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saveExternalLinkValues="0" codeName="ThisWorkbook" autoCompressPictures="0"/>
  <mc:AlternateContent xmlns:mc="http://schemas.openxmlformats.org/markup-compatibility/2006">
    <mc:Choice Requires="x15">
      <x15ac:absPath xmlns:x15ac="http://schemas.microsoft.com/office/spreadsheetml/2010/11/ac" url="C:\Users\garyal\Documents\MDOT Reseach Project all\CPA TOOL\SSI working tool\July 30, now editing final\Aug 26\"/>
    </mc:Choice>
  </mc:AlternateContent>
  <xr:revisionPtr revIDLastSave="0" documentId="13_ncr:1_{9CD0D828-3A5F-4815-9F39-6F8176941920}" xr6:coauthVersionLast="47" xr6:coauthVersionMax="47" xr10:uidLastSave="{00000000-0000-0000-0000-000000000000}"/>
  <bookViews>
    <workbookView xWindow="-120" yWindow="-120" windowWidth="29040" windowHeight="15840" firstSheet="1" activeTab="3" xr2:uid="{00000000-000D-0000-FFFF-FFFF00000000}"/>
  </bookViews>
  <sheets>
    <sheet name="Instructions" sheetId="34" r:id="rId1"/>
    <sheet name="Intersections Included" sheetId="36" r:id="rId2"/>
    <sheet name="Input sheet" sheetId="35" r:id="rId3"/>
    <sheet name="Results" sheetId="28" r:id="rId4"/>
    <sheet name="1.Conventional" sheetId="26" r:id="rId5"/>
    <sheet name="2.MUT#1" sheetId="25" r:id="rId6"/>
    <sheet name="3.Partial CFI" sheetId="22" r:id="rId7"/>
    <sheet name="4.CFIMUTCOMBO" sheetId="13" r:id="rId8"/>
    <sheet name="5.Thru-cut" sheetId="17" r:id="rId9"/>
    <sheet name="6.Reverse RCI" sheetId="23" r:id="rId10"/>
    <sheet name="7.Redirect 2L&amp;T" sheetId="14" r:id="rId11"/>
    <sheet name="8.Redirect L&amp;T" sheetId="24" r:id="rId12"/>
    <sheet name="9.Seven Phase" sheetId="15" r:id="rId13"/>
    <sheet name="10.Offset Thru-cut" sheetId="18" r:id="rId14"/>
    <sheet name="11.Offset T" sheetId="20" r:id="rId15"/>
    <sheet name="12.MUT#2" sheetId="16" r:id="rId16"/>
    <sheet name="13.Single Quadrant" sheetId="21" r:id="rId17"/>
    <sheet name="14.RCI" sheetId="32" r:id="rId18"/>
    <sheet name="15.Two-Phase MUT" sheetId="33" r:id="rId19"/>
  </sheets>
  <calcPr calcId="191029"/>
  <extLst>
    <ext xmlns:x14="http://schemas.microsoft.com/office/spreadsheetml/2009/9/main" uri="{79F54976-1DA5-4618-B147-4CDE4B953A38}">
      <x14:workbookPr defaultImageDpi="330" discardImageEditData="1"/>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0" i="35" l="1"/>
  <c r="A46" i="33" l="1"/>
  <c r="A46" i="32"/>
  <c r="A46" i="21"/>
  <c r="A46" i="16"/>
  <c r="A46" i="18"/>
  <c r="A46" i="15"/>
  <c r="A46" i="24"/>
  <c r="A46" i="14"/>
  <c r="A46" i="17"/>
  <c r="A46" i="13"/>
  <c r="A46" i="22"/>
  <c r="A46" i="23"/>
  <c r="A46" i="20"/>
  <c r="A85" i="28" l="1"/>
  <c r="B85" i="28"/>
  <c r="C85" i="28"/>
  <c r="J85" i="28"/>
  <c r="Q85" i="28"/>
  <c r="X85" i="28"/>
  <c r="I86" i="28"/>
  <c r="P86" i="28"/>
  <c r="W86" i="28"/>
  <c r="AD86" i="28"/>
  <c r="B65" i="33"/>
  <c r="A65" i="33"/>
  <c r="B59" i="33"/>
  <c r="A59" i="33"/>
  <c r="B65" i="32"/>
  <c r="A65" i="32"/>
  <c r="B59" i="32"/>
  <c r="A59" i="32"/>
  <c r="B65" i="21"/>
  <c r="A65" i="21"/>
  <c r="B59" i="21"/>
  <c r="A59" i="21"/>
  <c r="B65" i="16"/>
  <c r="A65" i="16"/>
  <c r="B59" i="16"/>
  <c r="A59" i="16"/>
  <c r="B65" i="20"/>
  <c r="A65" i="20"/>
  <c r="B59" i="20"/>
  <c r="A59" i="20"/>
  <c r="B65" i="18"/>
  <c r="A65" i="18"/>
  <c r="B59" i="18"/>
  <c r="A59" i="18"/>
  <c r="B65" i="15"/>
  <c r="A65" i="15"/>
  <c r="B59" i="15"/>
  <c r="A59" i="15"/>
  <c r="B65" i="24"/>
  <c r="A65" i="24"/>
  <c r="B59" i="24"/>
  <c r="A59" i="24"/>
  <c r="B65" i="14"/>
  <c r="A65" i="14"/>
  <c r="B59" i="14"/>
  <c r="A59" i="14"/>
  <c r="B65" i="23"/>
  <c r="A65" i="23"/>
  <c r="B59" i="23"/>
  <c r="A59" i="23"/>
  <c r="B65" i="17"/>
  <c r="A65" i="17"/>
  <c r="B59" i="17"/>
  <c r="A59" i="17"/>
  <c r="B65" i="13"/>
  <c r="A65" i="13"/>
  <c r="B59" i="13"/>
  <c r="A59" i="13"/>
  <c r="B65" i="22" l="1"/>
  <c r="A65" i="22"/>
  <c r="B59" i="22"/>
  <c r="A59" i="22"/>
  <c r="B65" i="25"/>
  <c r="A65" i="25"/>
  <c r="B59" i="25"/>
  <c r="A59" i="25"/>
  <c r="B65" i="26"/>
  <c r="A65" i="26"/>
  <c r="B59" i="26"/>
  <c r="A59" i="26"/>
  <c r="AF11" i="33"/>
  <c r="AF11" i="32"/>
  <c r="AF11" i="23"/>
  <c r="AF11" i="17"/>
  <c r="B52" i="33" l="1"/>
  <c r="A52" i="33"/>
  <c r="B52" i="32"/>
  <c r="A52" i="32"/>
  <c r="B52" i="21"/>
  <c r="A52" i="21"/>
  <c r="B52" i="16"/>
  <c r="A52" i="16"/>
  <c r="B52" i="20"/>
  <c r="A52" i="20"/>
  <c r="B52" i="18"/>
  <c r="A52" i="18"/>
  <c r="B52" i="15"/>
  <c r="A52" i="15"/>
  <c r="B52" i="24"/>
  <c r="A52" i="24"/>
  <c r="B52" i="14"/>
  <c r="A52" i="14"/>
  <c r="B52" i="23"/>
  <c r="A52" i="23"/>
  <c r="B52" i="17"/>
  <c r="A52" i="17"/>
  <c r="M52" i="26"/>
  <c r="L52" i="26"/>
  <c r="K52" i="26"/>
  <c r="M46" i="28" a="1"/>
  <c r="K46" i="28" a="1"/>
  <c r="L46" i="28" a="1"/>
  <c r="N52" i="26" l="1"/>
  <c r="M46" i="28"/>
  <c r="L46" i="28"/>
  <c r="K46" i="28"/>
  <c r="N46" i="28" a="1"/>
  <c r="N46" i="28" l="1"/>
  <c r="C20" i="33"/>
  <c r="C21" i="33"/>
  <c r="C22" i="33"/>
  <c r="C20" i="32"/>
  <c r="C21" i="32"/>
  <c r="C22" i="32"/>
  <c r="C20" i="21"/>
  <c r="C21" i="21"/>
  <c r="C22" i="21"/>
  <c r="C20" i="16"/>
  <c r="C21" i="16"/>
  <c r="C22" i="16"/>
  <c r="C20" i="20"/>
  <c r="C21" i="20"/>
  <c r="C22" i="20"/>
  <c r="C20" i="18"/>
  <c r="C21" i="18"/>
  <c r="C22" i="18"/>
  <c r="C20" i="15"/>
  <c r="C21" i="15"/>
  <c r="F4" i="15" s="1"/>
  <c r="C22" i="15"/>
  <c r="C20" i="24"/>
  <c r="C21" i="24"/>
  <c r="C22" i="24"/>
  <c r="C20" i="14"/>
  <c r="F6" i="14" s="1"/>
  <c r="C21" i="14"/>
  <c r="C22" i="14"/>
  <c r="C20" i="23"/>
  <c r="C21" i="23"/>
  <c r="C22" i="23"/>
  <c r="C20" i="17"/>
  <c r="C21" i="17"/>
  <c r="C22" i="17"/>
  <c r="C20" i="13"/>
  <c r="C21" i="13"/>
  <c r="C22" i="13"/>
  <c r="C20" i="22"/>
  <c r="C21" i="22"/>
  <c r="C22" i="22"/>
  <c r="C20" i="25"/>
  <c r="C21" i="25"/>
  <c r="C22" i="25"/>
  <c r="C20" i="26"/>
  <c r="C21" i="26"/>
  <c r="C22" i="26"/>
  <c r="C4" i="33"/>
  <c r="C5" i="33"/>
  <c r="C6" i="33"/>
  <c r="C7" i="33"/>
  <c r="C8" i="33"/>
  <c r="C9" i="33"/>
  <c r="C10" i="33"/>
  <c r="C11" i="33"/>
  <c r="C12" i="33"/>
  <c r="C13" i="33"/>
  <c r="C14" i="33"/>
  <c r="C15" i="33"/>
  <c r="C4" i="32"/>
  <c r="C5" i="32"/>
  <c r="C6" i="32"/>
  <c r="C7" i="32"/>
  <c r="C8" i="32"/>
  <c r="C9" i="32"/>
  <c r="C10" i="32"/>
  <c r="C11" i="32"/>
  <c r="C12" i="32"/>
  <c r="C13" i="32"/>
  <c r="C14" i="32"/>
  <c r="C15" i="32"/>
  <c r="C4" i="21"/>
  <c r="C5" i="21"/>
  <c r="C6" i="21"/>
  <c r="C7" i="21"/>
  <c r="C8" i="21"/>
  <c r="C9" i="21"/>
  <c r="C10" i="21"/>
  <c r="C11" i="21"/>
  <c r="C12" i="21"/>
  <c r="C13" i="21"/>
  <c r="C14" i="21"/>
  <c r="C15" i="21"/>
  <c r="C4" i="16"/>
  <c r="C5" i="16"/>
  <c r="C6" i="16"/>
  <c r="C7" i="16"/>
  <c r="C8" i="16"/>
  <c r="C9" i="16"/>
  <c r="C10" i="16"/>
  <c r="C11" i="16"/>
  <c r="C12" i="16"/>
  <c r="C13" i="16"/>
  <c r="C14" i="16"/>
  <c r="C15" i="16"/>
  <c r="C4" i="20"/>
  <c r="C5" i="20"/>
  <c r="C6" i="20"/>
  <c r="C7" i="20"/>
  <c r="C8" i="20"/>
  <c r="C9" i="20"/>
  <c r="C10" i="20"/>
  <c r="C11" i="20"/>
  <c r="C12" i="20"/>
  <c r="C13" i="20"/>
  <c r="C14" i="20"/>
  <c r="C15" i="20"/>
  <c r="C4" i="18"/>
  <c r="C5" i="18"/>
  <c r="C6" i="18"/>
  <c r="C7" i="18"/>
  <c r="C8" i="18"/>
  <c r="C9" i="18"/>
  <c r="C10" i="18"/>
  <c r="C11" i="18"/>
  <c r="C12" i="18"/>
  <c r="C13" i="18"/>
  <c r="C14" i="18"/>
  <c r="C15" i="18"/>
  <c r="C4" i="15"/>
  <c r="C5" i="15"/>
  <c r="C6" i="15"/>
  <c r="C7" i="15"/>
  <c r="C8" i="15"/>
  <c r="C9" i="15"/>
  <c r="C10" i="15"/>
  <c r="C11" i="15"/>
  <c r="C12" i="15"/>
  <c r="C13" i="15"/>
  <c r="C14" i="15"/>
  <c r="C15" i="15"/>
  <c r="C4" i="24"/>
  <c r="C5" i="24"/>
  <c r="C6" i="24"/>
  <c r="C7" i="24"/>
  <c r="C8" i="24"/>
  <c r="C9" i="24"/>
  <c r="C10" i="24"/>
  <c r="C11" i="24"/>
  <c r="C12" i="24"/>
  <c r="C13" i="24"/>
  <c r="C14" i="24"/>
  <c r="C15" i="24"/>
  <c r="C4" i="14"/>
  <c r="C5" i="14"/>
  <c r="C6" i="14"/>
  <c r="C7" i="14"/>
  <c r="C8" i="14"/>
  <c r="C9" i="14"/>
  <c r="C10" i="14"/>
  <c r="C11" i="14"/>
  <c r="C12" i="14"/>
  <c r="C13" i="14"/>
  <c r="C14" i="14"/>
  <c r="C15" i="14"/>
  <c r="C4" i="23"/>
  <c r="C5" i="23"/>
  <c r="C6" i="23"/>
  <c r="C7" i="23"/>
  <c r="C8" i="23"/>
  <c r="C9" i="23"/>
  <c r="C10" i="23"/>
  <c r="C11" i="23"/>
  <c r="C12" i="23"/>
  <c r="C13" i="23"/>
  <c r="C14" i="23"/>
  <c r="C15" i="23"/>
  <c r="C4" i="17"/>
  <c r="C5" i="17"/>
  <c r="C6" i="17"/>
  <c r="C7" i="17"/>
  <c r="C8" i="17"/>
  <c r="C9" i="17"/>
  <c r="C10" i="17"/>
  <c r="C11" i="17"/>
  <c r="C12" i="17"/>
  <c r="C13" i="17"/>
  <c r="C14" i="17"/>
  <c r="C15" i="17"/>
  <c r="C4" i="13"/>
  <c r="C5" i="13"/>
  <c r="C6" i="13"/>
  <c r="C7" i="13"/>
  <c r="C8" i="13"/>
  <c r="C9" i="13"/>
  <c r="C10" i="13"/>
  <c r="C11" i="13"/>
  <c r="C12" i="13"/>
  <c r="C13" i="13"/>
  <c r="C14" i="13"/>
  <c r="C15" i="13"/>
  <c r="C4" i="22"/>
  <c r="C5" i="22"/>
  <c r="C6" i="22"/>
  <c r="C7" i="22"/>
  <c r="C8" i="22"/>
  <c r="C9" i="22"/>
  <c r="C10" i="22"/>
  <c r="C11" i="22"/>
  <c r="C12" i="22"/>
  <c r="C13" i="22"/>
  <c r="C14" i="22"/>
  <c r="C15" i="22"/>
  <c r="C4" i="25"/>
  <c r="C5" i="25"/>
  <c r="C6" i="25"/>
  <c r="C7" i="25"/>
  <c r="C8" i="25"/>
  <c r="C9" i="25"/>
  <c r="C10" i="25"/>
  <c r="C11" i="25"/>
  <c r="C12" i="25"/>
  <c r="C13" i="25"/>
  <c r="C14" i="25"/>
  <c r="C15" i="25"/>
  <c r="C4" i="26"/>
  <c r="C5" i="26"/>
  <c r="C6" i="26"/>
  <c r="C7" i="26"/>
  <c r="C8" i="26"/>
  <c r="C9" i="26"/>
  <c r="C10" i="26"/>
  <c r="C11" i="26"/>
  <c r="C12" i="26"/>
  <c r="C13" i="26"/>
  <c r="C14" i="26"/>
  <c r="C15" i="26"/>
  <c r="F40" i="25"/>
  <c r="E14" i="28" a="1"/>
  <c r="C13" i="28" a="1"/>
  <c r="C7" i="28" a="1"/>
  <c r="E4" i="28" a="1"/>
  <c r="D10" i="28" a="1"/>
  <c r="C14" i="28" a="1"/>
  <c r="D14" i="28" a="1"/>
  <c r="D7" i="28" a="1"/>
  <c r="C4" i="28" a="1"/>
  <c r="E8" i="28" a="1"/>
  <c r="E16" i="28" a="1"/>
  <c r="D4" i="28" a="1"/>
  <c r="C10" i="28" a="1"/>
  <c r="C5" i="28" a="1"/>
  <c r="E9" i="28" a="1"/>
  <c r="D8" i="28" a="1"/>
  <c r="C18" i="28" a="1"/>
  <c r="D13" i="28" a="1"/>
  <c r="D17" i="28" a="1"/>
  <c r="E17" i="28" a="1"/>
  <c r="C6" i="28" a="1"/>
  <c r="D18" i="28" a="1"/>
  <c r="C17" i="28" a="1"/>
  <c r="F5" i="28" a="1"/>
  <c r="E15" i="28" a="1"/>
  <c r="C9" i="28" a="1"/>
  <c r="C15" i="28" a="1"/>
  <c r="D6" i="28" a="1"/>
  <c r="D12" i="28" a="1"/>
  <c r="E5" i="28" a="1"/>
  <c r="C16" i="28" a="1"/>
  <c r="E10" i="28" a="1"/>
  <c r="D15" i="28" a="1"/>
  <c r="E18" i="28" a="1"/>
  <c r="D16" i="28" a="1"/>
  <c r="C8" i="28" a="1"/>
  <c r="E13" i="28" a="1"/>
  <c r="C12" i="28" a="1"/>
  <c r="E12" i="28" a="1"/>
  <c r="D11" i="28" a="1"/>
  <c r="E6" i="28" a="1"/>
  <c r="C11" i="28" a="1"/>
  <c r="D5" i="28" a="1"/>
  <c r="E11" i="28" a="1"/>
  <c r="E7" i="28" a="1"/>
  <c r="D9" i="28" a="1"/>
  <c r="F16" i="13" l="1"/>
  <c r="F11" i="21"/>
  <c r="F10" i="21"/>
  <c r="F10" i="24"/>
  <c r="F9" i="24"/>
  <c r="F6" i="26"/>
  <c r="F11" i="26"/>
  <c r="F10" i="26"/>
  <c r="F7" i="26"/>
  <c r="F15" i="14"/>
  <c r="F11" i="15"/>
  <c r="F10" i="15"/>
  <c r="F12" i="22"/>
  <c r="F16" i="22"/>
  <c r="F4" i="26"/>
  <c r="F8" i="26"/>
  <c r="F9" i="26"/>
  <c r="F5" i="26"/>
  <c r="F7" i="33"/>
  <c r="F4" i="33"/>
  <c r="F4" i="25"/>
  <c r="F9" i="25"/>
  <c r="F8" i="25"/>
  <c r="F5" i="25"/>
  <c r="F8" i="16"/>
  <c r="F4" i="16"/>
  <c r="H16" i="17"/>
  <c r="H12" i="17"/>
  <c r="AB16" i="22"/>
  <c r="AB10" i="22"/>
  <c r="AB22" i="22"/>
  <c r="AB28" i="22"/>
  <c r="V16" i="22"/>
  <c r="V10" i="22"/>
  <c r="V28" i="22"/>
  <c r="V22" i="22"/>
  <c r="AB22" i="20"/>
  <c r="V22" i="20"/>
  <c r="F21" i="20"/>
  <c r="AB16" i="20"/>
  <c r="F16" i="20"/>
  <c r="V16" i="20"/>
  <c r="V28" i="20"/>
  <c r="F13" i="20"/>
  <c r="AB10" i="20"/>
  <c r="F10" i="20"/>
  <c r="V10" i="20"/>
  <c r="AB28" i="20"/>
  <c r="V28" i="23"/>
  <c r="AB22" i="23"/>
  <c r="AB28" i="23"/>
  <c r="V22" i="23"/>
  <c r="AB16" i="23"/>
  <c r="V16" i="23"/>
  <c r="AB10" i="23"/>
  <c r="V10" i="23"/>
  <c r="AB28" i="32"/>
  <c r="V28" i="32"/>
  <c r="AB22" i="32"/>
  <c r="V10" i="32"/>
  <c r="V22" i="32"/>
  <c r="AB16" i="32"/>
  <c r="V16" i="32"/>
  <c r="F15" i="32"/>
  <c r="AB10" i="32"/>
  <c r="F12" i="32"/>
  <c r="AB16" i="24"/>
  <c r="V22" i="24"/>
  <c r="F21" i="24"/>
  <c r="V16" i="24"/>
  <c r="F19" i="24"/>
  <c r="AB10" i="24"/>
  <c r="F14" i="24"/>
  <c r="V10" i="24"/>
  <c r="AB28" i="24"/>
  <c r="V28" i="24"/>
  <c r="AB22" i="24"/>
  <c r="F15" i="15"/>
  <c r="V10" i="15"/>
  <c r="AB28" i="15"/>
  <c r="V28" i="15"/>
  <c r="AB10" i="15"/>
  <c r="AB22" i="15"/>
  <c r="F28" i="15"/>
  <c r="V22" i="15"/>
  <c r="F23" i="15"/>
  <c r="AB16" i="15"/>
  <c r="F26" i="15"/>
  <c r="V16" i="15"/>
  <c r="F27" i="15"/>
  <c r="AB28" i="13"/>
  <c r="AB22" i="13"/>
  <c r="AB16" i="13"/>
  <c r="AB10" i="13"/>
  <c r="V10" i="13"/>
  <c r="F28" i="13"/>
  <c r="V28" i="13"/>
  <c r="V22" i="13"/>
  <c r="V16" i="13"/>
  <c r="AB10" i="16"/>
  <c r="V10" i="16"/>
  <c r="AB28" i="16"/>
  <c r="V28" i="16"/>
  <c r="AB22" i="16"/>
  <c r="V16" i="16"/>
  <c r="V22" i="16"/>
  <c r="AB16" i="16"/>
  <c r="V28" i="14"/>
  <c r="AB22" i="14"/>
  <c r="V22" i="14"/>
  <c r="AB16" i="14"/>
  <c r="AB28" i="14"/>
  <c r="F20" i="14"/>
  <c r="V16" i="14"/>
  <c r="F24" i="14"/>
  <c r="AB10" i="14"/>
  <c r="F14" i="14"/>
  <c r="V10" i="14"/>
  <c r="AB22" i="33"/>
  <c r="V22" i="33"/>
  <c r="V28" i="33"/>
  <c r="AB16" i="33"/>
  <c r="V16" i="33"/>
  <c r="AB10" i="33"/>
  <c r="V10" i="33"/>
  <c r="AB28" i="33"/>
  <c r="AB28" i="25"/>
  <c r="AB22" i="25"/>
  <c r="AB16" i="25"/>
  <c r="AB10" i="25"/>
  <c r="V16" i="25"/>
  <c r="V10" i="25"/>
  <c r="V28" i="25"/>
  <c r="V22" i="25"/>
  <c r="F23" i="18"/>
  <c r="AB16" i="18"/>
  <c r="F21" i="18"/>
  <c r="V16" i="18"/>
  <c r="F24" i="18"/>
  <c r="F19" i="18"/>
  <c r="AB10" i="18"/>
  <c r="F15" i="18"/>
  <c r="V10" i="18"/>
  <c r="AB28" i="18"/>
  <c r="V28" i="18"/>
  <c r="V22" i="18"/>
  <c r="F25" i="18"/>
  <c r="AB22" i="18"/>
  <c r="AB16" i="17"/>
  <c r="F24" i="17"/>
  <c r="AB10" i="17"/>
  <c r="F23" i="17"/>
  <c r="F21" i="17"/>
  <c r="F19" i="17"/>
  <c r="AB22" i="17"/>
  <c r="F26" i="17"/>
  <c r="AB28" i="17"/>
  <c r="F15" i="17"/>
  <c r="V28" i="17"/>
  <c r="V22" i="17"/>
  <c r="V16" i="17"/>
  <c r="V10" i="17"/>
  <c r="F20" i="21"/>
  <c r="AB10" i="21"/>
  <c r="V16" i="21"/>
  <c r="F12" i="21"/>
  <c r="V10" i="21"/>
  <c r="AB28" i="21"/>
  <c r="V28" i="21"/>
  <c r="AB22" i="21"/>
  <c r="V22" i="21"/>
  <c r="AB16" i="21"/>
  <c r="F7" i="20"/>
  <c r="F4" i="20"/>
  <c r="F15" i="23"/>
  <c r="F14" i="23"/>
  <c r="F13" i="23"/>
  <c r="F10" i="23"/>
  <c r="F12" i="23"/>
  <c r="F11" i="23"/>
  <c r="F21" i="15"/>
  <c r="F31" i="15"/>
  <c r="F24" i="16"/>
  <c r="F22" i="16"/>
  <c r="F20" i="16"/>
  <c r="F27" i="16"/>
  <c r="F17" i="23"/>
  <c r="F16" i="23"/>
  <c r="AB13" i="23"/>
  <c r="AB5" i="23"/>
  <c r="V13" i="23"/>
  <c r="V5" i="23"/>
  <c r="V19" i="23"/>
  <c r="V11" i="23"/>
  <c r="F8" i="23"/>
  <c r="AB25" i="23"/>
  <c r="AB17" i="23"/>
  <c r="F6" i="23"/>
  <c r="V25" i="23"/>
  <c r="V17" i="23"/>
  <c r="F5" i="23"/>
  <c r="V23" i="23"/>
  <c r="V7" i="23"/>
  <c r="AB23" i="23"/>
  <c r="AB7" i="23"/>
  <c r="F9" i="23"/>
  <c r="AB19" i="23"/>
  <c r="AB11" i="23"/>
  <c r="AB13" i="25"/>
  <c r="AB11" i="25"/>
  <c r="AB25" i="25"/>
  <c r="AB23" i="25"/>
  <c r="AB7" i="25"/>
  <c r="AB5" i="25"/>
  <c r="AB19" i="25"/>
  <c r="AB17" i="25"/>
  <c r="F18" i="25"/>
  <c r="F7" i="25"/>
  <c r="V13" i="25"/>
  <c r="V11" i="25"/>
  <c r="V25" i="25"/>
  <c r="V23" i="25"/>
  <c r="V7" i="25"/>
  <c r="F13" i="25"/>
  <c r="V5" i="25"/>
  <c r="F12" i="25"/>
  <c r="V19" i="25"/>
  <c r="F25" i="25"/>
  <c r="F11" i="25"/>
  <c r="F16" i="25"/>
  <c r="V17" i="25"/>
  <c r="F21" i="25"/>
  <c r="F10" i="25"/>
  <c r="F17" i="25"/>
  <c r="F6" i="25"/>
  <c r="F14" i="25"/>
  <c r="F20" i="18"/>
  <c r="F12" i="18"/>
  <c r="V19" i="18"/>
  <c r="V11" i="18"/>
  <c r="AB25" i="18"/>
  <c r="AB17" i="18"/>
  <c r="F11" i="18"/>
  <c r="F18" i="18"/>
  <c r="F9" i="18"/>
  <c r="AB23" i="18"/>
  <c r="AB7" i="18"/>
  <c r="F17" i="18"/>
  <c r="F7" i="18"/>
  <c r="V23" i="18"/>
  <c r="V7" i="18"/>
  <c r="F27" i="18"/>
  <c r="F16" i="18"/>
  <c r="F6" i="18"/>
  <c r="AB13" i="18"/>
  <c r="AB5" i="18"/>
  <c r="F22" i="18"/>
  <c r="F13" i="18"/>
  <c r="AB19" i="18"/>
  <c r="AB11" i="18"/>
  <c r="F5" i="18"/>
  <c r="V13" i="18"/>
  <c r="V25" i="18"/>
  <c r="F14" i="18"/>
  <c r="F10" i="18"/>
  <c r="F26" i="18"/>
  <c r="V17" i="18"/>
  <c r="V5" i="18"/>
  <c r="F7" i="32"/>
  <c r="AB23" i="32"/>
  <c r="AB7" i="32"/>
  <c r="F5" i="32"/>
  <c r="F6" i="32"/>
  <c r="V23" i="32"/>
  <c r="V7" i="32"/>
  <c r="F14" i="32"/>
  <c r="AB13" i="32"/>
  <c r="AB5" i="32"/>
  <c r="F13" i="32"/>
  <c r="F4" i="32"/>
  <c r="V13" i="32"/>
  <c r="V5" i="32"/>
  <c r="F11" i="32"/>
  <c r="AB19" i="32"/>
  <c r="AB11" i="32"/>
  <c r="F10" i="32"/>
  <c r="V19" i="32"/>
  <c r="V11" i="32"/>
  <c r="F16" i="32"/>
  <c r="F8" i="32"/>
  <c r="V25" i="32"/>
  <c r="V17" i="32"/>
  <c r="AB25" i="32"/>
  <c r="F17" i="32"/>
  <c r="AB17" i="32"/>
  <c r="F9" i="32"/>
  <c r="AB23" i="17"/>
  <c r="AB7" i="17"/>
  <c r="AB5" i="17"/>
  <c r="AB19" i="17"/>
  <c r="AB17" i="17"/>
  <c r="F25" i="17"/>
  <c r="F22" i="17"/>
  <c r="AB13" i="17"/>
  <c r="F20" i="17"/>
  <c r="AB11" i="17"/>
  <c r="AB25" i="17"/>
  <c r="F27" i="17"/>
  <c r="F10" i="17"/>
  <c r="V5" i="17"/>
  <c r="F9" i="17"/>
  <c r="F7" i="17"/>
  <c r="F6" i="17"/>
  <c r="F16" i="17"/>
  <c r="F14" i="17"/>
  <c r="F5" i="17"/>
  <c r="V13" i="17"/>
  <c r="V25" i="17"/>
  <c r="F13" i="17"/>
  <c r="V11" i="17"/>
  <c r="F12" i="17"/>
  <c r="V17" i="17"/>
  <c r="F11" i="17"/>
  <c r="V23" i="17"/>
  <c r="V7" i="17"/>
  <c r="F18" i="17"/>
  <c r="V19" i="17"/>
  <c r="F17" i="17"/>
  <c r="F17" i="21"/>
  <c r="F6" i="21"/>
  <c r="V13" i="21"/>
  <c r="V5" i="21"/>
  <c r="AB19" i="21"/>
  <c r="AB11" i="21"/>
  <c r="F16" i="21"/>
  <c r="F14" i="21"/>
  <c r="V19" i="21"/>
  <c r="F13" i="21"/>
  <c r="AB25" i="21"/>
  <c r="AB17" i="21"/>
  <c r="F30" i="21"/>
  <c r="V25" i="21"/>
  <c r="V17" i="21"/>
  <c r="F25" i="21"/>
  <c r="AB23" i="21"/>
  <c r="AB7" i="21"/>
  <c r="F9" i="21"/>
  <c r="AB13" i="21"/>
  <c r="AB5" i="21"/>
  <c r="V11" i="21"/>
  <c r="V7" i="21"/>
  <c r="F29" i="21"/>
  <c r="V23" i="21"/>
  <c r="F18" i="24"/>
  <c r="F6" i="24"/>
  <c r="V23" i="24"/>
  <c r="V7" i="24"/>
  <c r="F5" i="24"/>
  <c r="AB13" i="24"/>
  <c r="AB5" i="24"/>
  <c r="F13" i="24"/>
  <c r="AB19" i="24"/>
  <c r="AB11" i="24"/>
  <c r="F12" i="24"/>
  <c r="V19" i="24"/>
  <c r="V11" i="24"/>
  <c r="F11" i="24"/>
  <c r="AB25" i="24"/>
  <c r="AB17" i="24"/>
  <c r="F22" i="24"/>
  <c r="AB23" i="24"/>
  <c r="AB7" i="24"/>
  <c r="F4" i="24"/>
  <c r="V13" i="24"/>
  <c r="F15" i="24"/>
  <c r="V25" i="24"/>
  <c r="V5" i="24"/>
  <c r="F25" i="24"/>
  <c r="V17" i="24"/>
  <c r="AB23" i="22"/>
  <c r="AB7" i="22"/>
  <c r="AB5" i="22"/>
  <c r="AB19" i="22"/>
  <c r="AB17" i="22"/>
  <c r="AB11" i="22"/>
  <c r="AB13" i="22"/>
  <c r="AB25" i="22"/>
  <c r="V23" i="22"/>
  <c r="V7" i="22"/>
  <c r="V17" i="22"/>
  <c r="V13" i="22"/>
  <c r="V11" i="22"/>
  <c r="V19" i="22"/>
  <c r="V25" i="22"/>
  <c r="V5" i="22"/>
  <c r="F5" i="20"/>
  <c r="V13" i="20"/>
  <c r="V5" i="20"/>
  <c r="AB11" i="20"/>
  <c r="F20" i="20"/>
  <c r="V19" i="20"/>
  <c r="F15" i="20"/>
  <c r="F14" i="20"/>
  <c r="F19" i="20"/>
  <c r="F12" i="20"/>
  <c r="AB25" i="20"/>
  <c r="AB17" i="20"/>
  <c r="F18" i="20"/>
  <c r="F11" i="20"/>
  <c r="V25" i="20"/>
  <c r="V17" i="20"/>
  <c r="F17" i="20"/>
  <c r="F9" i="20"/>
  <c r="AB23" i="20"/>
  <c r="AB7" i="20"/>
  <c r="F6" i="20"/>
  <c r="AB13" i="20"/>
  <c r="AB5" i="20"/>
  <c r="AB19" i="20"/>
  <c r="V11" i="20"/>
  <c r="V7" i="20"/>
  <c r="V23" i="20"/>
  <c r="F8" i="20"/>
  <c r="AB23" i="15"/>
  <c r="AB7" i="15"/>
  <c r="F7" i="15"/>
  <c r="V7" i="15"/>
  <c r="F30" i="15"/>
  <c r="F16" i="15"/>
  <c r="F5" i="15"/>
  <c r="V13" i="15"/>
  <c r="V5" i="15"/>
  <c r="F29" i="15"/>
  <c r="F14" i="15"/>
  <c r="AB19" i="15"/>
  <c r="AB11" i="15"/>
  <c r="F22" i="15"/>
  <c r="F13" i="15"/>
  <c r="V19" i="15"/>
  <c r="V11" i="15"/>
  <c r="V25" i="15"/>
  <c r="V17" i="15"/>
  <c r="V23" i="15"/>
  <c r="F6" i="15"/>
  <c r="AB25" i="15"/>
  <c r="AB5" i="15"/>
  <c r="F20" i="15"/>
  <c r="AB13" i="15"/>
  <c r="F17" i="15"/>
  <c r="AB17" i="15"/>
  <c r="F12" i="15"/>
  <c r="AB13" i="13"/>
  <c r="AB11" i="13"/>
  <c r="AB25" i="13"/>
  <c r="AB23" i="13"/>
  <c r="AB7" i="13"/>
  <c r="AB5" i="13"/>
  <c r="AB19" i="13"/>
  <c r="AB17" i="13"/>
  <c r="V13" i="13"/>
  <c r="F24" i="13"/>
  <c r="F9" i="13"/>
  <c r="F18" i="13"/>
  <c r="V7" i="13"/>
  <c r="V5" i="13"/>
  <c r="F13" i="13"/>
  <c r="V17" i="13"/>
  <c r="F30" i="13"/>
  <c r="F11" i="13"/>
  <c r="V23" i="13"/>
  <c r="V19" i="13"/>
  <c r="F12" i="13"/>
  <c r="F17" i="13"/>
  <c r="F26" i="13"/>
  <c r="F10" i="13"/>
  <c r="V11" i="13"/>
  <c r="F6" i="13"/>
  <c r="V25" i="13"/>
  <c r="F16" i="16"/>
  <c r="F5" i="16"/>
  <c r="V13" i="16"/>
  <c r="V5" i="16"/>
  <c r="F23" i="16"/>
  <c r="F26" i="16"/>
  <c r="F12" i="16"/>
  <c r="V19" i="16"/>
  <c r="F13" i="16"/>
  <c r="AB19" i="16"/>
  <c r="AB11" i="16"/>
  <c r="F11" i="16"/>
  <c r="AB25" i="16"/>
  <c r="AB17" i="16"/>
  <c r="F10" i="16"/>
  <c r="V25" i="16"/>
  <c r="V17" i="16"/>
  <c r="F9" i="16"/>
  <c r="AB23" i="16"/>
  <c r="AB7" i="16"/>
  <c r="F17" i="16"/>
  <c r="F6" i="16"/>
  <c r="AB13" i="16"/>
  <c r="AB5" i="16"/>
  <c r="V11" i="16"/>
  <c r="F7" i="16"/>
  <c r="V7" i="16"/>
  <c r="V23" i="16"/>
  <c r="F5" i="14"/>
  <c r="AB13" i="14"/>
  <c r="AB5" i="14"/>
  <c r="V13" i="14"/>
  <c r="F4" i="14"/>
  <c r="F25" i="14"/>
  <c r="F12" i="14"/>
  <c r="V19" i="14"/>
  <c r="V11" i="14"/>
  <c r="F22" i="14"/>
  <c r="F11" i="14"/>
  <c r="AB25" i="14"/>
  <c r="AB17" i="14"/>
  <c r="F19" i="14"/>
  <c r="V25" i="14"/>
  <c r="V17" i="14"/>
  <c r="F9" i="14"/>
  <c r="V23" i="14"/>
  <c r="V7" i="14"/>
  <c r="V5" i="14"/>
  <c r="AB7" i="14"/>
  <c r="F13" i="14"/>
  <c r="F10" i="14"/>
  <c r="AB11" i="14"/>
  <c r="AB23" i="14"/>
  <c r="AB19" i="14"/>
  <c r="F11" i="33"/>
  <c r="AB25" i="33"/>
  <c r="AB17" i="33"/>
  <c r="F10" i="33"/>
  <c r="V25" i="33"/>
  <c r="V17" i="33"/>
  <c r="F9" i="33"/>
  <c r="AB23" i="33"/>
  <c r="AB7" i="33"/>
  <c r="F8" i="33"/>
  <c r="V23" i="33"/>
  <c r="V7" i="33"/>
  <c r="F6" i="33"/>
  <c r="AB13" i="33"/>
  <c r="AB5" i="33"/>
  <c r="F5" i="33"/>
  <c r="V13" i="33"/>
  <c r="V5" i="33"/>
  <c r="F13" i="33"/>
  <c r="V19" i="33"/>
  <c r="V11" i="33"/>
  <c r="F14" i="33"/>
  <c r="AB11" i="33"/>
  <c r="AB19" i="33"/>
  <c r="AB26" i="17"/>
  <c r="AB18" i="17"/>
  <c r="AB9" i="17"/>
  <c r="AB24" i="17"/>
  <c r="AB8" i="17"/>
  <c r="AB15" i="17"/>
  <c r="AB14" i="17"/>
  <c r="AB6" i="17"/>
  <c r="AB12" i="17"/>
  <c r="AB21" i="17"/>
  <c r="AB20" i="17"/>
  <c r="AB27" i="17"/>
  <c r="V27" i="17"/>
  <c r="V6" i="17"/>
  <c r="V26" i="17"/>
  <c r="V18" i="17"/>
  <c r="F8" i="17"/>
  <c r="V9" i="17"/>
  <c r="V24" i="17"/>
  <c r="V8" i="17"/>
  <c r="V21" i="17"/>
  <c r="V15" i="17"/>
  <c r="V14" i="17"/>
  <c r="F4" i="17"/>
  <c r="V20" i="17"/>
  <c r="V12" i="17"/>
  <c r="F18" i="21"/>
  <c r="AB24" i="21"/>
  <c r="AB20" i="21"/>
  <c r="AB12" i="21"/>
  <c r="AB8" i="21"/>
  <c r="F15" i="21"/>
  <c r="V24" i="21"/>
  <c r="V20" i="21"/>
  <c r="V12" i="21"/>
  <c r="V8" i="21"/>
  <c r="F28" i="21"/>
  <c r="AB27" i="21"/>
  <c r="AB15" i="21"/>
  <c r="F26" i="21"/>
  <c r="V27" i="21"/>
  <c r="V15" i="21"/>
  <c r="F31" i="21"/>
  <c r="F24" i="21"/>
  <c r="F8" i="21"/>
  <c r="AB26" i="21"/>
  <c r="AB18" i="21"/>
  <c r="AB14" i="21"/>
  <c r="AB6" i="21"/>
  <c r="F27" i="21"/>
  <c r="V21" i="21"/>
  <c r="F23" i="21"/>
  <c r="F7" i="21"/>
  <c r="V18" i="21"/>
  <c r="V6" i="21"/>
  <c r="V26" i="21"/>
  <c r="F5" i="21"/>
  <c r="F19" i="21"/>
  <c r="V9" i="21"/>
  <c r="F4" i="21"/>
  <c r="F22" i="21"/>
  <c r="F21" i="21"/>
  <c r="AB21" i="21"/>
  <c r="AB9" i="21"/>
  <c r="V14" i="21"/>
  <c r="V21" i="24"/>
  <c r="V9" i="24"/>
  <c r="AB8" i="24"/>
  <c r="F16" i="24"/>
  <c r="AB18" i="24"/>
  <c r="AB6" i="24"/>
  <c r="V26" i="24"/>
  <c r="AB24" i="24"/>
  <c r="AB20" i="24"/>
  <c r="AB12" i="24"/>
  <c r="V14" i="24"/>
  <c r="F8" i="24"/>
  <c r="V24" i="24"/>
  <c r="V20" i="24"/>
  <c r="V12" i="24"/>
  <c r="V8" i="24"/>
  <c r="AB14" i="24"/>
  <c r="F24" i="24"/>
  <c r="V6" i="24"/>
  <c r="F20" i="24"/>
  <c r="F7" i="24"/>
  <c r="AB27" i="24"/>
  <c r="AB15" i="24"/>
  <c r="F17" i="24"/>
  <c r="V27" i="24"/>
  <c r="V15" i="24"/>
  <c r="AB26" i="24"/>
  <c r="V18" i="24"/>
  <c r="F23" i="24"/>
  <c r="AB21" i="24"/>
  <c r="AB9" i="24"/>
  <c r="AB26" i="22"/>
  <c r="AB18" i="22"/>
  <c r="AB9" i="22"/>
  <c r="AB24" i="22"/>
  <c r="AB8" i="22"/>
  <c r="AB15" i="22"/>
  <c r="AB14" i="22"/>
  <c r="AB6" i="22"/>
  <c r="AB21" i="22"/>
  <c r="AB12" i="22"/>
  <c r="AB20" i="22"/>
  <c r="AB27" i="22"/>
  <c r="V26" i="22"/>
  <c r="V18" i="22"/>
  <c r="V9" i="22"/>
  <c r="V24" i="22"/>
  <c r="V8" i="22"/>
  <c r="V15" i="22"/>
  <c r="V14" i="22"/>
  <c r="V6" i="22"/>
  <c r="V21" i="22"/>
  <c r="V20" i="22"/>
  <c r="V27" i="22"/>
  <c r="V12" i="22"/>
  <c r="AB24" i="20"/>
  <c r="AB20" i="20"/>
  <c r="AB12" i="20"/>
  <c r="AB8" i="20"/>
  <c r="V24" i="20"/>
  <c r="AB27" i="20"/>
  <c r="AB15" i="20"/>
  <c r="V27" i="20"/>
  <c r="V15" i="20"/>
  <c r="AB26" i="20"/>
  <c r="AB18" i="20"/>
  <c r="AB14" i="20"/>
  <c r="AB6" i="20"/>
  <c r="V26" i="20"/>
  <c r="V21" i="20"/>
  <c r="V20" i="20"/>
  <c r="V14" i="20"/>
  <c r="AB9" i="20"/>
  <c r="V9" i="20"/>
  <c r="V6" i="20"/>
  <c r="V8" i="20"/>
  <c r="AB21" i="20"/>
  <c r="V18" i="20"/>
  <c r="V12" i="20"/>
  <c r="AB26" i="32"/>
  <c r="AB18" i="32"/>
  <c r="AB14" i="32"/>
  <c r="AB6" i="32"/>
  <c r="V26" i="32"/>
  <c r="V18" i="32"/>
  <c r="V14" i="32"/>
  <c r="V6" i="32"/>
  <c r="AB21" i="32"/>
  <c r="AB9" i="32"/>
  <c r="V21" i="32"/>
  <c r="V9" i="32"/>
  <c r="AB24" i="32"/>
  <c r="AB20" i="32"/>
  <c r="AB12" i="32"/>
  <c r="AB8" i="32"/>
  <c r="AB27" i="32"/>
  <c r="AB15" i="32"/>
  <c r="V12" i="32"/>
  <c r="V27" i="32"/>
  <c r="V20" i="32"/>
  <c r="V15" i="32"/>
  <c r="V8" i="32"/>
  <c r="V24" i="32"/>
  <c r="V26" i="15"/>
  <c r="V18" i="15"/>
  <c r="V14" i="15"/>
  <c r="V6" i="15"/>
  <c r="AB9" i="15"/>
  <c r="AB27" i="15"/>
  <c r="V27" i="15"/>
  <c r="AB14" i="15"/>
  <c r="F9" i="15"/>
  <c r="AB21" i="15"/>
  <c r="AB15" i="15"/>
  <c r="AB6" i="15"/>
  <c r="F25" i="15"/>
  <c r="F8" i="15"/>
  <c r="V21" i="15"/>
  <c r="V9" i="15"/>
  <c r="AB18" i="15"/>
  <c r="F24" i="15"/>
  <c r="AB24" i="15"/>
  <c r="AB20" i="15"/>
  <c r="AB12" i="15"/>
  <c r="AB8" i="15"/>
  <c r="F19" i="15"/>
  <c r="V24" i="15"/>
  <c r="V20" i="15"/>
  <c r="V12" i="15"/>
  <c r="V8" i="15"/>
  <c r="F18" i="15"/>
  <c r="V15" i="15"/>
  <c r="AB26" i="15"/>
  <c r="V24" i="23"/>
  <c r="V20" i="23"/>
  <c r="V12" i="23"/>
  <c r="V8" i="23"/>
  <c r="AB15" i="23"/>
  <c r="F7" i="23"/>
  <c r="AB21" i="23"/>
  <c r="V21" i="23"/>
  <c r="AB27" i="23"/>
  <c r="AB9" i="23"/>
  <c r="AB12" i="23"/>
  <c r="V27" i="23"/>
  <c r="V15" i="23"/>
  <c r="F4" i="23"/>
  <c r="AB20" i="23"/>
  <c r="AB26" i="23"/>
  <c r="AB18" i="23"/>
  <c r="AB14" i="23"/>
  <c r="AB6" i="23"/>
  <c r="V26" i="23"/>
  <c r="V18" i="23"/>
  <c r="V14" i="23"/>
  <c r="V6" i="23"/>
  <c r="V9" i="23"/>
  <c r="AB24" i="23"/>
  <c r="AB8" i="23"/>
  <c r="AB26" i="13"/>
  <c r="AB18" i="13"/>
  <c r="AB9" i="13"/>
  <c r="AB24" i="13"/>
  <c r="AB8" i="13"/>
  <c r="AB15" i="13"/>
  <c r="AB14" i="13"/>
  <c r="AB6" i="13"/>
  <c r="AB21" i="13"/>
  <c r="AB20" i="13"/>
  <c r="AB27" i="13"/>
  <c r="AB12" i="13"/>
  <c r="V27" i="13"/>
  <c r="F29" i="13"/>
  <c r="F21" i="13"/>
  <c r="F5" i="13"/>
  <c r="V26" i="13"/>
  <c r="V18" i="13"/>
  <c r="F27" i="13"/>
  <c r="F20" i="13"/>
  <c r="F4" i="13"/>
  <c r="F23" i="13"/>
  <c r="V9" i="13"/>
  <c r="F25" i="13"/>
  <c r="F19" i="13"/>
  <c r="V6" i="13"/>
  <c r="V21" i="13"/>
  <c r="V24" i="13"/>
  <c r="V8" i="13"/>
  <c r="F15" i="13"/>
  <c r="V14" i="13"/>
  <c r="V15" i="13"/>
  <c r="F14" i="13"/>
  <c r="F8" i="13"/>
  <c r="V20" i="13"/>
  <c r="V12" i="13"/>
  <c r="F22" i="13"/>
  <c r="F7" i="13"/>
  <c r="F25" i="16"/>
  <c r="F19" i="16"/>
  <c r="AB24" i="16"/>
  <c r="AB20" i="16"/>
  <c r="AB12" i="16"/>
  <c r="AB8" i="16"/>
  <c r="F21" i="16"/>
  <c r="F18" i="16"/>
  <c r="V24" i="16"/>
  <c r="V20" i="16"/>
  <c r="V12" i="16"/>
  <c r="V8" i="16"/>
  <c r="F15" i="16"/>
  <c r="AB27" i="16"/>
  <c r="AB15" i="16"/>
  <c r="F14" i="16"/>
  <c r="V27" i="16"/>
  <c r="V15" i="16"/>
  <c r="AB26" i="16"/>
  <c r="AB18" i="16"/>
  <c r="AB14" i="16"/>
  <c r="AB6" i="16"/>
  <c r="V26" i="16"/>
  <c r="V21" i="16"/>
  <c r="V14" i="16"/>
  <c r="V9" i="16"/>
  <c r="AB21" i="16"/>
  <c r="V18" i="16"/>
  <c r="V6" i="16"/>
  <c r="AB9" i="16"/>
  <c r="V24" i="14"/>
  <c r="V20" i="14"/>
  <c r="V12" i="14"/>
  <c r="V8" i="14"/>
  <c r="AB21" i="14"/>
  <c r="AB9" i="14"/>
  <c r="F23" i="14"/>
  <c r="F8" i="14"/>
  <c r="AB27" i="14"/>
  <c r="AB15" i="14"/>
  <c r="AB20" i="14"/>
  <c r="F7" i="14"/>
  <c r="V27" i="14"/>
  <c r="V15" i="14"/>
  <c r="V9" i="14"/>
  <c r="F17" i="14"/>
  <c r="AB26" i="14"/>
  <c r="AB18" i="14"/>
  <c r="AB14" i="14"/>
  <c r="AB6" i="14"/>
  <c r="AB8" i="14"/>
  <c r="F16" i="14"/>
  <c r="V26" i="14"/>
  <c r="V18" i="14"/>
  <c r="V14" i="14"/>
  <c r="V6" i="14"/>
  <c r="F21" i="14"/>
  <c r="F18" i="14"/>
  <c r="V21" i="14"/>
  <c r="AB24" i="14"/>
  <c r="AB12" i="14"/>
  <c r="F17" i="33"/>
  <c r="AB27" i="33"/>
  <c r="AB15" i="33"/>
  <c r="F16" i="33"/>
  <c r="V27" i="33"/>
  <c r="V15" i="33"/>
  <c r="F15" i="33"/>
  <c r="AB26" i="33"/>
  <c r="AB18" i="33"/>
  <c r="AB14" i="33"/>
  <c r="AB6" i="33"/>
  <c r="F12" i="33"/>
  <c r="V26" i="33"/>
  <c r="V18" i="33"/>
  <c r="V14" i="33"/>
  <c r="V6" i="33"/>
  <c r="AB21" i="33"/>
  <c r="AB9" i="33"/>
  <c r="V12" i="33"/>
  <c r="V21" i="33"/>
  <c r="AB20" i="33"/>
  <c r="V9" i="33"/>
  <c r="F18" i="33"/>
  <c r="AB24" i="33"/>
  <c r="V20" i="33"/>
  <c r="AB8" i="33"/>
  <c r="F19" i="33"/>
  <c r="V24" i="33"/>
  <c r="AB12" i="33"/>
  <c r="V8" i="33"/>
  <c r="AB26" i="25"/>
  <c r="AB18" i="25"/>
  <c r="AB9" i="25"/>
  <c r="AB24" i="25"/>
  <c r="AB8" i="25"/>
  <c r="AB15" i="25"/>
  <c r="AB14" i="25"/>
  <c r="AB6" i="25"/>
  <c r="AB21" i="25"/>
  <c r="AB12" i="25"/>
  <c r="AB20" i="25"/>
  <c r="AB27" i="25"/>
  <c r="V26" i="25"/>
  <c r="V18" i="25"/>
  <c r="F26" i="25"/>
  <c r="F19" i="25"/>
  <c r="V9" i="25"/>
  <c r="F24" i="25"/>
  <c r="F15" i="25"/>
  <c r="V24" i="25"/>
  <c r="V8" i="25"/>
  <c r="F22" i="25"/>
  <c r="F27" i="25"/>
  <c r="V15" i="25"/>
  <c r="F20" i="25"/>
  <c r="V14" i="25"/>
  <c r="V6" i="25"/>
  <c r="V21" i="25"/>
  <c r="V20" i="25"/>
  <c r="V27" i="25"/>
  <c r="F23" i="25"/>
  <c r="V12" i="25"/>
  <c r="AB24" i="18"/>
  <c r="AB20" i="18"/>
  <c r="AB12" i="18"/>
  <c r="AB27" i="18"/>
  <c r="V27" i="18"/>
  <c r="V15" i="18"/>
  <c r="AB26" i="18"/>
  <c r="AB18" i="18"/>
  <c r="AB14" i="18"/>
  <c r="F4" i="18"/>
  <c r="V18" i="18"/>
  <c r="AB8" i="18"/>
  <c r="V6" i="18"/>
  <c r="V14" i="18"/>
  <c r="V12" i="18"/>
  <c r="V8" i="18"/>
  <c r="AB9" i="18"/>
  <c r="AB15" i="18"/>
  <c r="F8" i="18"/>
  <c r="V26" i="18"/>
  <c r="AB21" i="18"/>
  <c r="V9" i="18"/>
  <c r="V21" i="18"/>
  <c r="AB6" i="18"/>
  <c r="V20" i="18"/>
  <c r="V24" i="18"/>
  <c r="F26" i="22"/>
  <c r="F18" i="22"/>
  <c r="F5" i="22"/>
  <c r="F30" i="22"/>
  <c r="F15" i="22"/>
  <c r="F24" i="22"/>
  <c r="F14" i="22"/>
  <c r="F9" i="22"/>
  <c r="F8" i="22"/>
  <c r="F4" i="22"/>
  <c r="F28" i="22"/>
  <c r="F19" i="22"/>
  <c r="F10" i="22"/>
  <c r="F33" i="22"/>
  <c r="F7" i="22"/>
  <c r="F27" i="22"/>
  <c r="F32" i="22"/>
  <c r="F6" i="22"/>
  <c r="F23" i="22"/>
  <c r="F17" i="22"/>
  <c r="F21" i="22"/>
  <c r="F22" i="22"/>
  <c r="F13" i="22"/>
  <c r="F25" i="22"/>
  <c r="F20" i="22"/>
  <c r="F11" i="22"/>
  <c r="F31" i="22"/>
  <c r="F29" i="22"/>
  <c r="AB28" i="26"/>
  <c r="V22" i="26"/>
  <c r="AB10" i="26"/>
  <c r="AB16" i="26"/>
  <c r="V10" i="26"/>
  <c r="T58" i="26" s="1"/>
  <c r="V28" i="26"/>
  <c r="AB22" i="26"/>
  <c r="V16" i="26"/>
  <c r="V26" i="26"/>
  <c r="AB20" i="26"/>
  <c r="V14" i="26"/>
  <c r="AB27" i="26"/>
  <c r="AB26" i="26"/>
  <c r="V9" i="26"/>
  <c r="V21" i="26"/>
  <c r="AB9" i="26"/>
  <c r="V8" i="26"/>
  <c r="V20" i="26"/>
  <c r="AB8" i="26"/>
  <c r="AB15" i="26"/>
  <c r="AB14" i="26"/>
  <c r="V27" i="26"/>
  <c r="AB21" i="26"/>
  <c r="V15" i="26"/>
  <c r="AB12" i="26"/>
  <c r="V25" i="26"/>
  <c r="AB19" i="26"/>
  <c r="V24" i="26"/>
  <c r="AB18" i="26"/>
  <c r="V12" i="26"/>
  <c r="V23" i="26"/>
  <c r="AB25" i="26"/>
  <c r="AB17" i="26"/>
  <c r="V11" i="26"/>
  <c r="AB24" i="26"/>
  <c r="V13" i="26"/>
  <c r="V19" i="26"/>
  <c r="AB23" i="26"/>
  <c r="AB7" i="26"/>
  <c r="V17" i="26"/>
  <c r="AB13" i="26"/>
  <c r="V18" i="26"/>
  <c r="AB6" i="26"/>
  <c r="AB5" i="26"/>
  <c r="AB11" i="26"/>
  <c r="V7" i="26"/>
  <c r="F35" i="26"/>
  <c r="F34" i="26"/>
  <c r="F16" i="26"/>
  <c r="F33" i="26"/>
  <c r="F13" i="26"/>
  <c r="F32" i="26"/>
  <c r="F12" i="26"/>
  <c r="F29" i="26"/>
  <c r="F28" i="26"/>
  <c r="F25" i="26"/>
  <c r="F24" i="26"/>
  <c r="F17" i="26"/>
  <c r="F20" i="26"/>
  <c r="F27" i="26"/>
  <c r="F19" i="26"/>
  <c r="F26" i="26"/>
  <c r="F18" i="26"/>
  <c r="F15" i="26"/>
  <c r="F14" i="26"/>
  <c r="F31" i="26"/>
  <c r="F23" i="26"/>
  <c r="F30" i="26"/>
  <c r="F22" i="26"/>
  <c r="F21" i="26"/>
  <c r="F5" i="28"/>
  <c r="BN130" i="28" s="1"/>
  <c r="E17" i="28"/>
  <c r="BN122" i="28" s="1"/>
  <c r="E12" i="28"/>
  <c r="BN117" i="28" s="1"/>
  <c r="E9" i="28"/>
  <c r="BN114" i="28" s="1"/>
  <c r="E5" i="28"/>
  <c r="BN110" i="28" s="1"/>
  <c r="E18" i="28"/>
  <c r="BN123" i="28" s="1"/>
  <c r="E14" i="28"/>
  <c r="BN119" i="28" s="1"/>
  <c r="E13" i="28"/>
  <c r="BN118" i="28" s="1"/>
  <c r="E11" i="28"/>
  <c r="BN116" i="28" s="1"/>
  <c r="E10" i="28"/>
  <c r="BN115" i="28" s="1"/>
  <c r="E8" i="28"/>
  <c r="BN113" i="28" s="1"/>
  <c r="E7" i="28"/>
  <c r="BN112" i="28" s="1"/>
  <c r="E6" i="28"/>
  <c r="BN111" i="28" s="1"/>
  <c r="E15" i="28"/>
  <c r="BN120" i="28" s="1"/>
  <c r="D17" i="28"/>
  <c r="D15" i="28"/>
  <c r="D13" i="28"/>
  <c r="D11" i="28"/>
  <c r="D10" i="28"/>
  <c r="D9" i="28"/>
  <c r="D7" i="28"/>
  <c r="D6" i="28"/>
  <c r="D5" i="28"/>
  <c r="E16" i="28"/>
  <c r="BN121" i="28" s="1"/>
  <c r="D18" i="28"/>
  <c r="D16" i="28"/>
  <c r="D14" i="28"/>
  <c r="D12" i="28"/>
  <c r="D8" i="28"/>
  <c r="C18" i="28"/>
  <c r="C17" i="28"/>
  <c r="C16" i="28"/>
  <c r="C15" i="28"/>
  <c r="C14" i="28"/>
  <c r="C13" i="28"/>
  <c r="C12" i="28"/>
  <c r="C11" i="28"/>
  <c r="C10" i="28"/>
  <c r="C9" i="28"/>
  <c r="C8" i="28"/>
  <c r="C7" i="28"/>
  <c r="C6" i="28"/>
  <c r="C5" i="28"/>
  <c r="E4" i="28"/>
  <c r="BN109" i="28" s="1"/>
  <c r="D4" i="28"/>
  <c r="C4" i="28"/>
  <c r="W5" i="22"/>
  <c r="W17" i="32"/>
  <c r="W7" i="13"/>
  <c r="W11" i="15"/>
  <c r="W13" i="33"/>
  <c r="W7" i="15"/>
  <c r="W10" i="32"/>
  <c r="W17" i="21"/>
  <c r="W22" i="23"/>
  <c r="W10" i="21"/>
  <c r="W5" i="20"/>
  <c r="W5" i="15"/>
  <c r="W7" i="25"/>
  <c r="W11" i="21"/>
  <c r="W21" i="15"/>
  <c r="W16" i="26"/>
  <c r="W21" i="18"/>
  <c r="W5" i="21"/>
  <c r="W14" i="23"/>
  <c r="W7" i="24"/>
  <c r="W17" i="14"/>
  <c r="W22" i="15"/>
  <c r="W19" i="22"/>
  <c r="W22" i="25"/>
  <c r="W14" i="17"/>
  <c r="W11" i="16"/>
  <c r="W8" i="14"/>
  <c r="W20" i="22"/>
  <c r="W16" i="23"/>
  <c r="W17" i="24"/>
  <c r="W10" i="33"/>
  <c r="W20" i="16"/>
  <c r="W17" i="15"/>
  <c r="W16" i="24"/>
  <c r="W16" i="21"/>
  <c r="W5" i="23"/>
  <c r="W10" i="16"/>
  <c r="W17" i="17"/>
  <c r="W20" i="20"/>
  <c r="W22" i="21"/>
  <c r="W5" i="16"/>
  <c r="W7" i="20"/>
  <c r="W11" i="33"/>
  <c r="W22" i="16"/>
  <c r="W11" i="18"/>
  <c r="W14" i="25"/>
  <c r="W5" i="32"/>
  <c r="W13" i="32"/>
  <c r="W13" i="23"/>
  <c r="W19" i="16"/>
  <c r="W7" i="32"/>
  <c r="W11" i="17"/>
  <c r="W16" i="18"/>
  <c r="W9" i="16"/>
  <c r="W11" i="26"/>
  <c r="W14" i="24"/>
  <c r="W16" i="13"/>
  <c r="W17" i="22"/>
  <c r="W21" i="21"/>
  <c r="W7" i="18"/>
  <c r="W16" i="20"/>
  <c r="W11" i="13"/>
  <c r="W9" i="32"/>
  <c r="W14" i="16"/>
  <c r="W19" i="23"/>
  <c r="W17" i="18"/>
  <c r="W20" i="24"/>
  <c r="W17" i="25"/>
  <c r="W19" i="32"/>
  <c r="W16" i="32"/>
  <c r="W19" i="21"/>
  <c r="W22" i="26"/>
  <c r="W10" i="25"/>
  <c r="W19" i="26"/>
  <c r="W14" i="15"/>
  <c r="W19" i="18"/>
  <c r="W16" i="14"/>
  <c r="W9" i="23"/>
  <c r="W10" i="14"/>
  <c r="W13" i="16"/>
  <c r="W13" i="26"/>
  <c r="W13" i="15"/>
  <c r="W5" i="17"/>
  <c r="W5" i="18"/>
  <c r="W16" i="33"/>
  <c r="W13" i="13"/>
  <c r="W14" i="33"/>
  <c r="W10" i="13"/>
  <c r="W5" i="13"/>
  <c r="W10" i="20"/>
  <c r="W13" i="22"/>
  <c r="W7" i="16"/>
  <c r="W7" i="21"/>
  <c r="W13" i="25"/>
  <c r="W13" i="18"/>
  <c r="W20" i="33"/>
  <c r="W5" i="33"/>
  <c r="W22" i="20"/>
  <c r="W19" i="33"/>
  <c r="W20" i="23"/>
  <c r="W11" i="23"/>
  <c r="W17" i="23"/>
  <c r="W9" i="13"/>
  <c r="W5" i="25"/>
  <c r="W16" i="25"/>
  <c r="W19" i="14"/>
  <c r="W17" i="26"/>
  <c r="W17" i="20"/>
  <c r="W7" i="17"/>
  <c r="W22" i="14"/>
  <c r="W11" i="32"/>
  <c r="W5" i="24"/>
  <c r="W5" i="14"/>
  <c r="W13" i="24"/>
  <c r="W11" i="25"/>
  <c r="W13" i="17"/>
  <c r="W11" i="20"/>
  <c r="W17" i="13"/>
  <c r="W11" i="24"/>
  <c r="W14" i="26"/>
  <c r="W17" i="16"/>
  <c r="W20" i="13"/>
  <c r="W7" i="33"/>
  <c r="W7" i="23"/>
  <c r="W15" i="13"/>
  <c r="W19" i="15"/>
  <c r="W9" i="15"/>
  <c r="W10" i="23"/>
  <c r="W9" i="18"/>
  <c r="W13" i="20"/>
  <c r="BO113" i="28" l="1"/>
  <c r="BO119" i="28"/>
  <c r="BO120" i="28"/>
  <c r="BO123" i="28"/>
  <c r="BO111" i="28"/>
  <c r="BO110" i="28"/>
  <c r="BO109" i="28"/>
  <c r="BO112" i="28"/>
  <c r="BO114" i="28"/>
  <c r="BO115" i="28"/>
  <c r="BO122" i="28"/>
  <c r="BO117" i="28"/>
  <c r="BO116" i="28"/>
  <c r="BO121" i="28"/>
  <c r="BO118" i="28"/>
  <c r="W23" i="32"/>
  <c r="X21" i="18"/>
  <c r="X20" i="33"/>
  <c r="X9" i="16"/>
  <c r="X14" i="23"/>
  <c r="X20" i="23"/>
  <c r="W25" i="15"/>
  <c r="X7" i="15"/>
  <c r="X9" i="32"/>
  <c r="X10" i="32"/>
  <c r="W25" i="32"/>
  <c r="X7" i="32"/>
  <c r="X10" i="20"/>
  <c r="W28" i="20"/>
  <c r="X7" i="20"/>
  <c r="X7" i="24"/>
  <c r="W23" i="21"/>
  <c r="X9" i="18"/>
  <c r="W23" i="18"/>
  <c r="X14" i="25"/>
  <c r="X22" i="25"/>
  <c r="X10" i="33"/>
  <c r="X7" i="33"/>
  <c r="W25" i="33"/>
  <c r="X14" i="16"/>
  <c r="X9" i="13"/>
  <c r="X14" i="15"/>
  <c r="X20" i="24"/>
  <c r="X7" i="21"/>
  <c r="W28" i="21"/>
  <c r="X14" i="17"/>
  <c r="W25" i="18"/>
  <c r="X7" i="18"/>
  <c r="X16" i="33"/>
  <c r="W28" i="14"/>
  <c r="X10" i="14"/>
  <c r="X22" i="16"/>
  <c r="X10" i="13"/>
  <c r="X7" i="13"/>
  <c r="X9" i="23"/>
  <c r="W23" i="15"/>
  <c r="X20" i="22"/>
  <c r="W23" i="24"/>
  <c r="X22" i="21"/>
  <c r="X7" i="17"/>
  <c r="W23" i="20"/>
  <c r="W23" i="16"/>
  <c r="X10" i="25"/>
  <c r="W28" i="25"/>
  <c r="X7" i="25"/>
  <c r="X20" i="16"/>
  <c r="X16" i="13"/>
  <c r="W23" i="23"/>
  <c r="X9" i="15"/>
  <c r="X20" i="20"/>
  <c r="X14" i="24"/>
  <c r="W23" i="17"/>
  <c r="X10" i="16"/>
  <c r="W25" i="16"/>
  <c r="X7" i="16"/>
  <c r="X20" i="13"/>
  <c r="X22" i="23"/>
  <c r="X14" i="33"/>
  <c r="X16" i="25"/>
  <c r="X19" i="33"/>
  <c r="W23" i="13"/>
  <c r="X10" i="23"/>
  <c r="W28" i="23"/>
  <c r="X7" i="23"/>
  <c r="W25" i="23"/>
  <c r="X16" i="23"/>
  <c r="W23" i="25"/>
  <c r="X14" i="26"/>
  <c r="X16" i="26"/>
  <c r="AC64" i="25"/>
  <c r="N58" i="25"/>
  <c r="V64" i="25"/>
  <c r="H58" i="25"/>
  <c r="O64" i="25"/>
  <c r="H64" i="25"/>
  <c r="Z58" i="25"/>
  <c r="T58" i="25"/>
  <c r="AC64" i="26"/>
  <c r="O64" i="26"/>
  <c r="H64" i="26"/>
  <c r="N58" i="26"/>
  <c r="H58" i="26"/>
  <c r="V64" i="26"/>
  <c r="AC64" i="17"/>
  <c r="N58" i="17"/>
  <c r="V64" i="17"/>
  <c r="H58" i="17"/>
  <c r="O64" i="17"/>
  <c r="H64" i="17"/>
  <c r="T58" i="17"/>
  <c r="Z58" i="17"/>
  <c r="Z58" i="24"/>
  <c r="H64" i="24"/>
  <c r="T58" i="24"/>
  <c r="AC64" i="24"/>
  <c r="N58" i="24"/>
  <c r="V64" i="24"/>
  <c r="H58" i="24"/>
  <c r="O64" i="24"/>
  <c r="Z58" i="22"/>
  <c r="T58" i="22"/>
  <c r="N58" i="22"/>
  <c r="AC64" i="22"/>
  <c r="V64" i="22"/>
  <c r="H58" i="22"/>
  <c r="O64" i="22"/>
  <c r="H64" i="22"/>
  <c r="Z58" i="32"/>
  <c r="H64" i="32"/>
  <c r="T58" i="32"/>
  <c r="AC64" i="32"/>
  <c r="N58" i="32"/>
  <c r="V64" i="32"/>
  <c r="H58" i="32"/>
  <c r="O64" i="32"/>
  <c r="Z58" i="23"/>
  <c r="T58" i="23"/>
  <c r="AC64" i="23"/>
  <c r="N58" i="23"/>
  <c r="H64" i="23"/>
  <c r="V64" i="23"/>
  <c r="H58" i="23"/>
  <c r="O64" i="23"/>
  <c r="AC64" i="21"/>
  <c r="N58" i="21"/>
  <c r="V64" i="21"/>
  <c r="H58" i="21"/>
  <c r="T58" i="21"/>
  <c r="O64" i="21"/>
  <c r="H64" i="21"/>
  <c r="Z58" i="21"/>
  <c r="H64" i="18"/>
  <c r="Z58" i="18"/>
  <c r="T58" i="18"/>
  <c r="AC64" i="18"/>
  <c r="N58" i="18"/>
  <c r="V64" i="18"/>
  <c r="H58" i="18"/>
  <c r="O64" i="18"/>
  <c r="Z58" i="13"/>
  <c r="T58" i="13"/>
  <c r="AC64" i="13"/>
  <c r="N58" i="13"/>
  <c r="V64" i="13"/>
  <c r="H58" i="13"/>
  <c r="H64" i="13"/>
  <c r="O64" i="13"/>
  <c r="AC64" i="15"/>
  <c r="N58" i="15"/>
  <c r="V64" i="15"/>
  <c r="H58" i="15"/>
  <c r="O64" i="15"/>
  <c r="H64" i="15"/>
  <c r="T58" i="15"/>
  <c r="Z58" i="15"/>
  <c r="AC64" i="20"/>
  <c r="N58" i="20"/>
  <c r="V64" i="20"/>
  <c r="H58" i="20"/>
  <c r="O64" i="20"/>
  <c r="H64" i="20"/>
  <c r="T58" i="20"/>
  <c r="Z58" i="20"/>
  <c r="AC64" i="14"/>
  <c r="N58" i="14"/>
  <c r="T58" i="14"/>
  <c r="V64" i="14"/>
  <c r="H58" i="14"/>
  <c r="O64" i="14"/>
  <c r="H64" i="14"/>
  <c r="Z58" i="14"/>
  <c r="AC64" i="33"/>
  <c r="N58" i="33"/>
  <c r="T58" i="33"/>
  <c r="V64" i="33"/>
  <c r="H58" i="33"/>
  <c r="O64" i="33"/>
  <c r="H64" i="33"/>
  <c r="Z58" i="33"/>
  <c r="Z58" i="16"/>
  <c r="T58" i="16"/>
  <c r="AC64" i="16"/>
  <c r="N58" i="16"/>
  <c r="H64" i="16"/>
  <c r="V64" i="16"/>
  <c r="H58" i="16"/>
  <c r="O64" i="16"/>
  <c r="Q64" i="13"/>
  <c r="I58" i="13"/>
  <c r="J64" i="13"/>
  <c r="U58" i="13"/>
  <c r="C58" i="13"/>
  <c r="C64" i="13"/>
  <c r="O58" i="13"/>
  <c r="X64" i="13"/>
  <c r="J64" i="20"/>
  <c r="U58" i="20"/>
  <c r="C58" i="20"/>
  <c r="X64" i="20"/>
  <c r="C64" i="20"/>
  <c r="O58" i="20"/>
  <c r="I58" i="20"/>
  <c r="Q64" i="20"/>
  <c r="Q64" i="32"/>
  <c r="I58" i="32"/>
  <c r="J64" i="32"/>
  <c r="U58" i="32"/>
  <c r="C58" i="32"/>
  <c r="X64" i="32"/>
  <c r="C64" i="32"/>
  <c r="O58" i="32"/>
  <c r="Q64" i="23"/>
  <c r="I58" i="23"/>
  <c r="J64" i="23"/>
  <c r="U58" i="23"/>
  <c r="C58" i="23"/>
  <c r="C64" i="23"/>
  <c r="O58" i="23"/>
  <c r="X64" i="23"/>
  <c r="S64" i="13"/>
  <c r="K58" i="13"/>
  <c r="L64" i="13"/>
  <c r="W58" i="13"/>
  <c r="E58" i="13"/>
  <c r="Z64" i="13"/>
  <c r="E64" i="13"/>
  <c r="Q58" i="13"/>
  <c r="E58" i="20"/>
  <c r="Z64" i="20"/>
  <c r="E64" i="20"/>
  <c r="Q58" i="20"/>
  <c r="S64" i="20"/>
  <c r="K58" i="20"/>
  <c r="L64" i="20"/>
  <c r="W58" i="20"/>
  <c r="J64" i="25"/>
  <c r="U58" i="25"/>
  <c r="C64" i="25"/>
  <c r="I58" i="25"/>
  <c r="Q64" i="25"/>
  <c r="C58" i="25"/>
  <c r="X64" i="25"/>
  <c r="O58" i="25"/>
  <c r="Z64" i="26"/>
  <c r="E58" i="26"/>
  <c r="S64" i="26"/>
  <c r="L64" i="26"/>
  <c r="E64" i="26"/>
  <c r="Q58" i="26"/>
  <c r="W58" i="26"/>
  <c r="K58" i="26"/>
  <c r="E58" i="33"/>
  <c r="Z64" i="33"/>
  <c r="E64" i="33"/>
  <c r="Q58" i="33"/>
  <c r="S64" i="33"/>
  <c r="K58" i="33"/>
  <c r="L64" i="33"/>
  <c r="W58" i="33"/>
  <c r="J64" i="22"/>
  <c r="U58" i="22"/>
  <c r="X64" i="22"/>
  <c r="I58" i="22"/>
  <c r="C58" i="22"/>
  <c r="C64" i="22"/>
  <c r="O58" i="22"/>
  <c r="Q64" i="22"/>
  <c r="S64" i="24"/>
  <c r="K58" i="24"/>
  <c r="L64" i="24"/>
  <c r="W58" i="24"/>
  <c r="E58" i="24"/>
  <c r="Z64" i="24"/>
  <c r="E64" i="24"/>
  <c r="Q58" i="24"/>
  <c r="E58" i="25"/>
  <c r="Q58" i="25"/>
  <c r="Z64" i="25"/>
  <c r="E64" i="25"/>
  <c r="S64" i="25"/>
  <c r="K58" i="25"/>
  <c r="L64" i="25"/>
  <c r="W58" i="25"/>
  <c r="S64" i="22"/>
  <c r="K58" i="22"/>
  <c r="W58" i="22"/>
  <c r="E58" i="22"/>
  <c r="Z64" i="22"/>
  <c r="Q58" i="22"/>
  <c r="E64" i="22"/>
  <c r="L64" i="22"/>
  <c r="J64" i="15"/>
  <c r="U58" i="15"/>
  <c r="C58" i="15"/>
  <c r="X64" i="15"/>
  <c r="C64" i="15"/>
  <c r="O58" i="15"/>
  <c r="Q64" i="15"/>
  <c r="I58" i="15"/>
  <c r="J64" i="17"/>
  <c r="U58" i="17"/>
  <c r="C58" i="17"/>
  <c r="X64" i="17"/>
  <c r="C64" i="17"/>
  <c r="O58" i="17"/>
  <c r="Q64" i="17"/>
  <c r="I58" i="17"/>
  <c r="J64" i="33"/>
  <c r="U58" i="33"/>
  <c r="C58" i="33"/>
  <c r="X64" i="33"/>
  <c r="C64" i="33"/>
  <c r="O58" i="33"/>
  <c r="I58" i="33"/>
  <c r="Q64" i="33"/>
  <c r="J64" i="14"/>
  <c r="U58" i="14"/>
  <c r="C58" i="14"/>
  <c r="X64" i="14"/>
  <c r="C64" i="14"/>
  <c r="O58" i="14"/>
  <c r="Q64" i="14"/>
  <c r="I58" i="14"/>
  <c r="S64" i="16"/>
  <c r="K58" i="16"/>
  <c r="L64" i="16"/>
  <c r="W58" i="16"/>
  <c r="E58" i="16"/>
  <c r="E64" i="16"/>
  <c r="Z64" i="16"/>
  <c r="Q58" i="16"/>
  <c r="Q64" i="24"/>
  <c r="I58" i="24"/>
  <c r="J64" i="24"/>
  <c r="U58" i="24"/>
  <c r="C58" i="24"/>
  <c r="C64" i="24"/>
  <c r="O58" i="24"/>
  <c r="X64" i="24"/>
  <c r="E58" i="17"/>
  <c r="Z64" i="17"/>
  <c r="E64" i="17"/>
  <c r="Q58" i="17"/>
  <c r="S64" i="17"/>
  <c r="K58" i="17"/>
  <c r="L64" i="17"/>
  <c r="W58" i="17"/>
  <c r="E58" i="15"/>
  <c r="Z64" i="15"/>
  <c r="E64" i="15"/>
  <c r="Q58" i="15"/>
  <c r="S64" i="15"/>
  <c r="K58" i="15"/>
  <c r="L64" i="15"/>
  <c r="W58" i="15"/>
  <c r="E58" i="21"/>
  <c r="Z64" i="21"/>
  <c r="E64" i="21"/>
  <c r="Q58" i="21"/>
  <c r="S64" i="21"/>
  <c r="K58" i="21"/>
  <c r="L64" i="21"/>
  <c r="W58" i="21"/>
  <c r="E58" i="14"/>
  <c r="Z64" i="14"/>
  <c r="E64" i="14"/>
  <c r="Q58" i="14"/>
  <c r="S64" i="14"/>
  <c r="K58" i="14"/>
  <c r="L64" i="14"/>
  <c r="W58" i="14"/>
  <c r="J64" i="21"/>
  <c r="U58" i="21"/>
  <c r="C58" i="21"/>
  <c r="X64" i="21"/>
  <c r="C64" i="21"/>
  <c r="O58" i="21"/>
  <c r="Q64" i="21"/>
  <c r="I58" i="21"/>
  <c r="Q64" i="18"/>
  <c r="I58" i="18"/>
  <c r="J64" i="18"/>
  <c r="U58" i="18"/>
  <c r="C58" i="18"/>
  <c r="C64" i="18"/>
  <c r="O58" i="18"/>
  <c r="X64" i="18"/>
  <c r="Q64" i="16"/>
  <c r="I58" i="16"/>
  <c r="J64" i="16"/>
  <c r="U58" i="16"/>
  <c r="C58" i="16"/>
  <c r="X64" i="16"/>
  <c r="C64" i="16"/>
  <c r="O58" i="16"/>
  <c r="S64" i="32"/>
  <c r="K58" i="32"/>
  <c r="L64" i="32"/>
  <c r="W58" i="32"/>
  <c r="E58" i="32"/>
  <c r="E64" i="32"/>
  <c r="Z64" i="32"/>
  <c r="Q58" i="32"/>
  <c r="S64" i="18"/>
  <c r="K58" i="18"/>
  <c r="L64" i="18"/>
  <c r="W58" i="18"/>
  <c r="E58" i="18"/>
  <c r="Z64" i="18"/>
  <c r="Q58" i="18"/>
  <c r="E64" i="18"/>
  <c r="S64" i="23"/>
  <c r="K58" i="23"/>
  <c r="L64" i="23"/>
  <c r="W58" i="23"/>
  <c r="E58" i="23"/>
  <c r="Z64" i="23"/>
  <c r="Q58" i="23"/>
  <c r="E64" i="23"/>
  <c r="K64" i="21"/>
  <c r="D58" i="21"/>
  <c r="R64" i="21"/>
  <c r="J58" i="21"/>
  <c r="Y64" i="21"/>
  <c r="P58" i="21"/>
  <c r="V58" i="21"/>
  <c r="D64" i="21"/>
  <c r="F58" i="26"/>
  <c r="T64" i="26"/>
  <c r="F64" i="26"/>
  <c r="AA64" i="26"/>
  <c r="M64" i="26"/>
  <c r="K64" i="25"/>
  <c r="D58" i="25"/>
  <c r="R64" i="25"/>
  <c r="J58" i="25"/>
  <c r="V58" i="25"/>
  <c r="Y64" i="25"/>
  <c r="P58" i="25"/>
  <c r="D64" i="25"/>
  <c r="T64" i="25"/>
  <c r="L58" i="25"/>
  <c r="M64" i="25"/>
  <c r="AA64" i="25"/>
  <c r="R58" i="25"/>
  <c r="F64" i="25"/>
  <c r="X58" i="25"/>
  <c r="F58" i="25"/>
  <c r="T64" i="14"/>
  <c r="L58" i="14"/>
  <c r="AA64" i="14"/>
  <c r="R58" i="14"/>
  <c r="F64" i="14"/>
  <c r="X58" i="14"/>
  <c r="M64" i="14"/>
  <c r="F58" i="14"/>
  <c r="F64" i="16"/>
  <c r="X58" i="16"/>
  <c r="M64" i="16"/>
  <c r="F58" i="16"/>
  <c r="T64" i="16"/>
  <c r="L58" i="16"/>
  <c r="R58" i="16"/>
  <c r="AA64" i="16"/>
  <c r="Y64" i="13"/>
  <c r="P58" i="13"/>
  <c r="D64" i="13"/>
  <c r="V58" i="13"/>
  <c r="K64" i="13"/>
  <c r="D58" i="13"/>
  <c r="R64" i="13"/>
  <c r="J58" i="13"/>
  <c r="AB64" i="15"/>
  <c r="S58" i="15"/>
  <c r="G64" i="15"/>
  <c r="Y58" i="15"/>
  <c r="M58" i="15"/>
  <c r="N64" i="15"/>
  <c r="U64" i="15"/>
  <c r="G58" i="15"/>
  <c r="Y64" i="32"/>
  <c r="P58" i="32"/>
  <c r="D64" i="32"/>
  <c r="V58" i="32"/>
  <c r="K64" i="32"/>
  <c r="D58" i="32"/>
  <c r="R64" i="32"/>
  <c r="J58" i="32"/>
  <c r="N64" i="22"/>
  <c r="G58" i="22"/>
  <c r="U64" i="22"/>
  <c r="M58" i="22"/>
  <c r="S58" i="22"/>
  <c r="AB64" i="22"/>
  <c r="G64" i="22"/>
  <c r="Y58" i="22"/>
  <c r="K64" i="14"/>
  <c r="D58" i="14"/>
  <c r="R64" i="14"/>
  <c r="J58" i="14"/>
  <c r="Y64" i="14"/>
  <c r="P58" i="14"/>
  <c r="V58" i="14"/>
  <c r="D64" i="14"/>
  <c r="N64" i="16"/>
  <c r="G58" i="16"/>
  <c r="U64" i="16"/>
  <c r="M58" i="16"/>
  <c r="S58" i="16"/>
  <c r="G64" i="16"/>
  <c r="AB64" i="16"/>
  <c r="Y58" i="16"/>
  <c r="G58" i="26"/>
  <c r="G64" i="26"/>
  <c r="U64" i="26"/>
  <c r="AB64" i="26"/>
  <c r="N64" i="26"/>
  <c r="N64" i="18"/>
  <c r="G58" i="18"/>
  <c r="U64" i="18"/>
  <c r="M58" i="18"/>
  <c r="S58" i="18"/>
  <c r="AB64" i="18"/>
  <c r="Y58" i="18"/>
  <c r="G64" i="18"/>
  <c r="N64" i="13"/>
  <c r="G58" i="13"/>
  <c r="U64" i="13"/>
  <c r="M58" i="13"/>
  <c r="S58" i="13"/>
  <c r="G64" i="13"/>
  <c r="AB64" i="13"/>
  <c r="Y58" i="13"/>
  <c r="T64" i="20"/>
  <c r="L58" i="20"/>
  <c r="AA64" i="20"/>
  <c r="R58" i="20"/>
  <c r="F64" i="20"/>
  <c r="X58" i="20"/>
  <c r="F58" i="20"/>
  <c r="M64" i="20"/>
  <c r="K64" i="17"/>
  <c r="D58" i="17"/>
  <c r="R64" i="17"/>
  <c r="J58" i="17"/>
  <c r="Y64" i="17"/>
  <c r="P58" i="17"/>
  <c r="V58" i="17"/>
  <c r="D64" i="17"/>
  <c r="Y64" i="18"/>
  <c r="P58" i="18"/>
  <c r="D64" i="18"/>
  <c r="V58" i="18"/>
  <c r="K64" i="18"/>
  <c r="D58" i="18"/>
  <c r="R64" i="18"/>
  <c r="J58" i="18"/>
  <c r="AB64" i="25"/>
  <c r="S58" i="25"/>
  <c r="N64" i="25"/>
  <c r="G58" i="25"/>
  <c r="G64" i="25"/>
  <c r="Y58" i="25"/>
  <c r="U64" i="25"/>
  <c r="M58" i="25"/>
  <c r="N64" i="23"/>
  <c r="G58" i="23"/>
  <c r="U64" i="23"/>
  <c r="M58" i="23"/>
  <c r="Y58" i="23"/>
  <c r="S58" i="23"/>
  <c r="G64" i="23"/>
  <c r="AB64" i="23"/>
  <c r="K64" i="15"/>
  <c r="D58" i="15"/>
  <c r="R64" i="15"/>
  <c r="J58" i="15"/>
  <c r="Y64" i="15"/>
  <c r="P58" i="15"/>
  <c r="V58" i="15"/>
  <c r="D64" i="15"/>
  <c r="N64" i="32"/>
  <c r="G58" i="32"/>
  <c r="U64" i="32"/>
  <c r="M58" i="32"/>
  <c r="G64" i="32"/>
  <c r="S58" i="32"/>
  <c r="AB64" i="32"/>
  <c r="Y58" i="32"/>
  <c r="K64" i="20"/>
  <c r="D58" i="20"/>
  <c r="R64" i="20"/>
  <c r="J58" i="20"/>
  <c r="Y64" i="20"/>
  <c r="P58" i="20"/>
  <c r="V58" i="20"/>
  <c r="D64" i="20"/>
  <c r="Y64" i="22"/>
  <c r="P58" i="22"/>
  <c r="R64" i="22"/>
  <c r="D64" i="22"/>
  <c r="V58" i="22"/>
  <c r="J58" i="22"/>
  <c r="K64" i="22"/>
  <c r="D58" i="22"/>
  <c r="Y64" i="24"/>
  <c r="P58" i="24"/>
  <c r="D64" i="24"/>
  <c r="V58" i="24"/>
  <c r="K64" i="24"/>
  <c r="D58" i="24"/>
  <c r="R64" i="24"/>
  <c r="J58" i="24"/>
  <c r="T64" i="21"/>
  <c r="L58" i="21"/>
  <c r="AA64" i="21"/>
  <c r="R58" i="21"/>
  <c r="F64" i="21"/>
  <c r="X58" i="21"/>
  <c r="M64" i="21"/>
  <c r="F58" i="21"/>
  <c r="T64" i="17"/>
  <c r="L58" i="17"/>
  <c r="AA64" i="17"/>
  <c r="R58" i="17"/>
  <c r="F64" i="17"/>
  <c r="X58" i="17"/>
  <c r="F58" i="17"/>
  <c r="M64" i="17"/>
  <c r="F64" i="32"/>
  <c r="X58" i="32"/>
  <c r="M64" i="32"/>
  <c r="F58" i="32"/>
  <c r="T64" i="32"/>
  <c r="L58" i="32"/>
  <c r="R58" i="32"/>
  <c r="AA64" i="32"/>
  <c r="K64" i="33"/>
  <c r="D58" i="33"/>
  <c r="R64" i="33"/>
  <c r="J58" i="33"/>
  <c r="Y64" i="33"/>
  <c r="P58" i="33"/>
  <c r="V58" i="33"/>
  <c r="D64" i="33"/>
  <c r="AB64" i="14"/>
  <c r="S58" i="14"/>
  <c r="G64" i="14"/>
  <c r="Y58" i="14"/>
  <c r="M58" i="14"/>
  <c r="N64" i="14"/>
  <c r="U64" i="14"/>
  <c r="G58" i="14"/>
  <c r="F64" i="13"/>
  <c r="X58" i="13"/>
  <c r="M64" i="13"/>
  <c r="F58" i="13"/>
  <c r="T64" i="13"/>
  <c r="L58" i="13"/>
  <c r="R58" i="13"/>
  <c r="AA64" i="13"/>
  <c r="T64" i="15"/>
  <c r="L58" i="15"/>
  <c r="AA64" i="15"/>
  <c r="R58" i="15"/>
  <c r="F64" i="15"/>
  <c r="X58" i="15"/>
  <c r="M64" i="15"/>
  <c r="F58" i="15"/>
  <c r="AB64" i="20"/>
  <c r="S58" i="20"/>
  <c r="G64" i="20"/>
  <c r="Y58" i="20"/>
  <c r="M58" i="20"/>
  <c r="N64" i="20"/>
  <c r="U64" i="20"/>
  <c r="G58" i="20"/>
  <c r="N64" i="24"/>
  <c r="G58" i="24"/>
  <c r="U64" i="24"/>
  <c r="M58" i="24"/>
  <c r="S58" i="24"/>
  <c r="AB64" i="24"/>
  <c r="G64" i="24"/>
  <c r="Y58" i="24"/>
  <c r="AB64" i="21"/>
  <c r="S58" i="21"/>
  <c r="G64" i="21"/>
  <c r="Y58" i="21"/>
  <c r="M58" i="21"/>
  <c r="U64" i="21"/>
  <c r="G58" i="21"/>
  <c r="N64" i="21"/>
  <c r="T64" i="33"/>
  <c r="L58" i="33"/>
  <c r="AA64" i="33"/>
  <c r="R58" i="33"/>
  <c r="F64" i="33"/>
  <c r="X58" i="33"/>
  <c r="M64" i="33"/>
  <c r="F58" i="33"/>
  <c r="AB64" i="33"/>
  <c r="S58" i="33"/>
  <c r="G64" i="33"/>
  <c r="Y58" i="33"/>
  <c r="M58" i="33"/>
  <c r="U64" i="33"/>
  <c r="G58" i="33"/>
  <c r="N64" i="33"/>
  <c r="Y64" i="23"/>
  <c r="P58" i="23"/>
  <c r="D64" i="23"/>
  <c r="V58" i="23"/>
  <c r="K64" i="23"/>
  <c r="D58" i="23"/>
  <c r="R64" i="23"/>
  <c r="J58" i="23"/>
  <c r="F64" i="23"/>
  <c r="X58" i="23"/>
  <c r="M64" i="23"/>
  <c r="F58" i="23"/>
  <c r="T64" i="23"/>
  <c r="L58" i="23"/>
  <c r="R58" i="23"/>
  <c r="AA64" i="23"/>
  <c r="AB64" i="17"/>
  <c r="S58" i="17"/>
  <c r="G64" i="17"/>
  <c r="Y58" i="17"/>
  <c r="M58" i="17"/>
  <c r="N64" i="17"/>
  <c r="U64" i="17"/>
  <c r="G58" i="17"/>
  <c r="F64" i="18"/>
  <c r="X58" i="18"/>
  <c r="M64" i="18"/>
  <c r="F58" i="18"/>
  <c r="T64" i="18"/>
  <c r="L58" i="18"/>
  <c r="R58" i="18"/>
  <c r="AA64" i="18"/>
  <c r="Y64" i="16"/>
  <c r="P58" i="16"/>
  <c r="D64" i="16"/>
  <c r="V58" i="16"/>
  <c r="K64" i="16"/>
  <c r="D58" i="16"/>
  <c r="R64" i="16"/>
  <c r="J58" i="16"/>
  <c r="F64" i="22"/>
  <c r="X58" i="22"/>
  <c r="R58" i="22"/>
  <c r="M64" i="22"/>
  <c r="F58" i="22"/>
  <c r="T64" i="22"/>
  <c r="L58" i="22"/>
  <c r="AA64" i="22"/>
  <c r="F64" i="24"/>
  <c r="X58" i="24"/>
  <c r="M64" i="24"/>
  <c r="F58" i="24"/>
  <c r="T64" i="24"/>
  <c r="L58" i="24"/>
  <c r="R58" i="24"/>
  <c r="AA64" i="24"/>
  <c r="S58" i="26"/>
  <c r="M58" i="26"/>
  <c r="Y58" i="26"/>
  <c r="T66" i="28"/>
  <c r="Z58" i="26"/>
  <c r="L58" i="26"/>
  <c r="R58" i="26"/>
  <c r="X58" i="26"/>
  <c r="C16" i="16"/>
  <c r="C16" i="13"/>
  <c r="C16" i="14"/>
  <c r="C16" i="18"/>
  <c r="C16" i="25"/>
  <c r="C16" i="23"/>
  <c r="C16" i="21"/>
  <c r="C16" i="17"/>
  <c r="C16" i="24"/>
  <c r="C16" i="20"/>
  <c r="C16" i="22"/>
  <c r="C16" i="32"/>
  <c r="C16" i="15"/>
  <c r="C16" i="26"/>
  <c r="C16" i="33"/>
  <c r="F40" i="33"/>
  <c r="F40" i="32"/>
  <c r="F40" i="21"/>
  <c r="F40" i="16"/>
  <c r="F40" i="20"/>
  <c r="F40" i="18"/>
  <c r="F40" i="15"/>
  <c r="F40" i="24"/>
  <c r="F40" i="14"/>
  <c r="H25" i="14"/>
  <c r="AF11" i="14" s="1"/>
  <c r="H24" i="14"/>
  <c r="H23" i="14"/>
  <c r="H22" i="14"/>
  <c r="H21" i="14"/>
  <c r="H20" i="14"/>
  <c r="H19" i="14"/>
  <c r="H18" i="14"/>
  <c r="H17" i="14"/>
  <c r="H16" i="14"/>
  <c r="H15" i="14"/>
  <c r="H14" i="14"/>
  <c r="H13" i="14"/>
  <c r="H12" i="14"/>
  <c r="H11" i="14"/>
  <c r="H10" i="14"/>
  <c r="H9" i="14"/>
  <c r="H8" i="14"/>
  <c r="H7" i="14"/>
  <c r="H6" i="14"/>
  <c r="H5" i="14"/>
  <c r="H4" i="14"/>
  <c r="F40" i="23"/>
  <c r="F40" i="17"/>
  <c r="F40" i="13"/>
  <c r="F40" i="22"/>
  <c r="L46" i="26"/>
  <c r="K46" i="26"/>
  <c r="F40" i="26"/>
  <c r="V6" i="26"/>
  <c r="V5" i="26"/>
  <c r="X17" i="14"/>
  <c r="W18" i="14"/>
  <c r="X22" i="14"/>
  <c r="W22" i="24"/>
  <c r="W10" i="15"/>
  <c r="W16" i="15"/>
  <c r="W22" i="22"/>
  <c r="W15" i="23"/>
  <c r="W19" i="17"/>
  <c r="W8" i="23"/>
  <c r="W13" i="21"/>
  <c r="W19" i="13"/>
  <c r="W14" i="13"/>
  <c r="W6" i="14"/>
  <c r="W12" i="17"/>
  <c r="W20" i="21"/>
  <c r="W21" i="32"/>
  <c r="W18" i="18"/>
  <c r="W8" i="32"/>
  <c r="W15" i="17"/>
  <c r="W8" i="17"/>
  <c r="W15" i="20"/>
  <c r="W21" i="20"/>
  <c r="W16" i="17"/>
  <c r="W8" i="15"/>
  <c r="W18" i="25"/>
  <c r="W8" i="13"/>
  <c r="W15" i="16"/>
  <c r="W21" i="25"/>
  <c r="W15" i="25"/>
  <c r="W18" i="16"/>
  <c r="W20" i="14"/>
  <c r="W15" i="24"/>
  <c r="W6" i="17"/>
  <c r="W8" i="21"/>
  <c r="W9" i="25"/>
  <c r="W12" i="22"/>
  <c r="W6" i="15"/>
  <c r="W14" i="21"/>
  <c r="W18" i="33"/>
  <c r="W22" i="18"/>
  <c r="W6" i="23"/>
  <c r="W9" i="21"/>
  <c r="W15" i="14"/>
  <c r="W14" i="14"/>
  <c r="W8" i="20"/>
  <c r="W12" i="13"/>
  <c r="W18" i="26"/>
  <c r="W9" i="22"/>
  <c r="W12" i="24"/>
  <c r="W18" i="23"/>
  <c r="W21" i="26"/>
  <c r="W8" i="16"/>
  <c r="W21" i="14"/>
  <c r="W9" i="24"/>
  <c r="X5" i="14"/>
  <c r="W20" i="15"/>
  <c r="W20" i="17"/>
  <c r="W12" i="21"/>
  <c r="W7" i="22"/>
  <c r="W8" i="25"/>
  <c r="W19" i="24"/>
  <c r="W15" i="33"/>
  <c r="W6" i="20"/>
  <c r="W18" i="22"/>
  <c r="W6" i="33"/>
  <c r="W9" i="33"/>
  <c r="W22" i="17"/>
  <c r="W10" i="18"/>
  <c r="W20" i="26"/>
  <c r="W14" i="20"/>
  <c r="W22" i="13"/>
  <c r="W12" i="33"/>
  <c r="W15" i="15"/>
  <c r="W15" i="21"/>
  <c r="W6" i="25"/>
  <c r="W6" i="18"/>
  <c r="W6" i="21"/>
  <c r="W21" i="22"/>
  <c r="W8" i="24"/>
  <c r="W7" i="14"/>
  <c r="W12" i="15"/>
  <c r="W15" i="26"/>
  <c r="W15" i="22"/>
  <c r="W10" i="17"/>
  <c r="W18" i="15"/>
  <c r="W21" i="16"/>
  <c r="W8" i="18"/>
  <c r="X16" i="14"/>
  <c r="W17" i="33"/>
  <c r="W18" i="13"/>
  <c r="W20" i="18"/>
  <c r="W18" i="24"/>
  <c r="W21" i="17"/>
  <c r="W16" i="16"/>
  <c r="W21" i="23"/>
  <c r="W16" i="22"/>
  <c r="W14" i="18"/>
  <c r="W6" i="22"/>
  <c r="W12" i="32"/>
  <c r="W18" i="17"/>
  <c r="W18" i="32"/>
  <c r="W12" i="20"/>
  <c r="W15" i="18"/>
  <c r="W6" i="13"/>
  <c r="W22" i="33"/>
  <c r="W20" i="32"/>
  <c r="W20" i="25"/>
  <c r="W22" i="32"/>
  <c r="W7" i="26"/>
  <c r="W21" i="24"/>
  <c r="W19" i="25"/>
  <c r="W9" i="20"/>
  <c r="W21" i="13"/>
  <c r="W18" i="21"/>
  <c r="W21" i="33"/>
  <c r="W8" i="22"/>
  <c r="W12" i="26"/>
  <c r="W18" i="20"/>
  <c r="W8" i="33"/>
  <c r="W6" i="24"/>
  <c r="W11" i="14"/>
  <c r="W9" i="17"/>
  <c r="W11" i="22"/>
  <c r="W14" i="22"/>
  <c r="W10" i="24"/>
  <c r="W10" i="22"/>
  <c r="W12" i="14"/>
  <c r="W13" i="14"/>
  <c r="W12" i="18"/>
  <c r="X19" i="14"/>
  <c r="W6" i="16"/>
  <c r="W12" i="23"/>
  <c r="W19" i="20"/>
  <c r="X8" i="14"/>
  <c r="W12" i="16"/>
  <c r="W14" i="32"/>
  <c r="W9" i="14"/>
  <c r="W15" i="32"/>
  <c r="W6" i="32"/>
  <c r="W12" i="25"/>
  <c r="L66" i="28" l="1"/>
  <c r="U86" i="28"/>
  <c r="K66" i="28"/>
  <c r="V86" i="28"/>
  <c r="G86" i="28"/>
  <c r="W66" i="28"/>
  <c r="H66" i="28"/>
  <c r="Z66" i="28"/>
  <c r="G66" i="28"/>
  <c r="Q66" i="28"/>
  <c r="N66" i="28"/>
  <c r="M86" i="28"/>
  <c r="E86" i="28"/>
  <c r="H86" i="28"/>
  <c r="Y66" i="28"/>
  <c r="M66" i="28"/>
  <c r="AA86" i="28"/>
  <c r="L86" i="28"/>
  <c r="O86" i="28"/>
  <c r="S66" i="28"/>
  <c r="F86" i="28"/>
  <c r="S86" i="28"/>
  <c r="AC86" i="28"/>
  <c r="X66" i="28"/>
  <c r="N86" i="28"/>
  <c r="T86" i="28"/>
  <c r="E66" i="28"/>
  <c r="R66" i="28"/>
  <c r="AB86" i="28"/>
  <c r="F66" i="28"/>
  <c r="Z86" i="28"/>
  <c r="X12" i="26"/>
  <c r="K65" i="26" s="1"/>
  <c r="W26" i="23"/>
  <c r="X59" i="23" s="1"/>
  <c r="X20" i="26"/>
  <c r="T65" i="26" s="1"/>
  <c r="X10" i="18"/>
  <c r="H65" i="18" s="1"/>
  <c r="W28" i="18"/>
  <c r="Z59" i="18" s="1"/>
  <c r="W28" i="13"/>
  <c r="Z59" i="13" s="1"/>
  <c r="W23" i="33"/>
  <c r="U59" i="33" s="1"/>
  <c r="W23" i="22"/>
  <c r="U59" i="22" s="1"/>
  <c r="X22" i="33"/>
  <c r="X28" i="33" s="1"/>
  <c r="AC65" i="33" s="1"/>
  <c r="W28" i="33"/>
  <c r="Z59" i="33" s="1"/>
  <c r="W25" i="17"/>
  <c r="W59" i="17" s="1"/>
  <c r="W25" i="20"/>
  <c r="W59" i="20" s="1"/>
  <c r="X10" i="24"/>
  <c r="H65" i="24" s="1"/>
  <c r="W28" i="24"/>
  <c r="Z59" i="24" s="1"/>
  <c r="W28" i="32"/>
  <c r="Z59" i="32" s="1"/>
  <c r="X22" i="32"/>
  <c r="V65" i="32" s="1"/>
  <c r="W23" i="14"/>
  <c r="U59" i="14" s="1"/>
  <c r="X16" i="16"/>
  <c r="X28" i="16" s="1"/>
  <c r="AC65" i="16" s="1"/>
  <c r="W28" i="16"/>
  <c r="Z59" i="16" s="1"/>
  <c r="W25" i="24"/>
  <c r="W59" i="24" s="1"/>
  <c r="W25" i="22"/>
  <c r="W59" i="22" s="1"/>
  <c r="X7" i="22"/>
  <c r="E65" i="22" s="1"/>
  <c r="W25" i="13"/>
  <c r="W59" i="13" s="1"/>
  <c r="X16" i="22"/>
  <c r="O65" i="22" s="1"/>
  <c r="X21" i="32"/>
  <c r="U65" i="32" s="1"/>
  <c r="W25" i="14"/>
  <c r="W59" i="14" s="1"/>
  <c r="X7" i="14"/>
  <c r="E65" i="14" s="1"/>
  <c r="W25" i="21"/>
  <c r="W59" i="21" s="1"/>
  <c r="X10" i="22"/>
  <c r="H65" i="22" s="1"/>
  <c r="W28" i="22"/>
  <c r="Z59" i="22" s="1"/>
  <c r="X10" i="17"/>
  <c r="H65" i="17" s="1"/>
  <c r="W28" i="17"/>
  <c r="Z59" i="17" s="1"/>
  <c r="X10" i="15"/>
  <c r="H65" i="15" s="1"/>
  <c r="W28" i="15"/>
  <c r="Z59" i="15" s="1"/>
  <c r="W25" i="25"/>
  <c r="W59" i="25" s="1"/>
  <c r="X28" i="14"/>
  <c r="AC65" i="14" s="1"/>
  <c r="X9" i="25"/>
  <c r="W27" i="25"/>
  <c r="Y59" i="25" s="1"/>
  <c r="X14" i="32"/>
  <c r="M65" i="32" s="1"/>
  <c r="X6" i="32"/>
  <c r="D65" i="32" s="1"/>
  <c r="W24" i="32"/>
  <c r="V59" i="32" s="1"/>
  <c r="X20" i="17"/>
  <c r="T65" i="17" s="1"/>
  <c r="W26" i="17"/>
  <c r="X59" i="17" s="1"/>
  <c r="W26" i="22"/>
  <c r="X59" i="22" s="1"/>
  <c r="W26" i="20"/>
  <c r="X59" i="20" s="1"/>
  <c r="X12" i="23"/>
  <c r="K65" i="23" s="1"/>
  <c r="X14" i="14"/>
  <c r="M65" i="14" s="1"/>
  <c r="W26" i="14"/>
  <c r="X59" i="14" s="1"/>
  <c r="X9" i="33"/>
  <c r="W27" i="33"/>
  <c r="Y59" i="33" s="1"/>
  <c r="X12" i="25"/>
  <c r="K65" i="25" s="1"/>
  <c r="X9" i="22"/>
  <c r="G65" i="22" s="1"/>
  <c r="W27" i="22"/>
  <c r="Y59" i="22" s="1"/>
  <c r="X6" i="16"/>
  <c r="D65" i="16" s="1"/>
  <c r="W24" i="16"/>
  <c r="V59" i="16" s="1"/>
  <c r="X12" i="22"/>
  <c r="K65" i="22" s="1"/>
  <c r="X6" i="17"/>
  <c r="W24" i="17"/>
  <c r="V59" i="17" s="1"/>
  <c r="X20" i="21"/>
  <c r="T65" i="21" s="1"/>
  <c r="X6" i="13"/>
  <c r="D65" i="13" s="1"/>
  <c r="W24" i="13"/>
  <c r="V59" i="13" s="1"/>
  <c r="X20" i="14"/>
  <c r="W26" i="25"/>
  <c r="X59" i="25" s="1"/>
  <c r="X12" i="21"/>
  <c r="K65" i="21" s="1"/>
  <c r="X14" i="22"/>
  <c r="M65" i="22" s="1"/>
  <c r="X12" i="32"/>
  <c r="K65" i="32" s="1"/>
  <c r="X14" i="13"/>
  <c r="M65" i="13" s="1"/>
  <c r="X14" i="18"/>
  <c r="M65" i="18" s="1"/>
  <c r="X6" i="22"/>
  <c r="D65" i="22" s="1"/>
  <c r="W24" i="22"/>
  <c r="V59" i="22" s="1"/>
  <c r="X6" i="15"/>
  <c r="D65" i="15" s="1"/>
  <c r="W24" i="15"/>
  <c r="V59" i="15" s="1"/>
  <c r="W27" i="15"/>
  <c r="Y59" i="15" s="1"/>
  <c r="X9" i="21"/>
  <c r="G65" i="21" s="1"/>
  <c r="W27" i="21"/>
  <c r="Y59" i="21" s="1"/>
  <c r="X15" i="18"/>
  <c r="N65" i="18" s="1"/>
  <c r="W27" i="18"/>
  <c r="Y59" i="18" s="1"/>
  <c r="X12" i="17"/>
  <c r="K65" i="17" s="1"/>
  <c r="X15" i="32"/>
  <c r="W27" i="32"/>
  <c r="Y59" i="32" s="1"/>
  <c r="X14" i="21"/>
  <c r="M65" i="21" s="1"/>
  <c r="W26" i="21"/>
  <c r="X59" i="21" s="1"/>
  <c r="X20" i="32"/>
  <c r="T65" i="32" s="1"/>
  <c r="X6" i="23"/>
  <c r="D65" i="23" s="1"/>
  <c r="W24" i="23"/>
  <c r="V59" i="23" s="1"/>
  <c r="W26" i="33"/>
  <c r="X59" i="33" s="1"/>
  <c r="W26" i="18"/>
  <c r="X59" i="18" s="1"/>
  <c r="X9" i="20"/>
  <c r="G65" i="20" s="1"/>
  <c r="W27" i="20"/>
  <c r="Y59" i="20" s="1"/>
  <c r="X12" i="14"/>
  <c r="K65" i="14" s="1"/>
  <c r="X12" i="13"/>
  <c r="K65" i="13" s="1"/>
  <c r="X9" i="17"/>
  <c r="W27" i="17"/>
  <c r="Y59" i="17" s="1"/>
  <c r="X12" i="15"/>
  <c r="K65" i="15" s="1"/>
  <c r="W26" i="16"/>
  <c r="X59" i="16" s="1"/>
  <c r="X6" i="14"/>
  <c r="W24" i="14"/>
  <c r="V59" i="14" s="1"/>
  <c r="X20" i="25"/>
  <c r="T65" i="25" s="1"/>
  <c r="X6" i="21"/>
  <c r="D65" i="21" s="1"/>
  <c r="W24" i="21"/>
  <c r="V59" i="21" s="1"/>
  <c r="X21" i="20"/>
  <c r="U65" i="20" s="1"/>
  <c r="X8" i="32"/>
  <c r="F65" i="32" s="1"/>
  <c r="W26" i="32"/>
  <c r="X59" i="32" s="1"/>
  <c r="X9" i="14"/>
  <c r="G65" i="14" s="1"/>
  <c r="W27" i="14"/>
  <c r="Y59" i="14" s="1"/>
  <c r="X18" i="17"/>
  <c r="R65" i="17" s="1"/>
  <c r="X6" i="20"/>
  <c r="D65" i="20" s="1"/>
  <c r="W24" i="20"/>
  <c r="V59" i="20" s="1"/>
  <c r="X21" i="17"/>
  <c r="U65" i="17" s="1"/>
  <c r="X14" i="20"/>
  <c r="M65" i="20" s="1"/>
  <c r="X12" i="16"/>
  <c r="K65" i="16" s="1"/>
  <c r="W27" i="13"/>
  <c r="Y59" i="13" s="1"/>
  <c r="X12" i="18"/>
  <c r="K65" i="18" s="1"/>
  <c r="X20" i="18"/>
  <c r="T65" i="18" s="1"/>
  <c r="X15" i="23"/>
  <c r="N65" i="23" s="1"/>
  <c r="W27" i="23"/>
  <c r="Y59" i="23" s="1"/>
  <c r="X6" i="24"/>
  <c r="D65" i="24" s="1"/>
  <c r="W24" i="24"/>
  <c r="V59" i="24" s="1"/>
  <c r="W26" i="24"/>
  <c r="X59" i="24" s="1"/>
  <c r="X15" i="20"/>
  <c r="N65" i="20" s="1"/>
  <c r="X20" i="15"/>
  <c r="T65" i="15" s="1"/>
  <c r="W26" i="13"/>
  <c r="X59" i="13" s="1"/>
  <c r="X18" i="23"/>
  <c r="R65" i="23" s="1"/>
  <c r="X21" i="33"/>
  <c r="U65" i="33" s="1"/>
  <c r="X6" i="25"/>
  <c r="D65" i="25" s="1"/>
  <c r="W24" i="25"/>
  <c r="V59" i="25" s="1"/>
  <c r="X15" i="17"/>
  <c r="N65" i="17" s="1"/>
  <c r="X18" i="32"/>
  <c r="R65" i="32" s="1"/>
  <c r="X21" i="23"/>
  <c r="U65" i="23" s="1"/>
  <c r="W27" i="16"/>
  <c r="Y59" i="16" s="1"/>
  <c r="X12" i="33"/>
  <c r="K65" i="33" s="1"/>
  <c r="X6" i="18"/>
  <c r="D65" i="18" s="1"/>
  <c r="W24" i="18"/>
  <c r="V59" i="18" s="1"/>
  <c r="X9" i="24"/>
  <c r="G65" i="24" s="1"/>
  <c r="W27" i="24"/>
  <c r="Y59" i="24" s="1"/>
  <c r="X18" i="20"/>
  <c r="R65" i="20" s="1"/>
  <c r="W26" i="15"/>
  <c r="X59" i="15" s="1"/>
  <c r="X6" i="33"/>
  <c r="D65" i="33" s="1"/>
  <c r="W24" i="33"/>
  <c r="V59" i="33" s="1"/>
  <c r="X12" i="24"/>
  <c r="K65" i="24" s="1"/>
  <c r="X12" i="20"/>
  <c r="K65" i="20" s="1"/>
  <c r="X18" i="18"/>
  <c r="R65" i="18" s="1"/>
  <c r="X28" i="25"/>
  <c r="AC65" i="25" s="1"/>
  <c r="X28" i="23"/>
  <c r="AC65" i="23" s="1"/>
  <c r="X7" i="26"/>
  <c r="K59" i="25"/>
  <c r="V65" i="23"/>
  <c r="R59" i="17"/>
  <c r="W59" i="16"/>
  <c r="E59" i="16"/>
  <c r="P59" i="20"/>
  <c r="F59" i="20"/>
  <c r="Z59" i="21"/>
  <c r="H59" i="21"/>
  <c r="F59" i="17"/>
  <c r="K59" i="21"/>
  <c r="T59" i="33"/>
  <c r="N59" i="33"/>
  <c r="E65" i="18"/>
  <c r="S59" i="32"/>
  <c r="Q59" i="20"/>
  <c r="E65" i="20"/>
  <c r="R59" i="32"/>
  <c r="O65" i="23"/>
  <c r="F59" i="24"/>
  <c r="R59" i="25"/>
  <c r="O65" i="25"/>
  <c r="F59" i="25"/>
  <c r="J59" i="22"/>
  <c r="G59" i="25"/>
  <c r="H59" i="17"/>
  <c r="O59" i="14"/>
  <c r="L59" i="32"/>
  <c r="J59" i="33"/>
  <c r="K59" i="26"/>
  <c r="T59" i="13"/>
  <c r="N59" i="13"/>
  <c r="S59" i="15"/>
  <c r="R59" i="22"/>
  <c r="N59" i="17"/>
  <c r="T59" i="17"/>
  <c r="P59" i="32"/>
  <c r="H65" i="33"/>
  <c r="G59" i="20"/>
  <c r="M59" i="23"/>
  <c r="M59" i="21"/>
  <c r="G59" i="33"/>
  <c r="S59" i="13"/>
  <c r="I59" i="13"/>
  <c r="Q59" i="18"/>
  <c r="H65" i="20"/>
  <c r="D59" i="15"/>
  <c r="C59" i="22"/>
  <c r="C59" i="33"/>
  <c r="Q59" i="16"/>
  <c r="H65" i="32"/>
  <c r="J59" i="21"/>
  <c r="R59" i="14"/>
  <c r="U59" i="23"/>
  <c r="C59" i="23"/>
  <c r="T65" i="16"/>
  <c r="M65" i="33"/>
  <c r="G59" i="22"/>
  <c r="N59" i="24"/>
  <c r="T59" i="24"/>
  <c r="C59" i="32"/>
  <c r="U59" i="32"/>
  <c r="L59" i="18"/>
  <c r="G65" i="32"/>
  <c r="E65" i="25"/>
  <c r="L59" i="13"/>
  <c r="P59" i="14"/>
  <c r="G59" i="21"/>
  <c r="S59" i="25"/>
  <c r="V65" i="21"/>
  <c r="V65" i="16"/>
  <c r="H65" i="13"/>
  <c r="O59" i="24"/>
  <c r="I59" i="14"/>
  <c r="P59" i="21"/>
  <c r="E59" i="33"/>
  <c r="W59" i="33"/>
  <c r="I59" i="33"/>
  <c r="T65" i="22"/>
  <c r="E59" i="24"/>
  <c r="G59" i="32"/>
  <c r="N59" i="32"/>
  <c r="T59" i="32"/>
  <c r="U59" i="18"/>
  <c r="C59" i="18"/>
  <c r="K59" i="20"/>
  <c r="S59" i="17"/>
  <c r="J59" i="14"/>
  <c r="D59" i="20"/>
  <c r="E59" i="14"/>
  <c r="I59" i="21"/>
  <c r="S59" i="21"/>
  <c r="P59" i="22"/>
  <c r="D59" i="21"/>
  <c r="S59" i="26"/>
  <c r="W59" i="15"/>
  <c r="E59" i="15"/>
  <c r="K59" i="24"/>
  <c r="H59" i="14"/>
  <c r="Z59" i="14"/>
  <c r="H65" i="14"/>
  <c r="H59" i="13"/>
  <c r="O59" i="15"/>
  <c r="O59" i="33"/>
  <c r="H65" i="25"/>
  <c r="F59" i="33"/>
  <c r="L59" i="23"/>
  <c r="W59" i="23"/>
  <c r="E59" i="23"/>
  <c r="G65" i="23"/>
  <c r="M65" i="15"/>
  <c r="L59" i="17"/>
  <c r="R59" i="26"/>
  <c r="T65" i="20"/>
  <c r="W59" i="32"/>
  <c r="E59" i="32"/>
  <c r="H59" i="16"/>
  <c r="L59" i="33"/>
  <c r="M65" i="17"/>
  <c r="S59" i="33"/>
  <c r="H59" i="23"/>
  <c r="Z59" i="23"/>
  <c r="Q59" i="22"/>
  <c r="N59" i="16"/>
  <c r="T59" i="16"/>
  <c r="G65" i="13"/>
  <c r="L59" i="14"/>
  <c r="N59" i="23"/>
  <c r="T59" i="23"/>
  <c r="R59" i="33"/>
  <c r="I59" i="23"/>
  <c r="R59" i="20"/>
  <c r="O59" i="20"/>
  <c r="P59" i="13"/>
  <c r="G65" i="15"/>
  <c r="L59" i="21"/>
  <c r="O59" i="13"/>
  <c r="K59" i="14"/>
  <c r="J59" i="23"/>
  <c r="F59" i="16"/>
  <c r="O59" i="25"/>
  <c r="O59" i="23"/>
  <c r="P59" i="15"/>
  <c r="O65" i="13"/>
  <c r="M65" i="26"/>
  <c r="H59" i="22"/>
  <c r="E59" i="20"/>
  <c r="J59" i="18"/>
  <c r="I59" i="16"/>
  <c r="F59" i="13"/>
  <c r="I59" i="24"/>
  <c r="Q59" i="15"/>
  <c r="F59" i="18"/>
  <c r="T65" i="33"/>
  <c r="M59" i="20"/>
  <c r="T65" i="23"/>
  <c r="T65" i="13"/>
  <c r="L59" i="25"/>
  <c r="M65" i="24"/>
  <c r="C59" i="24"/>
  <c r="U59" i="24"/>
  <c r="E59" i="13"/>
  <c r="U59" i="15"/>
  <c r="C59" i="15"/>
  <c r="G59" i="18"/>
  <c r="U59" i="17"/>
  <c r="C59" i="17"/>
  <c r="E59" i="22"/>
  <c r="H65" i="23"/>
  <c r="C59" i="16"/>
  <c r="U59" i="16"/>
  <c r="R59" i="16"/>
  <c r="D59" i="24"/>
  <c r="S59" i="22"/>
  <c r="M65" i="23"/>
  <c r="L59" i="20"/>
  <c r="O59" i="16"/>
  <c r="N59" i="21"/>
  <c r="T59" i="21"/>
  <c r="O59" i="21"/>
  <c r="M59" i="22"/>
  <c r="R59" i="23"/>
  <c r="G59" i="24"/>
  <c r="O59" i="17"/>
  <c r="M59" i="14"/>
  <c r="R59" i="18"/>
  <c r="H65" i="16"/>
  <c r="S59" i="23"/>
  <c r="S59" i="20"/>
  <c r="F59" i="32"/>
  <c r="K59" i="15"/>
  <c r="G59" i="17"/>
  <c r="D59" i="18"/>
  <c r="C59" i="20"/>
  <c r="U59" i="20"/>
  <c r="K59" i="17"/>
  <c r="Q59" i="14"/>
  <c r="M59" i="15"/>
  <c r="R59" i="24"/>
  <c r="H59" i="18"/>
  <c r="P59" i="33"/>
  <c r="I59" i="20"/>
  <c r="J59" i="20"/>
  <c r="Q59" i="32"/>
  <c r="L59" i="16"/>
  <c r="U65" i="18"/>
  <c r="E65" i="17"/>
  <c r="E65" i="16"/>
  <c r="R59" i="21"/>
  <c r="K59" i="18"/>
  <c r="R59" i="13"/>
  <c r="J59" i="32"/>
  <c r="C59" i="25"/>
  <c r="U59" i="25"/>
  <c r="J59" i="24"/>
  <c r="M59" i="16"/>
  <c r="J59" i="13"/>
  <c r="E59" i="21"/>
  <c r="S59" i="18"/>
  <c r="H59" i="24"/>
  <c r="S59" i="16"/>
  <c r="C59" i="13"/>
  <c r="U59" i="13"/>
  <c r="I59" i="22"/>
  <c r="M59" i="17"/>
  <c r="K59" i="23"/>
  <c r="H59" i="25"/>
  <c r="Z59" i="25"/>
  <c r="I59" i="32"/>
  <c r="E59" i="25"/>
  <c r="O59" i="18"/>
  <c r="P59" i="18"/>
  <c r="Q59" i="33"/>
  <c r="U59" i="21"/>
  <c r="C59" i="21"/>
  <c r="M59" i="32"/>
  <c r="C59" i="14"/>
  <c r="E65" i="33"/>
  <c r="M59" i="33"/>
  <c r="F59" i="21"/>
  <c r="K59" i="16"/>
  <c r="Q65" i="14"/>
  <c r="J59" i="15"/>
  <c r="L59" i="15"/>
  <c r="Z59" i="20"/>
  <c r="H59" i="20"/>
  <c r="T59" i="25"/>
  <c r="N59" i="25"/>
  <c r="G59" i="15"/>
  <c r="T59" i="14"/>
  <c r="N59" i="14"/>
  <c r="Q59" i="23"/>
  <c r="P59" i="26"/>
  <c r="E65" i="13"/>
  <c r="P59" i="23"/>
  <c r="G59" i="23"/>
  <c r="R59" i="15"/>
  <c r="G65" i="18"/>
  <c r="E59" i="17"/>
  <c r="T59" i="22"/>
  <c r="N59" i="22"/>
  <c r="I59" i="17"/>
  <c r="M65" i="25"/>
  <c r="Q59" i="21"/>
  <c r="K59" i="22"/>
  <c r="I59" i="25"/>
  <c r="Q59" i="24"/>
  <c r="S65" i="33"/>
  <c r="Q59" i="13"/>
  <c r="D59" i="23"/>
  <c r="Q59" i="17"/>
  <c r="N59" i="15"/>
  <c r="T59" i="15"/>
  <c r="H59" i="32"/>
  <c r="D59" i="22"/>
  <c r="P59" i="16"/>
  <c r="H59" i="33"/>
  <c r="K59" i="13"/>
  <c r="P59" i="17"/>
  <c r="L59" i="22"/>
  <c r="V65" i="25"/>
  <c r="H59" i="15"/>
  <c r="G59" i="13"/>
  <c r="Q59" i="26"/>
  <c r="D59" i="13"/>
  <c r="J59" i="16"/>
  <c r="J59" i="17"/>
  <c r="I59" i="15"/>
  <c r="D59" i="32"/>
  <c r="K59" i="33"/>
  <c r="O59" i="32"/>
  <c r="J59" i="25"/>
  <c r="F59" i="15"/>
  <c r="I59" i="18"/>
  <c r="O59" i="22"/>
  <c r="E65" i="32"/>
  <c r="M59" i="18"/>
  <c r="W59" i="18"/>
  <c r="E59" i="18"/>
  <c r="D59" i="25"/>
  <c r="F59" i="14"/>
  <c r="F59" i="22"/>
  <c r="T65" i="24"/>
  <c r="S59" i="24"/>
  <c r="O59" i="26"/>
  <c r="D59" i="17"/>
  <c r="O65" i="33"/>
  <c r="M65" i="16"/>
  <c r="M59" i="13"/>
  <c r="D59" i="33"/>
  <c r="Q59" i="25"/>
  <c r="O65" i="26"/>
  <c r="M59" i="24"/>
  <c r="G59" i="16"/>
  <c r="M59" i="25"/>
  <c r="P59" i="25"/>
  <c r="D59" i="16"/>
  <c r="N59" i="20"/>
  <c r="T59" i="20"/>
  <c r="F59" i="23"/>
  <c r="P59" i="24"/>
  <c r="G59" i="14"/>
  <c r="D59" i="14"/>
  <c r="L59" i="24"/>
  <c r="E65" i="23"/>
  <c r="S59" i="14"/>
  <c r="N59" i="18"/>
  <c r="T59" i="18"/>
  <c r="K59" i="32"/>
  <c r="F65" i="14"/>
  <c r="AF10" i="14"/>
  <c r="O65" i="14"/>
  <c r="V65" i="14"/>
  <c r="S65" i="14"/>
  <c r="C65" i="14"/>
  <c r="AF9" i="14"/>
  <c r="C58" i="26"/>
  <c r="J64" i="26"/>
  <c r="C64" i="26"/>
  <c r="X64" i="26"/>
  <c r="Q64" i="26"/>
  <c r="D58" i="26"/>
  <c r="Y64" i="26"/>
  <c r="K64" i="26"/>
  <c r="R64" i="26"/>
  <c r="D64" i="26"/>
  <c r="E59" i="26"/>
  <c r="W25" i="26"/>
  <c r="W59" i="26" s="1"/>
  <c r="N59" i="26"/>
  <c r="T59" i="26"/>
  <c r="I59" i="26"/>
  <c r="U58" i="26"/>
  <c r="I58" i="26"/>
  <c r="O58" i="26"/>
  <c r="J58" i="26"/>
  <c r="P58" i="26"/>
  <c r="V58" i="26"/>
  <c r="L10" i="14"/>
  <c r="J10" i="14"/>
  <c r="K10" i="14"/>
  <c r="X11" i="14"/>
  <c r="X15" i="14"/>
  <c r="W5" i="26"/>
  <c r="X13" i="14"/>
  <c r="W6" i="26"/>
  <c r="X21" i="14"/>
  <c r="X18" i="14"/>
  <c r="W9" i="26"/>
  <c r="W10" i="26"/>
  <c r="W8" i="26"/>
  <c r="X10" i="26" l="1"/>
  <c r="H65" i="26" s="1"/>
  <c r="W28" i="26"/>
  <c r="Z59" i="26" s="1"/>
  <c r="H59" i="26"/>
  <c r="AF13" i="14"/>
  <c r="AF5" i="14" s="1"/>
  <c r="G52" i="14" s="1"/>
  <c r="C66" i="28"/>
  <c r="AF15" i="14"/>
  <c r="AF7" i="14" s="1"/>
  <c r="I52" i="14" s="1"/>
  <c r="Y86" i="28"/>
  <c r="P66" i="28"/>
  <c r="D66" i="28"/>
  <c r="Q86" i="28"/>
  <c r="J66" i="28"/>
  <c r="O66" i="28"/>
  <c r="X86" i="28"/>
  <c r="I66" i="28"/>
  <c r="C86" i="28"/>
  <c r="AF14" i="14"/>
  <c r="AF6" i="14" s="1"/>
  <c r="H52" i="14" s="1"/>
  <c r="U66" i="28"/>
  <c r="D86" i="28"/>
  <c r="J86" i="28"/>
  <c r="R86" i="28"/>
  <c r="K86" i="28"/>
  <c r="V66" i="28"/>
  <c r="X9" i="26"/>
  <c r="X6" i="26"/>
  <c r="X27" i="32"/>
  <c r="AB65" i="32" s="1"/>
  <c r="O65" i="16"/>
  <c r="X23" i="14"/>
  <c r="X65" i="14" s="1"/>
  <c r="J65" i="14"/>
  <c r="V65" i="33"/>
  <c r="L65" i="14"/>
  <c r="X25" i="14"/>
  <c r="Z65" i="14" s="1"/>
  <c r="X26" i="14"/>
  <c r="AA65" i="14" s="1"/>
  <c r="T65" i="14"/>
  <c r="Y5" i="14"/>
  <c r="I65" i="14" s="1"/>
  <c r="X27" i="18"/>
  <c r="AB65" i="18" s="1"/>
  <c r="D65" i="14"/>
  <c r="X24" i="17"/>
  <c r="Y65" i="17" s="1"/>
  <c r="X27" i="23"/>
  <c r="AB65" i="23" s="1"/>
  <c r="N65" i="32"/>
  <c r="X27" i="17"/>
  <c r="AB65" i="17" s="1"/>
  <c r="U65" i="14"/>
  <c r="R65" i="14"/>
  <c r="Y17" i="14"/>
  <c r="W65" i="14" s="1"/>
  <c r="Y11" i="14"/>
  <c r="P65" i="14" s="1"/>
  <c r="N65" i="14"/>
  <c r="D65" i="17"/>
  <c r="X27" i="14"/>
  <c r="AB65" i="14" s="1"/>
  <c r="X24" i="14"/>
  <c r="Y65" i="14" s="1"/>
  <c r="G65" i="17"/>
  <c r="X24" i="20"/>
  <c r="Y65" i="20" s="1"/>
  <c r="X27" i="20"/>
  <c r="AB65" i="20" s="1"/>
  <c r="X24" i="18"/>
  <c r="Y65" i="18" s="1"/>
  <c r="X26" i="32"/>
  <c r="AA65" i="32" s="1"/>
  <c r="X24" i="23"/>
  <c r="Y65" i="23" s="1"/>
  <c r="X24" i="32"/>
  <c r="Y65" i="32" s="1"/>
  <c r="W26" i="26"/>
  <c r="X59" i="26" s="1"/>
  <c r="F59" i="26"/>
  <c r="G59" i="26"/>
  <c r="W27" i="26"/>
  <c r="Y59" i="26" s="1"/>
  <c r="M59" i="26"/>
  <c r="J59" i="26"/>
  <c r="L59" i="26"/>
  <c r="AF12" i="14"/>
  <c r="C31" i="28"/>
  <c r="E31" i="28"/>
  <c r="D31" i="28"/>
  <c r="E46" i="14"/>
  <c r="D46" i="14"/>
  <c r="C46" i="14"/>
  <c r="M10" i="14"/>
  <c r="H4" i="21"/>
  <c r="H5" i="21"/>
  <c r="H6" i="21"/>
  <c r="H7" i="21"/>
  <c r="H8" i="21"/>
  <c r="H9" i="21"/>
  <c r="H10" i="21"/>
  <c r="H11" i="21"/>
  <c r="H12" i="21"/>
  <c r="H13" i="21"/>
  <c r="H14" i="21"/>
  <c r="H15" i="21"/>
  <c r="H16" i="21"/>
  <c r="H17" i="21"/>
  <c r="H18" i="21"/>
  <c r="H19" i="21"/>
  <c r="H20" i="21"/>
  <c r="H21" i="21"/>
  <c r="H22" i="21"/>
  <c r="H23" i="21"/>
  <c r="H24" i="21"/>
  <c r="H25" i="21"/>
  <c r="H26" i="21"/>
  <c r="H27" i="21"/>
  <c r="H28" i="21"/>
  <c r="H29" i="21"/>
  <c r="H30" i="21"/>
  <c r="H31" i="21"/>
  <c r="X17" i="21"/>
  <c r="X11" i="21"/>
  <c r="X21" i="21"/>
  <c r="X15" i="21"/>
  <c r="X8" i="21"/>
  <c r="X5" i="21"/>
  <c r="X10" i="21"/>
  <c r="X19" i="21"/>
  <c r="X16" i="21"/>
  <c r="X13" i="21"/>
  <c r="X18" i="21"/>
  <c r="BP115" i="28" l="1"/>
  <c r="AF16" i="14"/>
  <c r="AF8" i="14" s="1"/>
  <c r="J52" i="14" s="1"/>
  <c r="J65" i="21"/>
  <c r="Q65" i="21"/>
  <c r="X24" i="21"/>
  <c r="X23" i="21"/>
  <c r="X25" i="21"/>
  <c r="X27" i="21"/>
  <c r="X28" i="21"/>
  <c r="X26" i="21"/>
  <c r="Y23" i="14"/>
  <c r="AD65" i="14" s="1"/>
  <c r="Y30" i="14"/>
  <c r="AF10" i="21"/>
  <c r="AF9" i="21"/>
  <c r="AF11" i="21"/>
  <c r="M52" i="14"/>
  <c r="E52" i="14"/>
  <c r="D52" i="14"/>
  <c r="L52" i="14"/>
  <c r="C52" i="14"/>
  <c r="K52" i="14"/>
  <c r="F31" i="28"/>
  <c r="BP135" i="28" s="1"/>
  <c r="F46" i="14"/>
  <c r="J46" i="14" s="1"/>
  <c r="H12" i="13"/>
  <c r="H13" i="13"/>
  <c r="H14" i="13"/>
  <c r="H15" i="13"/>
  <c r="H16" i="13"/>
  <c r="H17" i="13"/>
  <c r="H18" i="13"/>
  <c r="H19" i="13"/>
  <c r="H30" i="13"/>
  <c r="AF11" i="13" s="1"/>
  <c r="H29" i="13"/>
  <c r="H28" i="13"/>
  <c r="H27" i="13"/>
  <c r="H26" i="13"/>
  <c r="H25" i="13"/>
  <c r="H24" i="13"/>
  <c r="H23" i="13"/>
  <c r="H22" i="13"/>
  <c r="H21" i="13"/>
  <c r="H20" i="13"/>
  <c r="H11" i="13"/>
  <c r="H10" i="13"/>
  <c r="H9" i="13"/>
  <c r="H8" i="13"/>
  <c r="H7" i="13"/>
  <c r="H6" i="13"/>
  <c r="H5" i="13"/>
  <c r="H4" i="13"/>
  <c r="X17" i="13"/>
  <c r="X11" i="13"/>
  <c r="X15" i="13"/>
  <c r="X19" i="13"/>
  <c r="X22" i="13"/>
  <c r="X21" i="13"/>
  <c r="X8" i="13"/>
  <c r="X18" i="13"/>
  <c r="X13" i="13"/>
  <c r="X5" i="13"/>
  <c r="Q65" i="13" l="1"/>
  <c r="X28" i="13"/>
  <c r="X26" i="13"/>
  <c r="X24" i="13"/>
  <c r="X27" i="13"/>
  <c r="X23" i="13"/>
  <c r="X25" i="13"/>
  <c r="AF10" i="13"/>
  <c r="AF12" i="21"/>
  <c r="AF9" i="13"/>
  <c r="J31" i="28"/>
  <c r="I31" i="28"/>
  <c r="G31" i="28"/>
  <c r="F52" i="14"/>
  <c r="N52" i="14"/>
  <c r="H31" i="28"/>
  <c r="I46" i="14"/>
  <c r="G46" i="14"/>
  <c r="H46" i="14"/>
  <c r="K10" i="13"/>
  <c r="J10" i="13"/>
  <c r="L10" i="13"/>
  <c r="AF13" i="13" l="1"/>
  <c r="AF5" i="13" s="1"/>
  <c r="G52" i="13" s="1"/>
  <c r="AF14" i="13"/>
  <c r="AF6" i="13" s="1"/>
  <c r="H52" i="13" s="1"/>
  <c r="AF15" i="13"/>
  <c r="AF7" i="13" s="1"/>
  <c r="I52" i="13" s="1"/>
  <c r="O65" i="21"/>
  <c r="L65" i="13"/>
  <c r="Z65" i="13"/>
  <c r="X65" i="21"/>
  <c r="C65" i="21"/>
  <c r="Y5" i="21"/>
  <c r="I65" i="21" s="1"/>
  <c r="U65" i="13"/>
  <c r="E65" i="21"/>
  <c r="Z65" i="21"/>
  <c r="N65" i="21"/>
  <c r="AB65" i="21"/>
  <c r="AC65" i="13"/>
  <c r="V65" i="13"/>
  <c r="U65" i="21"/>
  <c r="D59" i="26"/>
  <c r="W24" i="26"/>
  <c r="V59" i="26" s="1"/>
  <c r="R65" i="21"/>
  <c r="Y65" i="21"/>
  <c r="Y17" i="21"/>
  <c r="W65" i="21" s="1"/>
  <c r="L65" i="21"/>
  <c r="Y11" i="21"/>
  <c r="P65" i="21" s="1"/>
  <c r="S65" i="13"/>
  <c r="Y11" i="13"/>
  <c r="P65" i="13" s="1"/>
  <c r="J65" i="13"/>
  <c r="X65" i="13"/>
  <c r="C65" i="13"/>
  <c r="Y5" i="13"/>
  <c r="I65" i="13" s="1"/>
  <c r="C59" i="26"/>
  <c r="W23" i="26"/>
  <c r="U59" i="26" s="1"/>
  <c r="AC65" i="21"/>
  <c r="H65" i="21"/>
  <c r="R65" i="13"/>
  <c r="Y17" i="13"/>
  <c r="W65" i="13" s="1"/>
  <c r="Y65" i="13"/>
  <c r="AA65" i="21"/>
  <c r="F65" i="21"/>
  <c r="N65" i="13"/>
  <c r="AB65" i="13"/>
  <c r="AA65" i="13"/>
  <c r="F65" i="13"/>
  <c r="S65" i="21"/>
  <c r="AF12" i="13"/>
  <c r="C28" i="28"/>
  <c r="E28" i="28"/>
  <c r="D28" i="28"/>
  <c r="C46" i="13"/>
  <c r="E46" i="13"/>
  <c r="D46" i="13"/>
  <c r="M10" i="13"/>
  <c r="D52" i="28" a="1"/>
  <c r="Q73" i="28" a="1"/>
  <c r="D93" i="28" a="1"/>
  <c r="H101" i="28" a="1"/>
  <c r="AA100" i="28" a="1"/>
  <c r="Y76" i="28" a="1"/>
  <c r="AD93" i="28" a="1"/>
  <c r="AC88" i="28" a="1"/>
  <c r="X70" i="28" a="1"/>
  <c r="X81" i="28" a="1"/>
  <c r="K73" i="28" a="1"/>
  <c r="AC98" i="28" a="1"/>
  <c r="H80" i="28" a="1"/>
  <c r="AC99" i="28" a="1"/>
  <c r="F18" i="28" a="1"/>
  <c r="M74" i="28" a="1"/>
  <c r="Z68" i="28" a="1"/>
  <c r="D79" i="28" a="1"/>
  <c r="T80" i="28" a="1"/>
  <c r="E68" i="28" a="1"/>
  <c r="G74" i="28" a="1"/>
  <c r="X90" i="28" a="1"/>
  <c r="I77" i="28" a="1"/>
  <c r="G71" i="28" a="1"/>
  <c r="P76" i="28" a="1"/>
  <c r="T93" i="28" a="1"/>
  <c r="G97" i="28" a="1"/>
  <c r="T101" i="28" a="1"/>
  <c r="D99" i="28" a="1"/>
  <c r="L76" i="28" a="1"/>
  <c r="U81" i="28" a="1"/>
  <c r="E73" i="28" a="1"/>
  <c r="Y67" i="28" a="1"/>
  <c r="W71" i="28" a="1"/>
  <c r="U72" i="28" a="1"/>
  <c r="M91" i="28" a="1"/>
  <c r="V76" i="28" a="1"/>
  <c r="H95" i="28" a="1"/>
  <c r="X68" i="28" a="1"/>
  <c r="M92" i="28" a="1"/>
  <c r="N52" i="28" a="1"/>
  <c r="U71" i="28" a="1"/>
  <c r="O80" i="28" a="1"/>
  <c r="M90" i="28" a="1"/>
  <c r="I70" i="28" a="1"/>
  <c r="V98" i="28" a="1"/>
  <c r="N77" i="28" a="1"/>
  <c r="W80" i="28" a="1"/>
  <c r="V74" i="28" a="1"/>
  <c r="Y74" i="28" a="1"/>
  <c r="V78" i="28" a="1"/>
  <c r="X93" i="28" a="1"/>
  <c r="N72" i="28" a="1"/>
  <c r="T98" i="28" a="1"/>
  <c r="Z78" i="28" a="1"/>
  <c r="AA99" i="28" a="1"/>
  <c r="O67" i="28" a="1"/>
  <c r="S79" i="28" a="1"/>
  <c r="Q76" i="28" a="1"/>
  <c r="D68" i="28" a="1"/>
  <c r="O87" i="28" a="1"/>
  <c r="O76" i="28" a="1"/>
  <c r="P78" i="28" a="1"/>
  <c r="Y97" i="28" a="1"/>
  <c r="V70" i="28" a="1"/>
  <c r="D101" i="28" a="1"/>
  <c r="D70" i="28" a="1"/>
  <c r="I90" i="28" a="1"/>
  <c r="D77" i="28" a="1"/>
  <c r="V67" i="28" a="1"/>
  <c r="I99" i="28" a="1"/>
  <c r="H98" i="28" a="1"/>
  <c r="C80" i="28" a="1"/>
  <c r="X80" i="28" a="1"/>
  <c r="H70" i="28" a="1"/>
  <c r="J99" i="28" a="1"/>
  <c r="C73" i="28" a="1"/>
  <c r="G76" i="28" a="1"/>
  <c r="H94" i="28" a="1"/>
  <c r="G77" i="28" a="1"/>
  <c r="Z99" i="28" a="1"/>
  <c r="S77" i="28" a="1"/>
  <c r="G69" i="28" a="1"/>
  <c r="O101" i="28" a="1"/>
  <c r="Z90" i="28" a="1"/>
  <c r="X74" i="28" a="1"/>
  <c r="K95" i="28" a="1"/>
  <c r="D100" i="28" a="1"/>
  <c r="F77" i="28" a="1"/>
  <c r="R96" i="28" a="1"/>
  <c r="E74" i="28" a="1"/>
  <c r="K89" i="28" a="1"/>
  <c r="Y68" i="28" a="1"/>
  <c r="T73" i="28" a="1"/>
  <c r="M100" i="28" a="1"/>
  <c r="V93" i="28" a="1"/>
  <c r="E90" i="28" a="1"/>
  <c r="Q69" i="28" a="1"/>
  <c r="U77" i="28" a="1"/>
  <c r="AA90" i="28" a="1"/>
  <c r="F52" i="28" a="1"/>
  <c r="AC92" i="28" a="1"/>
  <c r="F11" i="28" a="1"/>
  <c r="G91" i="28" a="1"/>
  <c r="M72" i="28" a="1"/>
  <c r="F8" i="28" a="1"/>
  <c r="T78" i="28" a="1"/>
  <c r="O98" i="28" a="1"/>
  <c r="W73" i="28" a="1"/>
  <c r="G70" i="28" a="1"/>
  <c r="H100" i="28" a="1"/>
  <c r="J74" i="28" a="1"/>
  <c r="M78" i="28" a="1"/>
  <c r="W79" i="28" a="1"/>
  <c r="W99" i="28" a="1"/>
  <c r="M88" i="28" a="1"/>
  <c r="C79" i="28" a="1"/>
  <c r="K94" i="28" a="1"/>
  <c r="U100" i="28" a="1"/>
  <c r="G96" i="28" a="1"/>
  <c r="K72" i="28" a="1"/>
  <c r="G72" i="28" a="1"/>
  <c r="V90" i="28" a="1"/>
  <c r="E88" i="28" a="1"/>
  <c r="K87" i="28" a="1"/>
  <c r="V75" i="28" a="1"/>
  <c r="S70" i="28" a="1"/>
  <c r="C78" i="28" a="1"/>
  <c r="Q77" i="28" a="1"/>
  <c r="V101" i="28" a="1"/>
  <c r="T79" i="28" a="1"/>
  <c r="C70" i="28" a="1"/>
  <c r="F10" i="28" a="1"/>
  <c r="U69" i="28" a="1"/>
  <c r="L90" i="28" a="1"/>
  <c r="M77" i="28" a="1"/>
  <c r="K91" i="28" a="1"/>
  <c r="D91" i="28" a="1"/>
  <c r="L79" i="28" a="1"/>
  <c r="Q75" i="28" a="1"/>
  <c r="W78" i="28" a="1"/>
  <c r="H75" i="28" a="1"/>
  <c r="N100" i="28" a="1"/>
  <c r="M81" i="28" a="1"/>
  <c r="F81" i="28" a="1"/>
  <c r="K75" i="28" a="1"/>
  <c r="M89" i="28" a="1"/>
  <c r="O88" i="28" a="1"/>
  <c r="X71" i="28" a="1"/>
  <c r="F73" i="28" a="1"/>
  <c r="T88" i="28" a="1"/>
  <c r="F80" i="28" a="1"/>
  <c r="F75" i="28" a="1"/>
  <c r="N99" i="28" a="1"/>
  <c r="G89" i="28" a="1"/>
  <c r="I69" i="28" a="1"/>
  <c r="G100" i="28" a="1"/>
  <c r="S74" i="28" a="1"/>
  <c r="L93" i="28" a="1"/>
  <c r="O69" i="28" a="1"/>
  <c r="X99" i="28" a="1"/>
  <c r="K98" i="28" a="1"/>
  <c r="U91" i="28" a="1"/>
  <c r="M94" i="28" a="1"/>
  <c r="W70" i="28" a="1"/>
  <c r="J72" i="28" a="1"/>
  <c r="R97" i="28" a="1"/>
  <c r="P70" i="28" a="1"/>
  <c r="E70" i="28" a="1"/>
  <c r="Z69" i="28" a="1"/>
  <c r="E79" i="28" a="1"/>
  <c r="Y79" i="28" a="1"/>
  <c r="Q81" i="28" a="1"/>
  <c r="N71" i="28" a="1"/>
  <c r="S71" i="28" a="1"/>
  <c r="U78" i="28" a="1"/>
  <c r="G99" i="28" a="1"/>
  <c r="F79" i="28" a="1"/>
  <c r="R75" i="28" a="1"/>
  <c r="N68" i="28" a="1"/>
  <c r="I52" i="28" a="1"/>
  <c r="C77" i="28" a="1"/>
  <c r="F9" i="28" a="1"/>
  <c r="Y99" i="28" a="1"/>
  <c r="E71" i="28" a="1"/>
  <c r="N93" i="28" a="1"/>
  <c r="M98" i="28" a="1"/>
  <c r="W75" i="28" a="1"/>
  <c r="J52" i="28" a="1"/>
  <c r="P69" i="28" a="1"/>
  <c r="C90" i="28" a="1"/>
  <c r="G95" i="28" a="1"/>
  <c r="F72" i="28" a="1"/>
  <c r="M67" i="28" a="1"/>
  <c r="T76" i="28" a="1"/>
  <c r="S99" i="28" a="1"/>
  <c r="Y78" i="28" a="1"/>
  <c r="C71" i="28" a="1"/>
  <c r="E78" i="28" a="1"/>
  <c r="F16" i="28" a="1"/>
  <c r="X77" i="28" a="1"/>
  <c r="F7" i="28" a="1"/>
  <c r="Z70" i="28" a="1"/>
  <c r="I81" i="28" a="1"/>
  <c r="K79" i="28" a="1"/>
  <c r="C74" i="28" a="1"/>
  <c r="C72" i="28" a="1"/>
  <c r="F17" i="28" a="1"/>
  <c r="T77" i="28" a="1"/>
  <c r="H99" i="28" a="1"/>
  <c r="K76" i="28" a="1"/>
  <c r="X69" i="28" a="1"/>
  <c r="Z80" i="28" a="1"/>
  <c r="J79" i="28" a="1"/>
  <c r="W93" i="28" a="1"/>
  <c r="M76" i="28" a="1"/>
  <c r="M69" i="28" a="1"/>
  <c r="T92" i="28" a="1"/>
  <c r="D95" i="28" a="1"/>
  <c r="K97" i="28" a="1"/>
  <c r="N91" i="28" a="1"/>
  <c r="G90" i="28" a="1"/>
  <c r="H81" i="28" a="1"/>
  <c r="T97" i="28" a="1"/>
  <c r="M93" i="28" a="1"/>
  <c r="F12" i="28" a="1"/>
  <c r="T75" i="28" a="1"/>
  <c r="H97" i="28" a="1"/>
  <c r="N79" i="28" a="1"/>
  <c r="L81" i="28" a="1"/>
  <c r="U96" i="28" a="1"/>
  <c r="T72" i="28" a="1"/>
  <c r="AB92" i="28" a="1"/>
  <c r="U67" i="28" a="1"/>
  <c r="V92" i="28" a="1"/>
  <c r="E67" i="28" a="1"/>
  <c r="I75" i="28" a="1"/>
  <c r="D96" i="28" a="1"/>
  <c r="I72" i="28" a="1"/>
  <c r="C67" i="28" a="1"/>
  <c r="K52" i="28" a="1"/>
  <c r="U92" i="28" a="1"/>
  <c r="R79" i="28" a="1"/>
  <c r="K80" i="28" a="1"/>
  <c r="F4" i="28" a="1"/>
  <c r="T100" i="28" a="1"/>
  <c r="P79" i="28" a="1"/>
  <c r="G78" i="28" a="1"/>
  <c r="Z79" i="28" a="1"/>
  <c r="K78" i="28" a="1"/>
  <c r="U99" i="28" a="1"/>
  <c r="D69" i="28" a="1"/>
  <c r="R77" i="28" a="1"/>
  <c r="Q93" i="28" a="1"/>
  <c r="U93" i="28" a="1"/>
  <c r="K74" i="28" a="1"/>
  <c r="I49" i="28" a="1"/>
  <c r="Y72" i="28" a="1"/>
  <c r="H79" i="28" a="1"/>
  <c r="P80" i="28" a="1"/>
  <c r="O78" i="28" a="1"/>
  <c r="O68" i="28" a="1"/>
  <c r="K71" i="28" a="1"/>
  <c r="C93" i="28" a="1"/>
  <c r="R71" i="28" a="1"/>
  <c r="S75" i="28" a="1"/>
  <c r="P68" i="28" a="1"/>
  <c r="H52" i="28" a="1"/>
  <c r="M52" i="28" a="1"/>
  <c r="Y69" i="28" a="1"/>
  <c r="Z72" i="28" a="1"/>
  <c r="X79" i="28" a="1"/>
  <c r="Z67" i="28" a="1"/>
  <c r="R69" i="28" a="1"/>
  <c r="F74" i="28" a="1"/>
  <c r="V88" i="28" a="1"/>
  <c r="P77" i="28" a="1"/>
  <c r="J68" i="28" a="1"/>
  <c r="Y90" i="28" a="1"/>
  <c r="J77" i="28" a="1"/>
  <c r="T81" i="28" a="1"/>
  <c r="N97" i="28" a="1"/>
  <c r="G49" i="28" a="1"/>
  <c r="R72" i="28" a="1"/>
  <c r="V79" i="28" a="1"/>
  <c r="X76" i="28" a="1"/>
  <c r="U97" i="28" a="1"/>
  <c r="P73" i="28" a="1"/>
  <c r="V80" i="28" a="1"/>
  <c r="N67" i="28" a="1"/>
  <c r="AB91" i="28" a="1"/>
  <c r="M70" i="28" a="1"/>
  <c r="F71" i="28" a="1"/>
  <c r="Z75" i="28" a="1"/>
  <c r="C99" i="28" a="1"/>
  <c r="AC90" i="28" a="1"/>
  <c r="C69" i="28" a="1"/>
  <c r="N73" i="28" a="1"/>
  <c r="K99" i="28" a="1"/>
  <c r="J71" i="28" a="1"/>
  <c r="Y73" i="28" a="1"/>
  <c r="O99" i="28" a="1"/>
  <c r="E52" i="28" a="1"/>
  <c r="M79" i="28" a="1"/>
  <c r="X78" i="28" a="1"/>
  <c r="Y92" i="28" a="1"/>
  <c r="J75" i="28" a="1"/>
  <c r="R100" i="28" a="1"/>
  <c r="G80" i="28" a="1"/>
  <c r="N96" i="28" a="1"/>
  <c r="L72" i="28" a="1"/>
  <c r="D81" i="28" a="1"/>
  <c r="D80" i="28" a="1"/>
  <c r="S81" i="28" a="1"/>
  <c r="J80" i="28" a="1"/>
  <c r="AB90" i="28" a="1"/>
  <c r="K77" i="28" a="1"/>
  <c r="P75" i="28" a="1"/>
  <c r="I79" i="28" a="1"/>
  <c r="V72" i="28" a="1"/>
  <c r="D76" i="28" a="1"/>
  <c r="U76" i="28" a="1"/>
  <c r="E92" i="28" a="1"/>
  <c r="R80" i="28" a="1"/>
  <c r="L78" i="28" a="1"/>
  <c r="I78" i="28" a="1"/>
  <c r="K81" i="28" a="1"/>
  <c r="H91" i="28" a="1"/>
  <c r="J78" i="28" a="1"/>
  <c r="K69" i="28" a="1"/>
  <c r="O70" i="28" a="1"/>
  <c r="H68" i="28" a="1"/>
  <c r="Y100" i="28" a="1"/>
  <c r="G68" i="28" a="1"/>
  <c r="F90" i="28" a="1"/>
  <c r="E99" i="28" a="1"/>
  <c r="AB96" i="28" a="1"/>
  <c r="X73" i="28" a="1"/>
  <c r="F76" i="28" a="1"/>
  <c r="J69" i="28" a="1"/>
  <c r="Y91" i="28" a="1"/>
  <c r="Q79" i="28" a="1"/>
  <c r="F15" i="28" a="1"/>
  <c r="H93" i="28" a="1"/>
  <c r="H67" i="28" a="1"/>
  <c r="L77" i="28" a="1"/>
  <c r="Q99" i="28" a="1"/>
  <c r="I73" i="28" a="1"/>
  <c r="J90" i="28" a="1"/>
  <c r="H71" i="28" a="1"/>
  <c r="M101" i="28" a="1"/>
  <c r="U73" i="28" a="1"/>
  <c r="O79" i="28" a="1"/>
  <c r="R93" i="28" a="1"/>
  <c r="G73" i="28" a="1"/>
  <c r="O77" i="28" a="1"/>
  <c r="O90" i="28" a="1"/>
  <c r="N90" i="28" a="1"/>
  <c r="C75" i="28" a="1"/>
  <c r="M80" i="28" a="1"/>
  <c r="H92" i="28" a="1"/>
  <c r="T67" i="28" a="1"/>
  <c r="M95" i="28" a="1"/>
  <c r="K92" i="28" a="1"/>
  <c r="Q67" i="28" a="1"/>
  <c r="R74" i="28" a="1"/>
  <c r="L52" i="28" a="1"/>
  <c r="F6" i="28" a="1"/>
  <c r="F100" i="28" a="1"/>
  <c r="H69" i="28" a="1"/>
  <c r="T89" i="28" a="1"/>
  <c r="J93" i="28" a="1"/>
  <c r="D74" i="28" a="1"/>
  <c r="D72" i="28" a="1"/>
  <c r="L73" i="28" a="1"/>
  <c r="P67" i="28" a="1"/>
  <c r="AB93" i="28" a="1"/>
  <c r="M68" i="28" a="1"/>
  <c r="G94" i="28" a="1"/>
  <c r="Y93" i="28" a="1"/>
  <c r="T96" i="28" a="1"/>
  <c r="T74" i="28" a="1"/>
  <c r="R91" i="28" a="1"/>
  <c r="Z93" i="28" a="1"/>
  <c r="T71" i="28" a="1"/>
  <c r="W68" i="28" a="1"/>
  <c r="N75" i="28" a="1"/>
  <c r="K68" i="28" a="1"/>
  <c r="W90" i="28" a="1"/>
  <c r="I76" i="28" a="1"/>
  <c r="S78" i="28" a="1"/>
  <c r="I74" i="28" a="1"/>
  <c r="G93" i="28" a="1"/>
  <c r="L69" i="28" a="1"/>
  <c r="M71" i="28" a="1"/>
  <c r="W72" i="28" a="1"/>
  <c r="Q71" i="28" a="1"/>
  <c r="H96" i="28" a="1"/>
  <c r="T94" i="28" a="1"/>
  <c r="R76" i="28" a="1"/>
  <c r="E89" i="28" a="1"/>
  <c r="Q72" i="28" a="1"/>
  <c r="H78" i="28" a="1"/>
  <c r="D92" i="28" a="1"/>
  <c r="K100" i="28" a="1"/>
  <c r="H76" i="28" a="1"/>
  <c r="R78" i="28" a="1"/>
  <c r="T95" i="28" a="1"/>
  <c r="K96" i="28" a="1"/>
  <c r="T70" i="28" a="1"/>
  <c r="O93" i="28" a="1"/>
  <c r="N78" i="28" a="1"/>
  <c r="N80" i="28" a="1"/>
  <c r="J70" i="28" a="1"/>
  <c r="N69" i="28" a="1"/>
  <c r="R92" i="28" a="1"/>
  <c r="S69" i="28" a="1"/>
  <c r="U79" i="28" a="1"/>
  <c r="P90" i="28" a="1"/>
  <c r="F70" i="28" a="1"/>
  <c r="R99" i="28" a="1"/>
  <c r="C76" i="28" a="1"/>
  <c r="Q90" i="28" a="1"/>
  <c r="H88" i="28" a="1"/>
  <c r="M96" i="28" a="1"/>
  <c r="R68" i="28" a="1"/>
  <c r="U70" i="28" a="1"/>
  <c r="D71" i="28" a="1"/>
  <c r="S90" i="28" a="1"/>
  <c r="F67" i="28" a="1"/>
  <c r="M97" i="28" a="1"/>
  <c r="H89" i="28" a="1"/>
  <c r="D98" i="28" a="1"/>
  <c r="G52" i="28" a="1"/>
  <c r="Y80" i="28" a="1"/>
  <c r="F99" i="28" a="1"/>
  <c r="Z74" i="28" a="1"/>
  <c r="L74" i="28" a="1"/>
  <c r="W81" i="28" a="1"/>
  <c r="N76" i="28" a="1"/>
  <c r="X72" i="28" a="1"/>
  <c r="T99" i="28" a="1"/>
  <c r="Y96" i="28" a="1"/>
  <c r="L70" i="28" a="1"/>
  <c r="K93" i="28" a="1"/>
  <c r="F13" i="28" a="1"/>
  <c r="E69" i="28" a="1"/>
  <c r="I71" i="28" a="1"/>
  <c r="P81" i="28" a="1"/>
  <c r="R81" i="28" a="1"/>
  <c r="V71" i="28" a="1"/>
  <c r="G79" i="28" a="1"/>
  <c r="K70" i="28" a="1"/>
  <c r="F14" i="28" a="1"/>
  <c r="N74" i="28" a="1"/>
  <c r="E81" i="28" a="1"/>
  <c r="E80" i="28" a="1"/>
  <c r="F93" i="28" a="1"/>
  <c r="W74" i="28" a="1"/>
  <c r="P93" i="28" a="1"/>
  <c r="I80" i="28" a="1"/>
  <c r="W69" i="28" a="1"/>
  <c r="Y75" i="28" a="1"/>
  <c r="O71" i="28" a="1"/>
  <c r="S101" i="28" a="1"/>
  <c r="P71" i="28" a="1"/>
  <c r="AA93" i="28" a="1"/>
  <c r="Z77" i="28" a="1"/>
  <c r="K67" i="28" a="1"/>
  <c r="R90" i="28" a="1"/>
  <c r="X75" i="28" a="1"/>
  <c r="N70" i="28" a="1"/>
  <c r="R70" i="28" a="1"/>
  <c r="AB99" i="28" a="1"/>
  <c r="Y71" i="28" a="1"/>
  <c r="D89" i="28" a="1"/>
  <c r="G81" i="28" a="1"/>
  <c r="S80" i="28" a="1"/>
  <c r="C68" i="28" a="1"/>
  <c r="L80" i="28" a="1"/>
  <c r="D75" i="28" a="1"/>
  <c r="J67" i="28" a="1"/>
  <c r="K90" i="28" a="1"/>
  <c r="T69" i="28" a="1"/>
  <c r="D94" i="28" a="1"/>
  <c r="U68" i="28" a="1"/>
  <c r="Y70" i="28" a="1"/>
  <c r="L71" i="28" a="1"/>
  <c r="M99" i="28" a="1"/>
  <c r="S76" i="28" a="1"/>
  <c r="O81" i="28" a="1"/>
  <c r="S73" i="28" a="1"/>
  <c r="H72" i="28" a="1"/>
  <c r="I67" i="28" a="1"/>
  <c r="P99" i="28" a="1"/>
  <c r="D88" i="28" a="1"/>
  <c r="G92" i="28" a="1"/>
  <c r="O92" i="28" a="1"/>
  <c r="M75" i="28" a="1"/>
  <c r="D67" i="28" a="1"/>
  <c r="C81" i="28" a="1"/>
  <c r="Q80" i="28" a="1"/>
  <c r="U74" i="28" a="1"/>
  <c r="E97" i="28" a="1"/>
  <c r="V69" i="28" a="1"/>
  <c r="C52" i="28" a="1"/>
  <c r="X67" i="28" a="1"/>
  <c r="V77" i="28" a="1"/>
  <c r="K101" i="28" a="1"/>
  <c r="Q74" i="28" a="1"/>
  <c r="I93" i="28" a="1"/>
  <c r="M87" i="28" a="1"/>
  <c r="J73" i="28" a="1"/>
  <c r="T90" i="28" a="1"/>
  <c r="U80" i="28" a="1"/>
  <c r="K88" i="28" a="1"/>
  <c r="Z73" i="28" a="1"/>
  <c r="P72" i="28" a="1"/>
  <c r="L99" i="28" a="1"/>
  <c r="Q68" i="28" a="1"/>
  <c r="H90" i="28" a="1"/>
  <c r="S72" i="28" a="1"/>
  <c r="H74" i="28" a="1"/>
  <c r="T91" i="28" a="1"/>
  <c r="O72" i="28" a="1"/>
  <c r="P74" i="28" a="1"/>
  <c r="H77" i="28" a="1"/>
  <c r="F68" i="28" a="1"/>
  <c r="U101" i="28" a="1"/>
  <c r="AB97" i="28" a="1"/>
  <c r="S68" i="28" a="1"/>
  <c r="D90" i="28" a="1"/>
  <c r="D73" i="28" a="1"/>
  <c r="O73" i="28" a="1"/>
  <c r="G67" i="28" a="1"/>
  <c r="AB100" i="28" a="1"/>
  <c r="D78" i="28" a="1"/>
  <c r="I68" i="28" a="1"/>
  <c r="T68" i="28" a="1"/>
  <c r="U75" i="28" a="1"/>
  <c r="Y81" i="28" a="1"/>
  <c r="O74" i="28" a="1"/>
  <c r="E93" i="28" a="1"/>
  <c r="L75" i="28" a="1"/>
  <c r="V99" i="28" a="1"/>
  <c r="Z71" i="28" a="1"/>
  <c r="U90" i="28" a="1"/>
  <c r="E72" i="28" a="1"/>
  <c r="M73" i="28" a="1"/>
  <c r="W67" i="28" a="1"/>
  <c r="W77" i="28" a="1"/>
  <c r="D97" i="28" a="1"/>
  <c r="Q70" i="28" a="1"/>
  <c r="Z81" i="28" a="1"/>
  <c r="J81" i="28" a="1"/>
  <c r="AC101" i="28" a="1"/>
  <c r="R67" i="28" a="1"/>
  <c r="S93" i="28" a="1"/>
  <c r="L68" i="28" a="1"/>
  <c r="V73" i="28" a="1"/>
  <c r="Q78" i="28" a="1"/>
  <c r="V100" i="28" a="1"/>
  <c r="Y77" i="28" a="1"/>
  <c r="G75" i="28" a="1"/>
  <c r="W76" i="28" a="1"/>
  <c r="R73" i="28" a="1"/>
  <c r="V81" i="28" a="1"/>
  <c r="E77" i="28" a="1"/>
  <c r="N81" i="28" a="1"/>
  <c r="E98" i="28" a="1"/>
  <c r="F69" i="28" a="1"/>
  <c r="H49" i="28" a="1"/>
  <c r="Z76" i="28" a="1"/>
  <c r="E100" i="28" a="1"/>
  <c r="F78" i="28" a="1"/>
  <c r="O89" i="28" a="1"/>
  <c r="O75" i="28" a="1"/>
  <c r="E76" i="28" a="1"/>
  <c r="N92" i="28" a="1"/>
  <c r="E91" i="28" a="1"/>
  <c r="L67" i="28" a="1"/>
  <c r="H73" i="28" a="1"/>
  <c r="V68" i="28" a="1"/>
  <c r="E101" i="28" a="1"/>
  <c r="AC93" i="28" a="1"/>
  <c r="E75" i="28" a="1"/>
  <c r="T87" i="28" a="1"/>
  <c r="E96" i="28" a="1"/>
  <c r="S67" i="28" a="1"/>
  <c r="J76" i="28" a="1"/>
  <c r="O80" i="28" l="1"/>
  <c r="L93" i="28"/>
  <c r="O69" i="28"/>
  <c r="V93" i="28"/>
  <c r="E73" i="28"/>
  <c r="D78" i="28"/>
  <c r="AA93" i="28"/>
  <c r="G75" i="28"/>
  <c r="N72" i="28"/>
  <c r="O74" i="28"/>
  <c r="Z80" i="28"/>
  <c r="M78" i="28"/>
  <c r="I77" i="28"/>
  <c r="I76" i="28"/>
  <c r="G96" i="28"/>
  <c r="M101" i="28"/>
  <c r="F73" i="28"/>
  <c r="H100" i="28"/>
  <c r="F70" i="28"/>
  <c r="C74" i="28"/>
  <c r="K91" i="28"/>
  <c r="W79" i="28"/>
  <c r="M87" i="28"/>
  <c r="T71" i="28"/>
  <c r="K52" i="28"/>
  <c r="V92" i="28"/>
  <c r="Y92" i="28"/>
  <c r="U80" i="28"/>
  <c r="P80" i="28"/>
  <c r="F79" i="28"/>
  <c r="N67" i="28"/>
  <c r="K101" i="28"/>
  <c r="U68" i="28"/>
  <c r="F9" i="28"/>
  <c r="BN134" i="28" s="1"/>
  <c r="N92" i="28"/>
  <c r="L72" i="28"/>
  <c r="I81" i="28"/>
  <c r="O76" i="28"/>
  <c r="T75" i="28"/>
  <c r="Y79" i="28"/>
  <c r="G92" i="28"/>
  <c r="M69" i="28"/>
  <c r="E69" i="28"/>
  <c r="Y72" i="28"/>
  <c r="N81" i="28"/>
  <c r="D95" i="28"/>
  <c r="E68" i="28"/>
  <c r="C76" i="28"/>
  <c r="Y96" i="28"/>
  <c r="U73" i="28"/>
  <c r="J70" i="28"/>
  <c r="E75" i="28"/>
  <c r="W76" i="28"/>
  <c r="O90" i="28"/>
  <c r="G69" i="28"/>
  <c r="Q70" i="28"/>
  <c r="T78" i="28"/>
  <c r="G67" i="28"/>
  <c r="H79" i="28"/>
  <c r="Q73" i="28"/>
  <c r="Z68" i="28"/>
  <c r="K93" i="28"/>
  <c r="U81" i="28"/>
  <c r="X80" i="28"/>
  <c r="U70" i="28"/>
  <c r="AC101" i="28"/>
  <c r="Z71" i="28"/>
  <c r="M89" i="28"/>
  <c r="V78" i="28"/>
  <c r="V72" i="28"/>
  <c r="N71" i="28"/>
  <c r="F6" i="28"/>
  <c r="BN131" i="28" s="1"/>
  <c r="U93" i="28"/>
  <c r="M68" i="28"/>
  <c r="H90" i="28"/>
  <c r="F16" i="28"/>
  <c r="BN141" i="28" s="1"/>
  <c r="K97" i="28"/>
  <c r="K73" i="28"/>
  <c r="C69" i="28"/>
  <c r="Z79" i="28"/>
  <c r="D91" i="28"/>
  <c r="W70" i="28"/>
  <c r="Z73" i="28"/>
  <c r="N96" i="28"/>
  <c r="U96" i="28"/>
  <c r="O67" i="28"/>
  <c r="C79" i="28"/>
  <c r="T69" i="28"/>
  <c r="I75" i="28"/>
  <c r="L79" i="28"/>
  <c r="C68" i="28"/>
  <c r="S79" i="28"/>
  <c r="D88" i="28"/>
  <c r="P75" i="28"/>
  <c r="T91" i="28"/>
  <c r="O73" i="28"/>
  <c r="V74" i="28"/>
  <c r="F52" i="28"/>
  <c r="C72" i="28"/>
  <c r="H72" i="28"/>
  <c r="M71" i="28"/>
  <c r="K72" i="28"/>
  <c r="X68" i="28"/>
  <c r="R68" i="28"/>
  <c r="R93" i="28"/>
  <c r="L77" i="28"/>
  <c r="E67" i="28"/>
  <c r="T96" i="28"/>
  <c r="G79" i="28"/>
  <c r="F100" i="28"/>
  <c r="D90" i="28"/>
  <c r="L75" i="28"/>
  <c r="K74" i="28"/>
  <c r="V71" i="28"/>
  <c r="M81" i="28"/>
  <c r="X72" i="28"/>
  <c r="Z78" i="28"/>
  <c r="Y78" i="28"/>
  <c r="J73" i="28"/>
  <c r="F7" i="28"/>
  <c r="BN132" i="28" s="1"/>
  <c r="K98" i="28"/>
  <c r="M52" i="28"/>
  <c r="F93" i="28"/>
  <c r="Y93" i="28"/>
  <c r="X70" i="28"/>
  <c r="O79" i="28"/>
  <c r="E93" i="28"/>
  <c r="T101" i="28"/>
  <c r="Z76" i="28"/>
  <c r="N75" i="28"/>
  <c r="R75" i="28"/>
  <c r="W77" i="28"/>
  <c r="S80" i="28"/>
  <c r="E78" i="28"/>
  <c r="I52" i="28"/>
  <c r="BR115" i="28" s="1"/>
  <c r="D75" i="28"/>
  <c r="AB97" i="28"/>
  <c r="P69" i="28"/>
  <c r="C80" i="28"/>
  <c r="O93" i="28"/>
  <c r="G95" i="28"/>
  <c r="M67" i="28"/>
  <c r="M93" i="28"/>
  <c r="L81" i="28"/>
  <c r="T93" i="28"/>
  <c r="H52" i="28"/>
  <c r="O98" i="28"/>
  <c r="D101" i="28"/>
  <c r="Q77" i="28"/>
  <c r="V101" i="28"/>
  <c r="H101" i="28"/>
  <c r="W81" i="28"/>
  <c r="H74" i="28"/>
  <c r="I73" i="28"/>
  <c r="L80" i="28"/>
  <c r="D94" i="28"/>
  <c r="J71" i="28"/>
  <c r="U72" i="28"/>
  <c r="J93" i="28"/>
  <c r="K70" i="28"/>
  <c r="U74" i="28"/>
  <c r="V68" i="28"/>
  <c r="R72" i="28"/>
  <c r="S69" i="28"/>
  <c r="V99" i="28"/>
  <c r="R70" i="28"/>
  <c r="O78" i="28"/>
  <c r="W93" i="28"/>
  <c r="G90" i="28"/>
  <c r="L71" i="28"/>
  <c r="Y74" i="28"/>
  <c r="D98" i="28"/>
  <c r="Y70" i="28"/>
  <c r="O70" i="28"/>
  <c r="Y80" i="28"/>
  <c r="T70" i="28"/>
  <c r="Y73" i="28"/>
  <c r="P78" i="28"/>
  <c r="R79" i="28"/>
  <c r="Y68" i="28"/>
  <c r="K99" i="28"/>
  <c r="H75" i="28"/>
  <c r="R77" i="28"/>
  <c r="R76" i="28"/>
  <c r="J72" i="28"/>
  <c r="X78" i="28"/>
  <c r="G77" i="28"/>
  <c r="J67" i="28"/>
  <c r="J81" i="28"/>
  <c r="N80" i="28"/>
  <c r="Q71" i="28"/>
  <c r="J76" i="28"/>
  <c r="D70" i="28"/>
  <c r="D72" i="28"/>
  <c r="S68" i="28"/>
  <c r="Q69" i="28"/>
  <c r="Y69" i="28"/>
  <c r="E77" i="28"/>
  <c r="L69" i="28"/>
  <c r="M88" i="28"/>
  <c r="U92" i="28"/>
  <c r="H81" i="28"/>
  <c r="D71" i="28"/>
  <c r="F10" i="28"/>
  <c r="BN135" i="28" s="1"/>
  <c r="H88" i="28"/>
  <c r="E98" i="28"/>
  <c r="M91" i="28"/>
  <c r="X67" i="28"/>
  <c r="M94" i="28"/>
  <c r="S101" i="28"/>
  <c r="O68" i="28"/>
  <c r="F68" i="28"/>
  <c r="Q81" i="28"/>
  <c r="M77" i="28"/>
  <c r="R81" i="28"/>
  <c r="J52" i="28"/>
  <c r="BR135" i="28" s="1"/>
  <c r="N93" i="28"/>
  <c r="G89" i="28"/>
  <c r="N70" i="28"/>
  <c r="D80" i="28"/>
  <c r="G94" i="28"/>
  <c r="X76" i="28"/>
  <c r="D99" i="28"/>
  <c r="Q79" i="28"/>
  <c r="D69" i="28"/>
  <c r="K88" i="28"/>
  <c r="E76" i="28"/>
  <c r="R91" i="28"/>
  <c r="M72" i="28"/>
  <c r="T90" i="28"/>
  <c r="K94" i="28"/>
  <c r="E81" i="28"/>
  <c r="K76" i="28"/>
  <c r="M74" i="28"/>
  <c r="W69" i="28"/>
  <c r="Y81" i="28"/>
  <c r="H91" i="28"/>
  <c r="C52" i="28"/>
  <c r="L52" i="28"/>
  <c r="G93" i="28"/>
  <c r="G97" i="28"/>
  <c r="E100" i="28"/>
  <c r="M95" i="28"/>
  <c r="K100" i="28"/>
  <c r="N52" i="28"/>
  <c r="F71" i="28"/>
  <c r="U76" i="28"/>
  <c r="G81" i="28"/>
  <c r="Y100" i="28"/>
  <c r="E52" i="28"/>
  <c r="F8" i="28"/>
  <c r="BN133" i="28" s="1"/>
  <c r="AD93" i="28"/>
  <c r="U101" i="28"/>
  <c r="H69" i="28"/>
  <c r="C73" i="28"/>
  <c r="W68" i="28"/>
  <c r="D77" i="28"/>
  <c r="R78" i="28"/>
  <c r="U78" i="28"/>
  <c r="T74" i="28"/>
  <c r="K68" i="28"/>
  <c r="G68" i="28"/>
  <c r="I70" i="28"/>
  <c r="K87" i="28"/>
  <c r="P74" i="28"/>
  <c r="S78" i="28"/>
  <c r="X93" i="28"/>
  <c r="Z67" i="28"/>
  <c r="U100" i="28"/>
  <c r="T94" i="28"/>
  <c r="T81" i="28"/>
  <c r="W80" i="28"/>
  <c r="T77" i="28"/>
  <c r="T68" i="28"/>
  <c r="M76" i="28"/>
  <c r="P93" i="28"/>
  <c r="C78" i="28"/>
  <c r="K95" i="28"/>
  <c r="I68" i="28"/>
  <c r="R73" i="28"/>
  <c r="M90" i="28"/>
  <c r="I78" i="28"/>
  <c r="Q80" i="28"/>
  <c r="R67" i="28"/>
  <c r="N79" i="28"/>
  <c r="H94" i="28"/>
  <c r="AC88" i="28"/>
  <c r="Q68" i="28"/>
  <c r="T98" i="28"/>
  <c r="D100" i="28"/>
  <c r="K71" i="28"/>
  <c r="M97" i="28"/>
  <c r="G80" i="28"/>
  <c r="M79" i="28"/>
  <c r="V70" i="28"/>
  <c r="X79" i="28"/>
  <c r="Y67" i="28"/>
  <c r="E91" i="28"/>
  <c r="Z75" i="28"/>
  <c r="P79" i="28"/>
  <c r="O87" i="28"/>
  <c r="U97" i="28"/>
  <c r="T100" i="28"/>
  <c r="J78" i="28"/>
  <c r="G52" i="28"/>
  <c r="V69" i="28"/>
  <c r="X69" i="28"/>
  <c r="H67" i="28"/>
  <c r="AB93" i="28"/>
  <c r="N73" i="28"/>
  <c r="U71" i="28"/>
  <c r="U69" i="28"/>
  <c r="M73" i="28"/>
  <c r="S74" i="28"/>
  <c r="C70" i="28"/>
  <c r="W72" i="28"/>
  <c r="V77" i="28"/>
  <c r="J80" i="28"/>
  <c r="C93" i="28"/>
  <c r="Z69" i="28"/>
  <c r="H70" i="28"/>
  <c r="H76" i="28"/>
  <c r="Y75" i="28"/>
  <c r="E71" i="28"/>
  <c r="D79" i="28"/>
  <c r="T92" i="28"/>
  <c r="H98" i="28"/>
  <c r="T76" i="28"/>
  <c r="W74" i="28"/>
  <c r="O101" i="28"/>
  <c r="R100" i="28"/>
  <c r="R96" i="28"/>
  <c r="T88" i="28"/>
  <c r="C81" i="28"/>
  <c r="H95" i="28"/>
  <c r="C77" i="28"/>
  <c r="X71" i="28"/>
  <c r="H89" i="28"/>
  <c r="S70" i="28"/>
  <c r="X73" i="28"/>
  <c r="O75" i="28"/>
  <c r="F67" i="28"/>
  <c r="E92" i="28"/>
  <c r="AB100" i="28"/>
  <c r="Q72" i="28"/>
  <c r="J68" i="28"/>
  <c r="I80" i="28"/>
  <c r="J79" i="28"/>
  <c r="AC92" i="28"/>
  <c r="J77" i="28"/>
  <c r="M70" i="28"/>
  <c r="H97" i="28"/>
  <c r="O71" i="28"/>
  <c r="R97" i="28"/>
  <c r="AB96" i="28"/>
  <c r="J99" i="28"/>
  <c r="K67" i="28"/>
  <c r="S71" i="28"/>
  <c r="N69" i="28"/>
  <c r="H71" i="28"/>
  <c r="Q93" i="28"/>
  <c r="D93" i="28"/>
  <c r="S73" i="28"/>
  <c r="N68" i="28"/>
  <c r="H96" i="28"/>
  <c r="F77" i="28"/>
  <c r="M75" i="28"/>
  <c r="F15" i="28"/>
  <c r="BN140" i="28" s="1"/>
  <c r="F11" i="28"/>
  <c r="BN136" i="28" s="1"/>
  <c r="O92" i="28"/>
  <c r="G76" i="28"/>
  <c r="E101" i="28"/>
  <c r="H68" i="28"/>
  <c r="K96" i="28"/>
  <c r="F76" i="28"/>
  <c r="K79" i="28"/>
  <c r="W71" i="28"/>
  <c r="L67" i="28"/>
  <c r="AB92" i="28"/>
  <c r="D74" i="28"/>
  <c r="Y76" i="28"/>
  <c r="F69" i="28"/>
  <c r="P81" i="28"/>
  <c r="H93" i="28"/>
  <c r="O81" i="28"/>
  <c r="U75" i="28"/>
  <c r="P76" i="28"/>
  <c r="P71" i="28"/>
  <c r="F18" i="28"/>
  <c r="BN143" i="28" s="1"/>
  <c r="D52" i="28"/>
  <c r="V79" i="28"/>
  <c r="I74" i="28"/>
  <c r="F72" i="28"/>
  <c r="D81" i="28"/>
  <c r="E88" i="28"/>
  <c r="E89" i="28"/>
  <c r="S67" i="28"/>
  <c r="M99" i="28"/>
  <c r="X75" i="28"/>
  <c r="F75" i="28"/>
  <c r="T95" i="28"/>
  <c r="U77" i="28"/>
  <c r="G74" i="28"/>
  <c r="I67" i="28"/>
  <c r="F14" i="28"/>
  <c r="BN139" i="28" s="1"/>
  <c r="AC98" i="28"/>
  <c r="W75" i="28"/>
  <c r="J74" i="28"/>
  <c r="F13" i="28"/>
  <c r="BN138" i="28" s="1"/>
  <c r="F80" i="28"/>
  <c r="AC93" i="28"/>
  <c r="L70" i="28"/>
  <c r="M98" i="28"/>
  <c r="E96" i="28"/>
  <c r="W67" i="28"/>
  <c r="D76" i="28"/>
  <c r="T80" i="28"/>
  <c r="Z72" i="28"/>
  <c r="Q90" i="28"/>
  <c r="X77" i="28"/>
  <c r="N97" i="28"/>
  <c r="E97" i="28"/>
  <c r="W73" i="28"/>
  <c r="H73" i="28"/>
  <c r="K75" i="28"/>
  <c r="K80" i="28"/>
  <c r="M100" i="28"/>
  <c r="E90" i="28"/>
  <c r="F4" i="28"/>
  <c r="BN129" i="28" s="1"/>
  <c r="T73" i="28"/>
  <c r="G91" i="28"/>
  <c r="Y97" i="28"/>
  <c r="N76" i="28"/>
  <c r="Q78" i="28"/>
  <c r="S75" i="28"/>
  <c r="E80" i="28"/>
  <c r="T72" i="28"/>
  <c r="S76" i="28"/>
  <c r="K89" i="28"/>
  <c r="M96" i="28"/>
  <c r="G72" i="28"/>
  <c r="D97" i="28"/>
  <c r="H78" i="28"/>
  <c r="T89" i="28"/>
  <c r="K92" i="28"/>
  <c r="P73" i="28"/>
  <c r="Y91" i="28"/>
  <c r="AB91" i="28"/>
  <c r="Q76" i="28"/>
  <c r="T87" i="28"/>
  <c r="Y71" i="28"/>
  <c r="M80" i="28"/>
  <c r="K69" i="28"/>
  <c r="D96" i="28"/>
  <c r="T99" i="28"/>
  <c r="S93" i="28"/>
  <c r="J75" i="28"/>
  <c r="L76" i="28"/>
  <c r="V76" i="28"/>
  <c r="R80" i="28"/>
  <c r="G78" i="28"/>
  <c r="N77" i="28"/>
  <c r="R74" i="28"/>
  <c r="O89" i="28"/>
  <c r="Z74" i="28"/>
  <c r="L73" i="28"/>
  <c r="F74" i="28"/>
  <c r="G73" i="28"/>
  <c r="V73" i="28"/>
  <c r="E70" i="28"/>
  <c r="G70" i="28"/>
  <c r="O77" i="28"/>
  <c r="C71" i="28"/>
  <c r="N78" i="28"/>
  <c r="P72" i="28"/>
  <c r="I69" i="28"/>
  <c r="V80" i="28"/>
  <c r="X74" i="28"/>
  <c r="S77" i="28"/>
  <c r="T67" i="28"/>
  <c r="O72" i="28"/>
  <c r="D92" i="28"/>
  <c r="V88" i="28"/>
  <c r="D68" i="28"/>
  <c r="Q99" i="28"/>
  <c r="N100" i="28"/>
  <c r="P70" i="28"/>
  <c r="H77" i="28"/>
  <c r="T79" i="28"/>
  <c r="W78" i="28"/>
  <c r="V81" i="28"/>
  <c r="I79" i="28"/>
  <c r="D73" i="28"/>
  <c r="I72" i="28"/>
  <c r="Z70" i="28"/>
  <c r="E74" i="28"/>
  <c r="G71" i="28"/>
  <c r="Z81" i="28"/>
  <c r="E79" i="28"/>
  <c r="V100" i="28"/>
  <c r="Q75" i="28"/>
  <c r="C75" i="28"/>
  <c r="K90" i="28"/>
  <c r="X81" i="28"/>
  <c r="Q67" i="28"/>
  <c r="L74" i="28"/>
  <c r="E72" i="28"/>
  <c r="F17" i="28"/>
  <c r="BN142" i="28" s="1"/>
  <c r="L68" i="28"/>
  <c r="I71" i="28"/>
  <c r="P68" i="28"/>
  <c r="M92" i="28"/>
  <c r="R71" i="28"/>
  <c r="V75" i="28"/>
  <c r="I93" i="28"/>
  <c r="J69" i="28"/>
  <c r="K81" i="28"/>
  <c r="Z77" i="28"/>
  <c r="G99" i="28"/>
  <c r="Q74" i="28"/>
  <c r="K77" i="28"/>
  <c r="F81" i="28"/>
  <c r="H92" i="28"/>
  <c r="O88" i="28"/>
  <c r="Z93" i="28"/>
  <c r="AA100" i="28"/>
  <c r="P67" i="28"/>
  <c r="H80" i="28"/>
  <c r="S81" i="28"/>
  <c r="U91" i="28"/>
  <c r="T97" i="28"/>
  <c r="R92" i="28"/>
  <c r="G100" i="28"/>
  <c r="K78" i="28"/>
  <c r="V98" i="28"/>
  <c r="F78" i="28"/>
  <c r="F12" i="28"/>
  <c r="BN137" i="28" s="1"/>
  <c r="Y77" i="28"/>
  <c r="D89" i="28"/>
  <c r="S72" i="28"/>
  <c r="P77" i="28"/>
  <c r="L78" i="28"/>
  <c r="N74" i="28"/>
  <c r="U79" i="28"/>
  <c r="R69" i="28"/>
  <c r="N91" i="28"/>
  <c r="BP112" i="28"/>
  <c r="E52" i="13"/>
  <c r="D52" i="13"/>
  <c r="I49" i="28"/>
  <c r="BR112" i="28" s="1"/>
  <c r="AF16" i="13"/>
  <c r="AF8" i="13" s="1"/>
  <c r="J52" i="13" s="1"/>
  <c r="Y23" i="13"/>
  <c r="AD65" i="13" s="1"/>
  <c r="AB90" i="28"/>
  <c r="F99" i="28"/>
  <c r="Y90" i="28"/>
  <c r="I90" i="28"/>
  <c r="J90" i="28"/>
  <c r="S90" i="28"/>
  <c r="P99" i="28"/>
  <c r="D67" i="28"/>
  <c r="U90" i="28"/>
  <c r="C99" i="28"/>
  <c r="W90" i="28"/>
  <c r="U67" i="28"/>
  <c r="C90" i="28"/>
  <c r="P90" i="28"/>
  <c r="L99" i="28"/>
  <c r="W99" i="28"/>
  <c r="V90" i="28"/>
  <c r="AB99" i="28"/>
  <c r="X99" i="28"/>
  <c r="O99" i="28"/>
  <c r="S99" i="28"/>
  <c r="N90" i="28"/>
  <c r="AA99" i="28"/>
  <c r="AA90" i="28"/>
  <c r="R90" i="28"/>
  <c r="H99" i="28"/>
  <c r="C67" i="28"/>
  <c r="Y99" i="28"/>
  <c r="U99" i="28"/>
  <c r="AC90" i="28"/>
  <c r="N99" i="28"/>
  <c r="Z99" i="28"/>
  <c r="Z90" i="28"/>
  <c r="F90" i="28"/>
  <c r="AC99" i="28"/>
  <c r="R99" i="28"/>
  <c r="V67" i="28"/>
  <c r="E99" i="28"/>
  <c r="I99" i="28"/>
  <c r="L90" i="28"/>
  <c r="Y23" i="21"/>
  <c r="AD65" i="21" s="1"/>
  <c r="Y30" i="13"/>
  <c r="Y30" i="21"/>
  <c r="G49" i="28"/>
  <c r="X90" i="28"/>
  <c r="H49" i="28"/>
  <c r="F28" i="28"/>
  <c r="BP132" i="28" s="1"/>
  <c r="C52" i="13"/>
  <c r="F46" i="13"/>
  <c r="H46" i="13" s="1"/>
  <c r="AD99" i="28" a="1"/>
  <c r="D49" i="28" a="1"/>
  <c r="J49" i="28" a="1"/>
  <c r="C49" i="28" a="1"/>
  <c r="E49" i="28" a="1"/>
  <c r="AD90" i="28" a="1"/>
  <c r="BT115" i="28" l="1"/>
  <c r="BT135" i="28"/>
  <c r="BT132" i="28"/>
  <c r="BT141" i="28"/>
  <c r="BT121" i="28"/>
  <c r="BT112" i="28"/>
  <c r="BO132" i="28"/>
  <c r="BO139" i="28"/>
  <c r="BO136" i="28"/>
  <c r="BO141" i="28"/>
  <c r="BO133" i="28"/>
  <c r="BO138" i="28"/>
  <c r="BO143" i="28"/>
  <c r="BO134" i="28"/>
  <c r="BO140" i="28"/>
  <c r="BO131" i="28"/>
  <c r="BO129" i="28"/>
  <c r="BO130" i="28"/>
  <c r="BO135" i="28"/>
  <c r="BO142" i="28"/>
  <c r="BO137" i="28"/>
  <c r="E49" i="28"/>
  <c r="D49" i="28"/>
  <c r="J49" i="28"/>
  <c r="BR132" i="28" s="1"/>
  <c r="AD90" i="28"/>
  <c r="AD99" i="28"/>
  <c r="G28" i="28"/>
  <c r="C49" i="28"/>
  <c r="H28" i="28"/>
  <c r="K52" i="13"/>
  <c r="F52" i="13"/>
  <c r="M52" i="13"/>
  <c r="J28" i="28"/>
  <c r="I28" i="28"/>
  <c r="L52" i="13"/>
  <c r="G46" i="13"/>
  <c r="I46" i="13"/>
  <c r="J46" i="13"/>
  <c r="M49" i="28" a="1"/>
  <c r="K49" i="28" a="1"/>
  <c r="L49" i="28" a="1"/>
  <c r="F49" i="28" a="1"/>
  <c r="F49" i="28" l="1"/>
  <c r="L49" i="28"/>
  <c r="M49" i="28"/>
  <c r="K49" i="28"/>
  <c r="N52" i="13"/>
  <c r="N49" i="28" a="1"/>
  <c r="N49" i="28" l="1"/>
  <c r="H26" i="16"/>
  <c r="H18" i="20"/>
  <c r="H15" i="18"/>
  <c r="H12" i="18"/>
  <c r="H5" i="18"/>
  <c r="H27" i="15"/>
  <c r="H15" i="24"/>
  <c r="H6" i="24"/>
  <c r="H20" i="25"/>
  <c r="H19" i="26"/>
  <c r="H11" i="26"/>
  <c r="H10" i="26"/>
  <c r="H7" i="26"/>
  <c r="H8" i="26"/>
  <c r="H9" i="26"/>
  <c r="H16" i="32" l="1"/>
  <c r="J10" i="21" l="1"/>
  <c r="L10" i="21"/>
  <c r="K10" i="21"/>
  <c r="AF14" i="21" l="1"/>
  <c r="AF6" i="21" s="1"/>
  <c r="H52" i="21" s="1"/>
  <c r="AF15" i="21"/>
  <c r="AF7" i="21" s="1"/>
  <c r="I52" i="21" s="1"/>
  <c r="AF13" i="21"/>
  <c r="AF5" i="21" s="1"/>
  <c r="G52" i="21" s="1"/>
  <c r="L52" i="21"/>
  <c r="M52" i="21"/>
  <c r="K52" i="21"/>
  <c r="E46" i="21"/>
  <c r="D46" i="21"/>
  <c r="C46" i="21"/>
  <c r="D37" i="28"/>
  <c r="E37" i="28"/>
  <c r="C37" i="28"/>
  <c r="M10" i="21"/>
  <c r="I58" i="28" a="1"/>
  <c r="G58" i="28" a="1"/>
  <c r="H58" i="28" a="1"/>
  <c r="K58" i="28" a="1"/>
  <c r="M58" i="28" a="1"/>
  <c r="L58" i="28" a="1"/>
  <c r="BP121" i="28" l="1"/>
  <c r="C52" i="21"/>
  <c r="D52" i="21"/>
  <c r="E52" i="21"/>
  <c r="H58" i="28"/>
  <c r="G58" i="28"/>
  <c r="I58" i="28"/>
  <c r="BR121" i="28" s="1"/>
  <c r="AF16" i="21"/>
  <c r="AF8" i="21" s="1"/>
  <c r="J52" i="21" s="1"/>
  <c r="K58" i="28"/>
  <c r="M58" i="28"/>
  <c r="L58" i="28"/>
  <c r="N52" i="21"/>
  <c r="F46" i="21"/>
  <c r="I46" i="21" s="1"/>
  <c r="F37" i="28"/>
  <c r="BP141" i="28" s="1"/>
  <c r="C58" i="28" a="1"/>
  <c r="D58" i="28" a="1"/>
  <c r="J58" i="28" a="1"/>
  <c r="N58" i="28" a="1"/>
  <c r="E58" i="28" a="1"/>
  <c r="C58" i="28" l="1"/>
  <c r="E58" i="28"/>
  <c r="D58" i="28"/>
  <c r="J58" i="28"/>
  <c r="BR141" i="28" s="1"/>
  <c r="F52" i="21"/>
  <c r="J37" i="28"/>
  <c r="N58" i="28"/>
  <c r="H46" i="21"/>
  <c r="G46" i="21"/>
  <c r="J46" i="21"/>
  <c r="I37" i="28"/>
  <c r="H37" i="28"/>
  <c r="G37" i="28"/>
  <c r="F58" i="28" a="1"/>
  <c r="F58" i="28" l="1"/>
  <c r="H19" i="33"/>
  <c r="H18" i="33"/>
  <c r="H17" i="33"/>
  <c r="H16" i="33"/>
  <c r="H15" i="33"/>
  <c r="H14" i="33"/>
  <c r="H13" i="33"/>
  <c r="H12" i="33"/>
  <c r="H11" i="33"/>
  <c r="H10" i="33"/>
  <c r="H9" i="33"/>
  <c r="H8" i="33"/>
  <c r="H7" i="33"/>
  <c r="H6" i="33"/>
  <c r="H5" i="33"/>
  <c r="H4" i="33"/>
  <c r="X11" i="33"/>
  <c r="X17" i="33"/>
  <c r="X8" i="33"/>
  <c r="X13" i="33"/>
  <c r="X15" i="33"/>
  <c r="X5" i="33"/>
  <c r="X18" i="33"/>
  <c r="Q65" i="33" l="1"/>
  <c r="J65" i="33"/>
  <c r="X23" i="33"/>
  <c r="X27" i="33"/>
  <c r="AB65" i="33" s="1"/>
  <c r="F65" i="33"/>
  <c r="X26" i="33"/>
  <c r="AA65" i="33" s="1"/>
  <c r="X24" i="33"/>
  <c r="Y65" i="33" s="1"/>
  <c r="X25" i="33"/>
  <c r="Z65" i="33" s="1"/>
  <c r="AF9" i="33"/>
  <c r="G65" i="33"/>
  <c r="R65" i="33"/>
  <c r="Y17" i="33"/>
  <c r="W65" i="33" s="1"/>
  <c r="L65" i="33"/>
  <c r="Y11" i="33"/>
  <c r="P65" i="33" s="1"/>
  <c r="N65" i="33"/>
  <c r="C65" i="33"/>
  <c r="Y5" i="33"/>
  <c r="I65" i="33" s="1"/>
  <c r="AF10" i="33"/>
  <c r="J10" i="33"/>
  <c r="K10" i="33"/>
  <c r="L10" i="33"/>
  <c r="H17" i="32"/>
  <c r="H15" i="32"/>
  <c r="H14" i="32"/>
  <c r="H13" i="32"/>
  <c r="H12" i="32"/>
  <c r="H11" i="32"/>
  <c r="H10" i="32"/>
  <c r="H9" i="32"/>
  <c r="H8" i="32"/>
  <c r="H7" i="32"/>
  <c r="H6" i="32"/>
  <c r="H5" i="32"/>
  <c r="H4" i="32"/>
  <c r="X11" i="32"/>
  <c r="X17" i="32"/>
  <c r="W101" i="28" a="1"/>
  <c r="R101" i="28" a="1"/>
  <c r="N101" i="28" a="1"/>
  <c r="Z101" i="28" a="1"/>
  <c r="X19" i="32"/>
  <c r="F101" i="28" a="1"/>
  <c r="L101" i="28" a="1"/>
  <c r="X13" i="32"/>
  <c r="C101" i="28" a="1"/>
  <c r="I101" i="28" a="1"/>
  <c r="Q101" i="28" a="1"/>
  <c r="P101" i="28" a="1"/>
  <c r="J101" i="28" a="1"/>
  <c r="AB101" i="28" a="1"/>
  <c r="G101" i="28" a="1"/>
  <c r="X5" i="32"/>
  <c r="AA101" i="28" a="1"/>
  <c r="Y101" i="28" a="1"/>
  <c r="X16" i="32"/>
  <c r="Q101" i="28" l="1"/>
  <c r="Q65" i="32"/>
  <c r="AF15" i="33"/>
  <c r="AF7" i="33" s="1"/>
  <c r="I52" i="33" s="1"/>
  <c r="AF14" i="33"/>
  <c r="AF6" i="33" s="1"/>
  <c r="H52" i="33" s="1"/>
  <c r="AF13" i="33"/>
  <c r="AF5" i="33" s="1"/>
  <c r="G52" i="33" s="1"/>
  <c r="J65" i="32"/>
  <c r="J101" i="28"/>
  <c r="X23" i="32"/>
  <c r="X25" i="32"/>
  <c r="Z65" i="32" s="1"/>
  <c r="AA101" i="28"/>
  <c r="X28" i="32"/>
  <c r="AC65" i="32" s="1"/>
  <c r="F101" i="28"/>
  <c r="AF12" i="33"/>
  <c r="AF9" i="32"/>
  <c r="G101" i="28"/>
  <c r="W101" i="28"/>
  <c r="S65" i="32"/>
  <c r="Y17" i="32"/>
  <c r="W65" i="32" s="1"/>
  <c r="R101" i="28"/>
  <c r="Y101" i="28"/>
  <c r="Y5" i="32"/>
  <c r="I65" i="32" s="1"/>
  <c r="C65" i="32"/>
  <c r="C101" i="28"/>
  <c r="AB101" i="28"/>
  <c r="I101" i="28"/>
  <c r="N101" i="28"/>
  <c r="P101" i="28"/>
  <c r="L65" i="32"/>
  <c r="Y11" i="32"/>
  <c r="P65" i="32" s="1"/>
  <c r="L101" i="28"/>
  <c r="O65" i="32"/>
  <c r="Z101" i="28"/>
  <c r="Y30" i="33"/>
  <c r="X65" i="33"/>
  <c r="Y23" i="33"/>
  <c r="AD65" i="33" s="1"/>
  <c r="AF10" i="32"/>
  <c r="K52" i="33"/>
  <c r="M52" i="33"/>
  <c r="L52" i="33"/>
  <c r="E46" i="33"/>
  <c r="D46" i="33"/>
  <c r="C46" i="33"/>
  <c r="E39" i="28"/>
  <c r="BP123" i="28" s="1"/>
  <c r="D39" i="28"/>
  <c r="C39" i="28"/>
  <c r="M10" i="33"/>
  <c r="J10" i="32"/>
  <c r="L10" i="32"/>
  <c r="K10" i="32"/>
  <c r="H18" i="18"/>
  <c r="AC100" i="28" a="1"/>
  <c r="J100" i="28" a="1"/>
  <c r="I60" i="28" a="1"/>
  <c r="X101" i="28" a="1"/>
  <c r="K60" i="28" a="1"/>
  <c r="L60" i="28" a="1"/>
  <c r="P100" i="28" a="1"/>
  <c r="Z100" i="28" a="1"/>
  <c r="C100" i="28" a="1"/>
  <c r="O100" i="28" a="1"/>
  <c r="G60" i="28" a="1"/>
  <c r="H60" i="28" a="1"/>
  <c r="I100" i="28" a="1"/>
  <c r="S100" i="28" a="1"/>
  <c r="W100" i="28" a="1"/>
  <c r="L100" i="28" a="1"/>
  <c r="Q100" i="28" a="1"/>
  <c r="AD101" i="28" a="1"/>
  <c r="M60" i="28" a="1"/>
  <c r="Q100" i="28" l="1"/>
  <c r="BT123" i="28"/>
  <c r="C52" i="33"/>
  <c r="D52" i="33"/>
  <c r="I60" i="28"/>
  <c r="BR123" i="28" s="1"/>
  <c r="AF15" i="32"/>
  <c r="AF7" i="32" s="1"/>
  <c r="I52" i="32" s="1"/>
  <c r="E52" i="33"/>
  <c r="J100" i="28"/>
  <c r="G60" i="28"/>
  <c r="H60" i="28"/>
  <c r="W100" i="28"/>
  <c r="S100" i="28"/>
  <c r="AC100" i="28"/>
  <c r="O100" i="28"/>
  <c r="P100" i="28"/>
  <c r="AD101" i="28"/>
  <c r="Z100" i="28"/>
  <c r="C100" i="28"/>
  <c r="X101" i="28"/>
  <c r="BT143" i="28" s="1"/>
  <c r="L100" i="28"/>
  <c r="I100" i="28"/>
  <c r="AF14" i="32"/>
  <c r="D52" i="32" s="1"/>
  <c r="AF16" i="33"/>
  <c r="AF8" i="33" s="1"/>
  <c r="J52" i="33" s="1"/>
  <c r="AF12" i="32"/>
  <c r="X65" i="32"/>
  <c r="Y30" i="32"/>
  <c r="Y23" i="32"/>
  <c r="AD65" i="32" s="1"/>
  <c r="AF13" i="32"/>
  <c r="AF5" i="32" s="1"/>
  <c r="G52" i="32" s="1"/>
  <c r="L60" i="28"/>
  <c r="M60" i="28"/>
  <c r="K60" i="28"/>
  <c r="N52" i="33"/>
  <c r="M52" i="32"/>
  <c r="L52" i="32"/>
  <c r="K52" i="32"/>
  <c r="F46" i="33"/>
  <c r="D46" i="32"/>
  <c r="E46" i="32"/>
  <c r="C46" i="32"/>
  <c r="F39" i="28"/>
  <c r="BP143" i="28" s="1"/>
  <c r="D38" i="28"/>
  <c r="E38" i="28"/>
  <c r="C38" i="28"/>
  <c r="M10" i="32"/>
  <c r="X100" i="28" a="1"/>
  <c r="G59" i="28" a="1"/>
  <c r="C60" i="28" a="1"/>
  <c r="E60" i="28" a="1"/>
  <c r="N60" i="28" a="1"/>
  <c r="L59" i="28" a="1"/>
  <c r="D59" i="28" a="1"/>
  <c r="I59" i="28" a="1"/>
  <c r="K59" i="28" a="1"/>
  <c r="J60" i="28" a="1"/>
  <c r="D60" i="28" a="1"/>
  <c r="M59" i="28" a="1"/>
  <c r="AD100" i="28" a="1"/>
  <c r="BT122" i="28" l="1"/>
  <c r="BP122" i="28"/>
  <c r="C60" i="28"/>
  <c r="D60" i="28"/>
  <c r="E52" i="32"/>
  <c r="E60" i="28"/>
  <c r="I59" i="28"/>
  <c r="BR122" i="28" s="1"/>
  <c r="AF6" i="32"/>
  <c r="H52" i="32" s="1"/>
  <c r="AD100" i="28"/>
  <c r="G59" i="28"/>
  <c r="X100" i="28"/>
  <c r="BT142" i="28" s="1"/>
  <c r="D59" i="28"/>
  <c r="F52" i="33"/>
  <c r="C52" i="32"/>
  <c r="AF16" i="32"/>
  <c r="F52" i="32" s="1"/>
  <c r="J39" i="28"/>
  <c r="N60" i="28"/>
  <c r="J60" i="28"/>
  <c r="BR143" i="28" s="1"/>
  <c r="M59" i="28"/>
  <c r="L59" i="28"/>
  <c r="K59" i="28"/>
  <c r="N52" i="32"/>
  <c r="F46" i="32"/>
  <c r="I46" i="32" s="1"/>
  <c r="I39" i="28"/>
  <c r="H39" i="28"/>
  <c r="J46" i="33"/>
  <c r="I46" i="33"/>
  <c r="G46" i="33"/>
  <c r="H46" i="33"/>
  <c r="G39" i="28"/>
  <c r="F38" i="28"/>
  <c r="BP142" i="28" s="1"/>
  <c r="H35" i="26"/>
  <c r="H34" i="26"/>
  <c r="H33" i="26"/>
  <c r="H32" i="26"/>
  <c r="H31" i="26"/>
  <c r="H30" i="26"/>
  <c r="H29" i="26"/>
  <c r="H28" i="26"/>
  <c r="H27" i="26"/>
  <c r="H26" i="26"/>
  <c r="H25" i="26"/>
  <c r="H24" i="26"/>
  <c r="H23" i="26"/>
  <c r="H22" i="26"/>
  <c r="H21" i="26"/>
  <c r="H20" i="26"/>
  <c r="H18" i="26"/>
  <c r="H17" i="26"/>
  <c r="H16" i="26"/>
  <c r="H15" i="26"/>
  <c r="H14" i="26"/>
  <c r="H13" i="26"/>
  <c r="H12" i="26"/>
  <c r="H6" i="26"/>
  <c r="H5" i="26"/>
  <c r="H4" i="26"/>
  <c r="H27" i="25"/>
  <c r="H26" i="25"/>
  <c r="H25" i="25"/>
  <c r="H24" i="25"/>
  <c r="H23" i="25"/>
  <c r="H22" i="25"/>
  <c r="H21" i="25"/>
  <c r="H19" i="25"/>
  <c r="H18" i="25"/>
  <c r="H17" i="25"/>
  <c r="H16" i="25"/>
  <c r="H15" i="25"/>
  <c r="H14" i="25"/>
  <c r="H13" i="25"/>
  <c r="H12" i="25"/>
  <c r="H11" i="25"/>
  <c r="H10" i="25"/>
  <c r="H9" i="25"/>
  <c r="H8" i="25"/>
  <c r="H7" i="25"/>
  <c r="H6" i="25"/>
  <c r="H5" i="25"/>
  <c r="H4" i="25"/>
  <c r="X11" i="25"/>
  <c r="X11" i="26"/>
  <c r="X17" i="26"/>
  <c r="X17" i="25"/>
  <c r="X13" i="25"/>
  <c r="X15" i="26"/>
  <c r="X8" i="25"/>
  <c r="N59" i="28" a="1"/>
  <c r="X18" i="25"/>
  <c r="X19" i="25"/>
  <c r="X15" i="25"/>
  <c r="X13" i="26"/>
  <c r="X19" i="26"/>
  <c r="X5" i="25"/>
  <c r="X22" i="26"/>
  <c r="F60" i="28" a="1"/>
  <c r="X8" i="26"/>
  <c r="X5" i="26"/>
  <c r="F59" i="28" a="1"/>
  <c r="C59" i="28" a="1"/>
  <c r="E59" i="28" a="1"/>
  <c r="X21" i="25"/>
  <c r="H59" i="28" a="1"/>
  <c r="X21" i="26"/>
  <c r="X18" i="26"/>
  <c r="Q65" i="25" l="1"/>
  <c r="Q65" i="26"/>
  <c r="J65" i="26"/>
  <c r="E59" i="28"/>
  <c r="J65" i="25"/>
  <c r="X24" i="25"/>
  <c r="Y65" i="25" s="1"/>
  <c r="X23" i="25"/>
  <c r="X27" i="25"/>
  <c r="AB65" i="25" s="1"/>
  <c r="F65" i="26"/>
  <c r="X26" i="26"/>
  <c r="AA65" i="26" s="1"/>
  <c r="X26" i="25"/>
  <c r="AA65" i="25" s="1"/>
  <c r="F65" i="25"/>
  <c r="X25" i="25"/>
  <c r="Z65" i="25" s="1"/>
  <c r="C65" i="26"/>
  <c r="X23" i="26"/>
  <c r="X65" i="26" s="1"/>
  <c r="AF9" i="25"/>
  <c r="H59" i="28"/>
  <c r="U65" i="25"/>
  <c r="G65" i="26"/>
  <c r="G65" i="25"/>
  <c r="V65" i="26"/>
  <c r="U65" i="26"/>
  <c r="N65" i="26"/>
  <c r="X28" i="26"/>
  <c r="AC65" i="26" s="1"/>
  <c r="AF8" i="32"/>
  <c r="J52" i="32" s="1"/>
  <c r="R65" i="26"/>
  <c r="S65" i="25"/>
  <c r="S65" i="26"/>
  <c r="Y17" i="25"/>
  <c r="W65" i="25" s="1"/>
  <c r="R65" i="25"/>
  <c r="L65" i="26"/>
  <c r="F59" i="28"/>
  <c r="F60" i="28"/>
  <c r="C59" i="28"/>
  <c r="L65" i="25"/>
  <c r="Y11" i="25"/>
  <c r="P65" i="25" s="1"/>
  <c r="C65" i="25"/>
  <c r="Y5" i="25"/>
  <c r="I65" i="25" s="1"/>
  <c r="N65" i="25"/>
  <c r="AF10" i="25"/>
  <c r="J38" i="28"/>
  <c r="X24" i="26"/>
  <c r="Y65" i="26" s="1"/>
  <c r="AF6" i="26"/>
  <c r="H52" i="26" s="1"/>
  <c r="N59" i="28"/>
  <c r="AF7" i="26"/>
  <c r="I52" i="26" s="1"/>
  <c r="AF5" i="26"/>
  <c r="H38" i="28"/>
  <c r="I38" i="28"/>
  <c r="G38" i="28"/>
  <c r="J46" i="32"/>
  <c r="G46" i="32"/>
  <c r="H46" i="32"/>
  <c r="K10" i="25"/>
  <c r="L10" i="25"/>
  <c r="J10" i="25"/>
  <c r="J10" i="26"/>
  <c r="K10" i="26"/>
  <c r="L10" i="26"/>
  <c r="H25" i="24"/>
  <c r="H24" i="24"/>
  <c r="H23" i="24"/>
  <c r="H22" i="24"/>
  <c r="H21" i="24"/>
  <c r="H20" i="24"/>
  <c r="H19" i="24"/>
  <c r="H18" i="24"/>
  <c r="H17" i="24"/>
  <c r="H16" i="24"/>
  <c r="H14" i="24"/>
  <c r="H13" i="24"/>
  <c r="AF10" i="24" s="1"/>
  <c r="H12" i="24"/>
  <c r="H11" i="24"/>
  <c r="H10" i="24"/>
  <c r="H9" i="24"/>
  <c r="H8" i="24"/>
  <c r="H7" i="24"/>
  <c r="H5" i="24"/>
  <c r="H4" i="24"/>
  <c r="H17" i="23"/>
  <c r="H16" i="23"/>
  <c r="H15" i="23"/>
  <c r="H14" i="23"/>
  <c r="H13" i="23"/>
  <c r="H12" i="23"/>
  <c r="H11" i="23"/>
  <c r="H10" i="23"/>
  <c r="H9" i="23"/>
  <c r="H8" i="23"/>
  <c r="H7" i="23"/>
  <c r="H6" i="23"/>
  <c r="H5" i="23"/>
  <c r="H4" i="23"/>
  <c r="H33" i="22"/>
  <c r="H32" i="22"/>
  <c r="H31" i="22"/>
  <c r="H30" i="22"/>
  <c r="H29" i="22"/>
  <c r="H28" i="22"/>
  <c r="H27" i="22"/>
  <c r="H26" i="22"/>
  <c r="H25" i="22"/>
  <c r="H24" i="22"/>
  <c r="H23" i="22"/>
  <c r="H22" i="22"/>
  <c r="H21" i="22"/>
  <c r="H20" i="22"/>
  <c r="H19" i="22"/>
  <c r="H18" i="22"/>
  <c r="H17" i="22"/>
  <c r="H16" i="22"/>
  <c r="H15" i="22"/>
  <c r="H14" i="22"/>
  <c r="H13" i="22"/>
  <c r="H12" i="22"/>
  <c r="H11" i="22"/>
  <c r="H10" i="22"/>
  <c r="H9" i="22"/>
  <c r="H8" i="22"/>
  <c r="H7" i="22"/>
  <c r="H6" i="22"/>
  <c r="H5" i="22"/>
  <c r="H4" i="22"/>
  <c r="H21" i="20"/>
  <c r="H20" i="20"/>
  <c r="H19" i="20"/>
  <c r="H17" i="20"/>
  <c r="H16" i="20"/>
  <c r="H15" i="20"/>
  <c r="H14" i="20"/>
  <c r="H13" i="20"/>
  <c r="H12" i="20"/>
  <c r="H11" i="20"/>
  <c r="H10" i="20"/>
  <c r="H9" i="20"/>
  <c r="H8" i="20"/>
  <c r="H7" i="20"/>
  <c r="H6" i="20"/>
  <c r="H5" i="20"/>
  <c r="H4" i="20"/>
  <c r="H27" i="18"/>
  <c r="H26" i="18"/>
  <c r="H25" i="18"/>
  <c r="H24" i="18"/>
  <c r="H23" i="18"/>
  <c r="H22" i="18"/>
  <c r="H21" i="18"/>
  <c r="H20" i="18"/>
  <c r="H19" i="18"/>
  <c r="H17" i="18"/>
  <c r="H16" i="18"/>
  <c r="H14" i="18"/>
  <c r="AF10" i="18" s="1"/>
  <c r="H13" i="18"/>
  <c r="H11" i="18"/>
  <c r="H10" i="18"/>
  <c r="H9" i="18"/>
  <c r="AF9" i="18" s="1"/>
  <c r="H8" i="18"/>
  <c r="H7" i="18"/>
  <c r="H6" i="18"/>
  <c r="H4" i="18"/>
  <c r="H5" i="17"/>
  <c r="H4" i="17"/>
  <c r="H6" i="17"/>
  <c r="H7" i="17"/>
  <c r="H8" i="17"/>
  <c r="H9" i="17"/>
  <c r="H10" i="17"/>
  <c r="H11" i="17"/>
  <c r="H13" i="17"/>
  <c r="H14" i="17"/>
  <c r="H15" i="17"/>
  <c r="H17" i="17"/>
  <c r="H18" i="17"/>
  <c r="H19" i="17"/>
  <c r="H20" i="17"/>
  <c r="H21" i="17"/>
  <c r="H22" i="17"/>
  <c r="H23" i="17"/>
  <c r="H24" i="17"/>
  <c r="H25" i="17"/>
  <c r="H26" i="17"/>
  <c r="H27" i="17"/>
  <c r="H7" i="16"/>
  <c r="H27" i="16"/>
  <c r="H25" i="16"/>
  <c r="H24" i="16"/>
  <c r="H23" i="16"/>
  <c r="H22" i="16"/>
  <c r="H21" i="16"/>
  <c r="H20" i="16"/>
  <c r="H19" i="16"/>
  <c r="H18" i="16"/>
  <c r="H17" i="16"/>
  <c r="H16" i="16"/>
  <c r="H15" i="16"/>
  <c r="H14" i="16"/>
  <c r="H13" i="16"/>
  <c r="H12" i="16"/>
  <c r="H11" i="16"/>
  <c r="H10" i="16"/>
  <c r="H9" i="16"/>
  <c r="H8" i="16"/>
  <c r="H6" i="16"/>
  <c r="H5" i="16"/>
  <c r="H4" i="16"/>
  <c r="H31" i="15"/>
  <c r="H30" i="15"/>
  <c r="H29" i="15"/>
  <c r="H28" i="15"/>
  <c r="H26" i="15"/>
  <c r="H25" i="15"/>
  <c r="H24" i="15"/>
  <c r="H23" i="15"/>
  <c r="H22" i="15"/>
  <c r="H21" i="15"/>
  <c r="H20" i="15"/>
  <c r="H19" i="15"/>
  <c r="H18" i="15"/>
  <c r="H17" i="15"/>
  <c r="H16" i="15"/>
  <c r="H15" i="15"/>
  <c r="H14" i="15"/>
  <c r="AF10" i="15" s="1"/>
  <c r="H13" i="15"/>
  <c r="H12" i="15"/>
  <c r="H11" i="15"/>
  <c r="H10" i="15"/>
  <c r="H9" i="15"/>
  <c r="H8" i="15"/>
  <c r="H7" i="15"/>
  <c r="H6" i="15"/>
  <c r="H5" i="15"/>
  <c r="H4" i="15"/>
  <c r="X11" i="24"/>
  <c r="X17" i="16"/>
  <c r="X11" i="18"/>
  <c r="X11" i="17"/>
  <c r="X17" i="20"/>
  <c r="X17" i="23"/>
  <c r="X11" i="23"/>
  <c r="X17" i="17"/>
  <c r="X17" i="15"/>
  <c r="X11" i="20"/>
  <c r="X17" i="18"/>
  <c r="X11" i="16"/>
  <c r="X11" i="15"/>
  <c r="X17" i="24"/>
  <c r="X17" i="22"/>
  <c r="X11" i="22"/>
  <c r="X13" i="24"/>
  <c r="Z88" i="28" a="1"/>
  <c r="X13" i="22"/>
  <c r="X5" i="24"/>
  <c r="Y87" i="28" a="1"/>
  <c r="F88" i="28" a="1"/>
  <c r="X21" i="22"/>
  <c r="X18" i="16"/>
  <c r="W88" i="28" a="1"/>
  <c r="X13" i="15"/>
  <c r="X13" i="16"/>
  <c r="X8" i="16"/>
  <c r="X8" i="24"/>
  <c r="X22" i="17"/>
  <c r="Y88" i="28" a="1"/>
  <c r="X22" i="15"/>
  <c r="C87" i="28" a="1"/>
  <c r="X15" i="15"/>
  <c r="X13" i="23"/>
  <c r="X21" i="15"/>
  <c r="X16" i="20"/>
  <c r="X5" i="22"/>
  <c r="I88" i="28" a="1"/>
  <c r="X22" i="24"/>
  <c r="X19" i="20"/>
  <c r="X22" i="18"/>
  <c r="X19" i="15"/>
  <c r="X8" i="15"/>
  <c r="G88" i="28" a="1"/>
  <c r="L87" i="28" a="1"/>
  <c r="U88" i="28" a="1"/>
  <c r="X18" i="15"/>
  <c r="X18" i="24"/>
  <c r="P88" i="28" a="1"/>
  <c r="X8" i="17"/>
  <c r="X5" i="18"/>
  <c r="X5" i="23"/>
  <c r="AC87" i="28" a="1"/>
  <c r="X19" i="24"/>
  <c r="X13" i="18"/>
  <c r="Q87" i="28" a="1"/>
  <c r="X15" i="22"/>
  <c r="H46" i="28" a="1"/>
  <c r="X21" i="16"/>
  <c r="X19" i="16"/>
  <c r="AA87" i="28" a="1"/>
  <c r="X8" i="23"/>
  <c r="X5" i="20"/>
  <c r="X87" i="28" a="1"/>
  <c r="X16" i="17"/>
  <c r="J87" i="28" a="1"/>
  <c r="N87" i="28" a="1"/>
  <c r="X13" i="20"/>
  <c r="X5" i="16"/>
  <c r="X18" i="22"/>
  <c r="X19" i="18"/>
  <c r="X16" i="15"/>
  <c r="R88" i="28" a="1"/>
  <c r="I46" i="28" a="1"/>
  <c r="AA88" i="28" a="1"/>
  <c r="V87" i="28" a="1"/>
  <c r="S88" i="28" a="1"/>
  <c r="N88" i="28" a="1"/>
  <c r="X5" i="17"/>
  <c r="X21" i="24"/>
  <c r="X22" i="22"/>
  <c r="X16" i="18"/>
  <c r="S87" i="28" a="1"/>
  <c r="X8" i="22"/>
  <c r="C88" i="28" a="1"/>
  <c r="X16" i="24"/>
  <c r="J88" i="28" a="1"/>
  <c r="X8" i="20"/>
  <c r="X19" i="17"/>
  <c r="X22" i="20"/>
  <c r="X19" i="23"/>
  <c r="X13" i="17"/>
  <c r="Q88" i="28" a="1"/>
  <c r="L88" i="28" a="1"/>
  <c r="X8" i="18"/>
  <c r="U87" i="28" a="1"/>
  <c r="X15" i="16"/>
  <c r="X19" i="22"/>
  <c r="X5" i="15"/>
  <c r="G87" i="28" a="1"/>
  <c r="J59" i="28" a="1"/>
  <c r="R87" i="28" a="1"/>
  <c r="X15" i="24"/>
  <c r="AB88" i="28" a="1"/>
  <c r="Q65" i="22" l="1"/>
  <c r="Q65" i="24"/>
  <c r="Q65" i="18"/>
  <c r="Q65" i="15"/>
  <c r="Q65" i="17"/>
  <c r="Q65" i="23"/>
  <c r="Q65" i="20"/>
  <c r="Q65" i="16"/>
  <c r="J87" i="28"/>
  <c r="Q87" i="28"/>
  <c r="Q88" i="28"/>
  <c r="J65" i="20"/>
  <c r="J88" i="28"/>
  <c r="J65" i="17"/>
  <c r="J65" i="18"/>
  <c r="J65" i="24"/>
  <c r="J65" i="23"/>
  <c r="J65" i="15"/>
  <c r="J65" i="16"/>
  <c r="X28" i="17"/>
  <c r="AC65" i="17" s="1"/>
  <c r="X23" i="20"/>
  <c r="X26" i="22"/>
  <c r="AA65" i="22" s="1"/>
  <c r="X25" i="22"/>
  <c r="Z65" i="22" s="1"/>
  <c r="X24" i="22"/>
  <c r="Y65" i="22" s="1"/>
  <c r="X27" i="15"/>
  <c r="AB65" i="15" s="1"/>
  <c r="X26" i="17"/>
  <c r="AA65" i="17" s="1"/>
  <c r="X28" i="22"/>
  <c r="AC65" i="22" s="1"/>
  <c r="F88" i="28"/>
  <c r="X25" i="17"/>
  <c r="Z65" i="17" s="1"/>
  <c r="X23" i="17"/>
  <c r="X25" i="18"/>
  <c r="Z65" i="18" s="1"/>
  <c r="X23" i="22"/>
  <c r="X27" i="22"/>
  <c r="AB65" i="22" s="1"/>
  <c r="X25" i="24"/>
  <c r="AA88" i="28"/>
  <c r="X26" i="15"/>
  <c r="AA65" i="15" s="1"/>
  <c r="X25" i="15"/>
  <c r="X26" i="18"/>
  <c r="AA65" i="18" s="1"/>
  <c r="AA87" i="28"/>
  <c r="X23" i="15"/>
  <c r="X65" i="15" s="1"/>
  <c r="X24" i="15"/>
  <c r="Y65" i="15" s="1"/>
  <c r="X23" i="18"/>
  <c r="X25" i="23"/>
  <c r="Z65" i="23" s="1"/>
  <c r="X23" i="24"/>
  <c r="X65" i="24" s="1"/>
  <c r="X25" i="16"/>
  <c r="Z65" i="16" s="1"/>
  <c r="X24" i="16"/>
  <c r="Y65" i="16" s="1"/>
  <c r="X28" i="20"/>
  <c r="AC65" i="20" s="1"/>
  <c r="X28" i="24"/>
  <c r="AC65" i="24" s="1"/>
  <c r="X24" i="24"/>
  <c r="Y65" i="24" s="1"/>
  <c r="X28" i="15"/>
  <c r="AC65" i="15" s="1"/>
  <c r="X26" i="16"/>
  <c r="AA65" i="16" s="1"/>
  <c r="F65" i="16"/>
  <c r="X28" i="18"/>
  <c r="AC65" i="18" s="1"/>
  <c r="X25" i="20"/>
  <c r="Z65" i="20" s="1"/>
  <c r="X26" i="23"/>
  <c r="AA65" i="23" s="1"/>
  <c r="X26" i="24"/>
  <c r="AA65" i="24" s="1"/>
  <c r="X27" i="24"/>
  <c r="AB65" i="24" s="1"/>
  <c r="X87" i="28"/>
  <c r="X23" i="16"/>
  <c r="X27" i="16"/>
  <c r="AB65" i="16" s="1"/>
  <c r="X26" i="20"/>
  <c r="AA65" i="20" s="1"/>
  <c r="X23" i="23"/>
  <c r="C87" i="28"/>
  <c r="AF12" i="25"/>
  <c r="F65" i="24"/>
  <c r="AF11" i="22"/>
  <c r="M52" i="22" s="1"/>
  <c r="AF9" i="17"/>
  <c r="AF12" i="18"/>
  <c r="AF9" i="16"/>
  <c r="AF9" i="23"/>
  <c r="U88" i="28"/>
  <c r="F65" i="15"/>
  <c r="F65" i="18"/>
  <c r="G65" i="16"/>
  <c r="F65" i="23"/>
  <c r="F65" i="20"/>
  <c r="F65" i="22"/>
  <c r="F65" i="17"/>
  <c r="G88" i="28"/>
  <c r="G87" i="28"/>
  <c r="U87" i="28"/>
  <c r="O65" i="24"/>
  <c r="V65" i="17"/>
  <c r="V65" i="24"/>
  <c r="O65" i="15"/>
  <c r="S65" i="16"/>
  <c r="V65" i="18"/>
  <c r="U65" i="22"/>
  <c r="J59" i="28"/>
  <c r="BR142" i="28" s="1"/>
  <c r="U65" i="15"/>
  <c r="V65" i="15"/>
  <c r="V65" i="22"/>
  <c r="AC87" i="28"/>
  <c r="V65" i="20"/>
  <c r="U65" i="16"/>
  <c r="U65" i="24"/>
  <c r="N87" i="28"/>
  <c r="V87" i="28"/>
  <c r="J65" i="22"/>
  <c r="R65" i="22"/>
  <c r="Y17" i="22"/>
  <c r="W65" i="22" s="1"/>
  <c r="S65" i="24"/>
  <c r="L65" i="22"/>
  <c r="L87" i="28"/>
  <c r="L65" i="18"/>
  <c r="S65" i="23"/>
  <c r="Y17" i="23"/>
  <c r="W65" i="23" s="1"/>
  <c r="L65" i="24"/>
  <c r="Y88" i="28"/>
  <c r="L65" i="15"/>
  <c r="S65" i="15"/>
  <c r="R88" i="28"/>
  <c r="R65" i="15"/>
  <c r="Y17" i="15"/>
  <c r="W65" i="15" s="1"/>
  <c r="Y17" i="20"/>
  <c r="W65" i="20" s="1"/>
  <c r="S65" i="20"/>
  <c r="C65" i="24"/>
  <c r="W88" i="28"/>
  <c r="Y17" i="16"/>
  <c r="W65" i="16" s="1"/>
  <c r="R65" i="16"/>
  <c r="S65" i="22"/>
  <c r="S87" i="28"/>
  <c r="C65" i="15"/>
  <c r="Y17" i="17"/>
  <c r="W65" i="17" s="1"/>
  <c r="S65" i="17"/>
  <c r="L65" i="20"/>
  <c r="Y17" i="24"/>
  <c r="W65" i="24" s="1"/>
  <c r="R65" i="24"/>
  <c r="S88" i="28"/>
  <c r="Y17" i="18"/>
  <c r="W65" i="18" s="1"/>
  <c r="S65" i="18"/>
  <c r="R87" i="28"/>
  <c r="AF11" i="20"/>
  <c r="AF9" i="24"/>
  <c r="AF12" i="24" s="1"/>
  <c r="AF9" i="15"/>
  <c r="AF12" i="15" s="1"/>
  <c r="Y11" i="15"/>
  <c r="P65" i="15" s="1"/>
  <c r="N65" i="15"/>
  <c r="Y11" i="16"/>
  <c r="P65" i="16" s="1"/>
  <c r="L65" i="16"/>
  <c r="C88" i="28"/>
  <c r="Y5" i="23"/>
  <c r="I65" i="23" s="1"/>
  <c r="C65" i="23"/>
  <c r="P88" i="28"/>
  <c r="Y11" i="23"/>
  <c r="P65" i="23" s="1"/>
  <c r="L65" i="23"/>
  <c r="C65" i="16"/>
  <c r="Y5" i="16"/>
  <c r="I65" i="16" s="1"/>
  <c r="N65" i="16"/>
  <c r="Y5" i="17"/>
  <c r="I65" i="17" s="1"/>
  <c r="C65" i="17"/>
  <c r="Y5" i="20"/>
  <c r="I65" i="20" s="1"/>
  <c r="C65" i="20"/>
  <c r="Z88" i="28"/>
  <c r="L65" i="17"/>
  <c r="Y11" i="17"/>
  <c r="P65" i="17" s="1"/>
  <c r="O65" i="18"/>
  <c r="Y11" i="18"/>
  <c r="P65" i="18" s="1"/>
  <c r="C65" i="22"/>
  <c r="Y5" i="22"/>
  <c r="I65" i="22" s="1"/>
  <c r="AB88" i="28"/>
  <c r="Y11" i="20"/>
  <c r="P65" i="20" s="1"/>
  <c r="O65" i="20"/>
  <c r="L88" i="28"/>
  <c r="Y11" i="22"/>
  <c r="P65" i="22" s="1"/>
  <c r="N65" i="22"/>
  <c r="N65" i="24"/>
  <c r="Y11" i="24"/>
  <c r="P65" i="24" s="1"/>
  <c r="N88" i="28"/>
  <c r="E65" i="15"/>
  <c r="Y5" i="15"/>
  <c r="I65" i="15" s="1"/>
  <c r="O65" i="17"/>
  <c r="C65" i="18"/>
  <c r="Y5" i="18"/>
  <c r="I65" i="18" s="1"/>
  <c r="Y5" i="24"/>
  <c r="I65" i="24" s="1"/>
  <c r="E65" i="24"/>
  <c r="I88" i="28"/>
  <c r="Y30" i="25"/>
  <c r="X65" i="25"/>
  <c r="Y23" i="25"/>
  <c r="AD65" i="25" s="1"/>
  <c r="AF10" i="16"/>
  <c r="AF10" i="23"/>
  <c r="AF9" i="20"/>
  <c r="AF10" i="17"/>
  <c r="AF10" i="20"/>
  <c r="Y87" i="28"/>
  <c r="AF10" i="22"/>
  <c r="L52" i="22" s="1"/>
  <c r="AF9" i="22"/>
  <c r="K52" i="22" s="1"/>
  <c r="Y11" i="26"/>
  <c r="P65" i="26" s="1"/>
  <c r="X27" i="26"/>
  <c r="AB65" i="26" s="1"/>
  <c r="X25" i="26"/>
  <c r="Z65" i="26" s="1"/>
  <c r="Y5" i="26"/>
  <c r="I65" i="26" s="1"/>
  <c r="Y17" i="26"/>
  <c r="W65" i="26" s="1"/>
  <c r="E65" i="26"/>
  <c r="I46" i="28"/>
  <c r="BR109" i="28" s="1"/>
  <c r="H46" i="28"/>
  <c r="C25" i="28"/>
  <c r="AF13" i="26"/>
  <c r="C52" i="26" s="1"/>
  <c r="D25" i="28"/>
  <c r="AF14" i="26"/>
  <c r="D52" i="26" s="1"/>
  <c r="E25" i="28"/>
  <c r="AF15" i="26"/>
  <c r="E52" i="26" s="1"/>
  <c r="E26" i="28"/>
  <c r="AF15" i="25"/>
  <c r="AF7" i="25" s="1"/>
  <c r="C26" i="28"/>
  <c r="AF13" i="25"/>
  <c r="AF5" i="25" s="1"/>
  <c r="D26" i="28"/>
  <c r="AF14" i="25"/>
  <c r="AF6" i="25" s="1"/>
  <c r="AF8" i="26"/>
  <c r="G52" i="26"/>
  <c r="C46" i="25"/>
  <c r="E46" i="25"/>
  <c r="D46" i="25"/>
  <c r="E46" i="26"/>
  <c r="D46" i="26"/>
  <c r="C46" i="26"/>
  <c r="L10" i="22"/>
  <c r="K10" i="15"/>
  <c r="L10" i="15"/>
  <c r="L10" i="24"/>
  <c r="J10" i="23"/>
  <c r="L10" i="23"/>
  <c r="J10" i="17"/>
  <c r="L10" i="17"/>
  <c r="K10" i="17"/>
  <c r="J10" i="22"/>
  <c r="K10" i="22"/>
  <c r="D65" i="26"/>
  <c r="M10" i="25"/>
  <c r="M10" i="26"/>
  <c r="J10" i="20"/>
  <c r="K10" i="23"/>
  <c r="J10" i="24"/>
  <c r="K10" i="16"/>
  <c r="L10" i="16"/>
  <c r="L10" i="18"/>
  <c r="L10" i="20"/>
  <c r="J10" i="15"/>
  <c r="J10" i="16"/>
  <c r="J10" i="18"/>
  <c r="K10" i="18"/>
  <c r="K10" i="20"/>
  <c r="K10" i="24"/>
  <c r="E95" i="28" a="1"/>
  <c r="J94" i="28" a="1"/>
  <c r="Q96" i="28" a="1"/>
  <c r="O96" i="28" a="1"/>
  <c r="E94" i="28" a="1"/>
  <c r="N98" i="28" a="1"/>
  <c r="O91" i="28" a="1"/>
  <c r="AA91" i="28" a="1"/>
  <c r="D87" i="28" a="1"/>
  <c r="J95" i="28" a="1"/>
  <c r="C91" i="28" a="1"/>
  <c r="F95" i="28" a="1"/>
  <c r="F97" i="28" a="1"/>
  <c r="W98" i="28" a="1"/>
  <c r="Q92" i="28" a="1"/>
  <c r="S95" i="28" a="1"/>
  <c r="F91" i="28" a="1"/>
  <c r="AA96" i="28" a="1"/>
  <c r="Y98" i="28" a="1"/>
  <c r="O94" i="28" a="1"/>
  <c r="AD88" i="28" a="1"/>
  <c r="O95" i="28" a="1"/>
  <c r="W92" i="28" a="1"/>
  <c r="L97" i="28" a="1"/>
  <c r="P91" i="28" a="1"/>
  <c r="Q95" i="28" a="1"/>
  <c r="L95" i="28" a="1"/>
  <c r="L91" i="28" a="1"/>
  <c r="AC94" i="28" a="1"/>
  <c r="W91" i="28" a="1"/>
  <c r="I94" i="28" a="1"/>
  <c r="C94" i="28" a="1"/>
  <c r="H87" i="28" a="1"/>
  <c r="S98" i="28" a="1"/>
  <c r="W89" i="28" a="1"/>
  <c r="J92" i="28" a="1"/>
  <c r="Y94" i="28" a="1"/>
  <c r="N94" i="28" a="1"/>
  <c r="Q89" i="28" a="1"/>
  <c r="U95" i="28" a="1"/>
  <c r="P89" i="28" a="1"/>
  <c r="G98" i="28" a="1"/>
  <c r="I91" i="28" a="1"/>
  <c r="I96" i="28" a="1"/>
  <c r="I92" i="28" a="1"/>
  <c r="S89" i="28" a="1"/>
  <c r="M48" i="28" a="1"/>
  <c r="G46" i="28" a="1"/>
  <c r="F89" i="28" a="1"/>
  <c r="V97" i="28" a="1"/>
  <c r="I95" i="28" a="1"/>
  <c r="U98" i="28" a="1"/>
  <c r="F92" i="28" a="1"/>
  <c r="W96" i="28" a="1"/>
  <c r="X94" i="28" a="1"/>
  <c r="C97" i="28" a="1"/>
  <c r="S97" i="28" a="1"/>
  <c r="E87" i="28" a="1"/>
  <c r="D46" i="28" a="1"/>
  <c r="V95" i="28" a="1"/>
  <c r="Q98" i="28" a="1"/>
  <c r="S96" i="28" a="1"/>
  <c r="X95" i="28" a="1"/>
  <c r="J91" i="28" a="1"/>
  <c r="Z91" i="28" a="1"/>
  <c r="C95" i="28" a="1"/>
  <c r="X88" i="28" a="1"/>
  <c r="C96" i="28" a="1"/>
  <c r="L98" i="28" a="1"/>
  <c r="AC91" i="28" a="1"/>
  <c r="S92" i="28" a="1"/>
  <c r="R89" i="28" a="1"/>
  <c r="AB87" i="28" a="1"/>
  <c r="P87" i="28" a="1"/>
  <c r="AB94" i="28" a="1"/>
  <c r="AB98" i="28" a="1"/>
  <c r="AC97" i="28" a="1"/>
  <c r="W95" i="28" a="1"/>
  <c r="R98" i="28" a="1"/>
  <c r="Z92" i="28" a="1"/>
  <c r="J98" i="28" a="1"/>
  <c r="Q91" i="28" a="1"/>
  <c r="AC89" i="28" a="1"/>
  <c r="C92" i="28" a="1"/>
  <c r="O97" i="28" a="1"/>
  <c r="Q94" i="28" a="1"/>
  <c r="Y95" i="28" a="1"/>
  <c r="J97" i="28" a="1"/>
  <c r="K48" i="28" a="1"/>
  <c r="Z98" i="28" a="1"/>
  <c r="V96" i="28" a="1"/>
  <c r="V91" i="28" a="1"/>
  <c r="AA94" i="28" a="1"/>
  <c r="P94" i="28" a="1"/>
  <c r="AA97" i="28" a="1"/>
  <c r="U89" i="28" a="1"/>
  <c r="W97" i="28" a="1"/>
  <c r="L96" i="28" a="1"/>
  <c r="C89" i="28" a="1"/>
  <c r="Z96" i="28" a="1"/>
  <c r="P95" i="28" a="1"/>
  <c r="N89" i="28" a="1"/>
  <c r="AA92" i="28" a="1"/>
  <c r="I97" i="28" a="1"/>
  <c r="Q97" i="28" a="1"/>
  <c r="Z89" i="28" a="1"/>
  <c r="AC96" i="28" a="1"/>
  <c r="L94" i="28" a="1"/>
  <c r="F96" i="28" a="1"/>
  <c r="P98" i="28" a="1"/>
  <c r="L89" i="28" a="1"/>
  <c r="Z97" i="28" a="1"/>
  <c r="AA98" i="28" a="1"/>
  <c r="I98" i="28" a="1"/>
  <c r="F94" i="28" a="1"/>
  <c r="AB89" i="28" a="1"/>
  <c r="V89" i="28" a="1"/>
  <c r="L92" i="28" a="1"/>
  <c r="C98" i="28" a="1"/>
  <c r="C46" i="28" a="1"/>
  <c r="S94" i="28" a="1"/>
  <c r="AA89" i="28" a="1"/>
  <c r="P97" i="28" a="1"/>
  <c r="F98" i="28" a="1"/>
  <c r="P92" i="28" a="1"/>
  <c r="S91" i="28" a="1"/>
  <c r="R95" i="28" a="1"/>
  <c r="I89" i="28" a="1"/>
  <c r="N95" i="28" a="1"/>
  <c r="R94" i="28" a="1"/>
  <c r="P96" i="28" a="1"/>
  <c r="Z87" i="28" a="1"/>
  <c r="Y89" i="28" a="1"/>
  <c r="V94" i="28" a="1"/>
  <c r="U94" i="28" a="1"/>
  <c r="W94" i="28" a="1"/>
  <c r="L48" i="28" a="1"/>
  <c r="J96" i="28" a="1"/>
  <c r="W87" i="28" a="1"/>
  <c r="E46" i="28" a="1"/>
  <c r="AB95" i="28" a="1"/>
  <c r="J89" i="28" a="1"/>
  <c r="AC95" i="28" a="1"/>
  <c r="AA95" i="28" a="1"/>
  <c r="Q97" i="28" l="1"/>
  <c r="Q98" i="28"/>
  <c r="Q92" i="28"/>
  <c r="Q91" i="28"/>
  <c r="Q95" i="28"/>
  <c r="Q96" i="28"/>
  <c r="Q94" i="28"/>
  <c r="Q89" i="28"/>
  <c r="BT109" i="28"/>
  <c r="BT110" i="28"/>
  <c r="BP110" i="28"/>
  <c r="BP109" i="28"/>
  <c r="AF13" i="16"/>
  <c r="C52" i="16" s="1"/>
  <c r="AF13" i="20"/>
  <c r="AF5" i="20" s="1"/>
  <c r="G52" i="20" s="1"/>
  <c r="AF13" i="17"/>
  <c r="AF5" i="17" s="1"/>
  <c r="G52" i="17" s="1"/>
  <c r="AF13" i="18"/>
  <c r="AF5" i="18" s="1"/>
  <c r="G52" i="18" s="1"/>
  <c r="AF15" i="23"/>
  <c r="AF7" i="23" s="1"/>
  <c r="I52" i="23" s="1"/>
  <c r="AF15" i="20"/>
  <c r="AF7" i="20" s="1"/>
  <c r="I52" i="20" s="1"/>
  <c r="AF13" i="23"/>
  <c r="AF5" i="23" s="1"/>
  <c r="G52" i="23" s="1"/>
  <c r="AF15" i="24"/>
  <c r="AF7" i="24" s="1"/>
  <c r="I52" i="24" s="1"/>
  <c r="AF14" i="23"/>
  <c r="AF6" i="23" s="1"/>
  <c r="H52" i="23" s="1"/>
  <c r="AF15" i="18"/>
  <c r="AF7" i="18" s="1"/>
  <c r="I52" i="18" s="1"/>
  <c r="AF15" i="16"/>
  <c r="AF7" i="16" s="1"/>
  <c r="I52" i="16" s="1"/>
  <c r="AF15" i="15"/>
  <c r="AF7" i="15" s="1"/>
  <c r="I52" i="15" s="1"/>
  <c r="AF14" i="20"/>
  <c r="AF6" i="20" s="1"/>
  <c r="H52" i="20" s="1"/>
  <c r="AF14" i="16"/>
  <c r="D52" i="16" s="1"/>
  <c r="AF14" i="15"/>
  <c r="AF6" i="15" s="1"/>
  <c r="H52" i="15" s="1"/>
  <c r="AF15" i="17"/>
  <c r="AF7" i="17" s="1"/>
  <c r="I52" i="17" s="1"/>
  <c r="AF13" i="15"/>
  <c r="AF5" i="15" s="1"/>
  <c r="G52" i="15" s="1"/>
  <c r="AF14" i="24"/>
  <c r="AF6" i="24" s="1"/>
  <c r="H52" i="24" s="1"/>
  <c r="AF14" i="18"/>
  <c r="AF6" i="18" s="1"/>
  <c r="H52" i="18" s="1"/>
  <c r="AF13" i="24"/>
  <c r="AF5" i="24" s="1"/>
  <c r="G52" i="24" s="1"/>
  <c r="AF14" i="17"/>
  <c r="AF6" i="17" s="1"/>
  <c r="H52" i="17" s="1"/>
  <c r="AF12" i="17"/>
  <c r="J98" i="28"/>
  <c r="J95" i="28"/>
  <c r="J92" i="28"/>
  <c r="J94" i="28"/>
  <c r="J96" i="28"/>
  <c r="J91" i="28"/>
  <c r="J97" i="28"/>
  <c r="AA98" i="28"/>
  <c r="F98" i="28"/>
  <c r="AA94" i="28"/>
  <c r="F94" i="28"/>
  <c r="M48" i="28"/>
  <c r="F95" i="28"/>
  <c r="AA97" i="28"/>
  <c r="F92" i="28"/>
  <c r="F91" i="28"/>
  <c r="G98" i="28"/>
  <c r="AA91" i="28"/>
  <c r="F96" i="28"/>
  <c r="AA92" i="28"/>
  <c r="AA89" i="28"/>
  <c r="AA96" i="28"/>
  <c r="F89" i="28"/>
  <c r="F97" i="28"/>
  <c r="AA95" i="28"/>
  <c r="S98" i="28"/>
  <c r="AC89" i="28"/>
  <c r="O95" i="28"/>
  <c r="AC95" i="28"/>
  <c r="V95" i="28"/>
  <c r="V94" i="28"/>
  <c r="V89" i="28"/>
  <c r="U95" i="28"/>
  <c r="V91" i="28"/>
  <c r="U98" i="28"/>
  <c r="U94" i="28"/>
  <c r="O94" i="28"/>
  <c r="U89" i="28"/>
  <c r="AC94" i="28"/>
  <c r="V97" i="28"/>
  <c r="V96" i="28"/>
  <c r="X95" i="28"/>
  <c r="X94" i="28"/>
  <c r="S95" i="28"/>
  <c r="R94" i="28"/>
  <c r="C95" i="28"/>
  <c r="C94" i="28"/>
  <c r="L95" i="28"/>
  <c r="L89" i="28"/>
  <c r="Y94" i="28"/>
  <c r="S97" i="28"/>
  <c r="Z89" i="28"/>
  <c r="W94" i="28"/>
  <c r="S89" i="28"/>
  <c r="W97" i="28"/>
  <c r="L94" i="28"/>
  <c r="S94" i="28"/>
  <c r="L97" i="28"/>
  <c r="Y98" i="28"/>
  <c r="W95" i="28"/>
  <c r="W92" i="28"/>
  <c r="W89" i="28"/>
  <c r="Z97" i="28"/>
  <c r="R98" i="28"/>
  <c r="R95" i="28"/>
  <c r="S92" i="28"/>
  <c r="Y89" i="28"/>
  <c r="S96" i="28"/>
  <c r="S91" i="28"/>
  <c r="W98" i="28"/>
  <c r="Y95" i="28"/>
  <c r="L96" i="28"/>
  <c r="R89" i="28"/>
  <c r="W96" i="28"/>
  <c r="W91" i="28"/>
  <c r="Z96" i="28"/>
  <c r="J89" i="28"/>
  <c r="C52" i="25"/>
  <c r="AF12" i="20"/>
  <c r="I94" i="28"/>
  <c r="P96" i="28"/>
  <c r="C97" i="28"/>
  <c r="O97" i="28"/>
  <c r="O96" i="28"/>
  <c r="I97" i="28"/>
  <c r="C98" i="28"/>
  <c r="AD88" i="28"/>
  <c r="I96" i="28"/>
  <c r="P94" i="28"/>
  <c r="P97" i="28"/>
  <c r="AC96" i="28"/>
  <c r="C91" i="28"/>
  <c r="L92" i="28"/>
  <c r="L98" i="28"/>
  <c r="X88" i="28"/>
  <c r="BT130" i="28" s="1"/>
  <c r="C96" i="28"/>
  <c r="AB94" i="28"/>
  <c r="AC97" i="28"/>
  <c r="P91" i="28"/>
  <c r="Z92" i="28"/>
  <c r="Z98" i="28"/>
  <c r="AC91" i="28"/>
  <c r="N94" i="28"/>
  <c r="Z91" i="28"/>
  <c r="I91" i="28"/>
  <c r="P92" i="28"/>
  <c r="P98" i="28"/>
  <c r="O91" i="28"/>
  <c r="AB89" i="28"/>
  <c r="I89" i="28"/>
  <c r="L91" i="28"/>
  <c r="AB98" i="28"/>
  <c r="N95" i="28"/>
  <c r="I95" i="28"/>
  <c r="N89" i="28"/>
  <c r="C89" i="28"/>
  <c r="N98" i="28"/>
  <c r="C92" i="28"/>
  <c r="AB95" i="28"/>
  <c r="E94" i="28"/>
  <c r="E95" i="28"/>
  <c r="P89" i="28"/>
  <c r="I98" i="28"/>
  <c r="I92" i="28"/>
  <c r="P95" i="28"/>
  <c r="AF12" i="23"/>
  <c r="Z65" i="15"/>
  <c r="Y23" i="15"/>
  <c r="AD65" i="15" s="1"/>
  <c r="Y30" i="15"/>
  <c r="X65" i="16"/>
  <c r="Y23" i="16"/>
  <c r="AD65" i="16" s="1"/>
  <c r="Y30" i="16"/>
  <c r="X65" i="23"/>
  <c r="Y30" i="23"/>
  <c r="Y23" i="23"/>
  <c r="AD65" i="23" s="1"/>
  <c r="AF12" i="16"/>
  <c r="X65" i="18"/>
  <c r="Y23" i="18"/>
  <c r="AD65" i="18" s="1"/>
  <c r="Y30" i="18"/>
  <c r="X65" i="17"/>
  <c r="Y30" i="17"/>
  <c r="Y23" i="17"/>
  <c r="AD65" i="17" s="1"/>
  <c r="Z65" i="24"/>
  <c r="Y30" i="24"/>
  <c r="Y23" i="24"/>
  <c r="AD65" i="24" s="1"/>
  <c r="X65" i="22"/>
  <c r="Y23" i="22"/>
  <c r="AD65" i="22" s="1"/>
  <c r="X65" i="20"/>
  <c r="Y23" i="20"/>
  <c r="AD65" i="20" s="1"/>
  <c r="Y30" i="20"/>
  <c r="K31" i="28"/>
  <c r="AB87" i="28"/>
  <c r="Z87" i="28"/>
  <c r="BT129" i="28" s="1"/>
  <c r="W87" i="28"/>
  <c r="P87" i="28"/>
  <c r="D27" i="28"/>
  <c r="AF14" i="22"/>
  <c r="AF6" i="22" s="1"/>
  <c r="H52" i="22" s="1"/>
  <c r="C27" i="28"/>
  <c r="AF13" i="22"/>
  <c r="AF5" i="22" s="1"/>
  <c r="G52" i="22" s="1"/>
  <c r="E27" i="28"/>
  <c r="AF15" i="22"/>
  <c r="AF7" i="22" s="1"/>
  <c r="I52" i="22" s="1"/>
  <c r="AF12" i="22"/>
  <c r="N52" i="22" s="1"/>
  <c r="K26" i="28"/>
  <c r="E87" i="28"/>
  <c r="Y23" i="26"/>
  <c r="AD65" i="26" s="1"/>
  <c r="K48" i="28"/>
  <c r="L48" i="28"/>
  <c r="D87" i="28"/>
  <c r="H87" i="28"/>
  <c r="K28" i="28"/>
  <c r="E46" i="28"/>
  <c r="D46" i="28"/>
  <c r="G46" i="28"/>
  <c r="C46" i="28"/>
  <c r="J52" i="26"/>
  <c r="F25" i="28"/>
  <c r="BP129" i="28" s="1"/>
  <c r="AF16" i="26"/>
  <c r="F52" i="26"/>
  <c r="D52" i="25"/>
  <c r="E52" i="25"/>
  <c r="F26" i="28"/>
  <c r="BP130" i="28" s="1"/>
  <c r="AF16" i="25"/>
  <c r="AF8" i="25" s="1"/>
  <c r="K52" i="16"/>
  <c r="M52" i="16"/>
  <c r="L52" i="16"/>
  <c r="D35" i="28"/>
  <c r="C35" i="28"/>
  <c r="E35" i="28"/>
  <c r="D34" i="28"/>
  <c r="C34" i="28"/>
  <c r="E34" i="28"/>
  <c r="D33" i="28"/>
  <c r="E33" i="28"/>
  <c r="C33" i="28"/>
  <c r="C32" i="28"/>
  <c r="D32" i="28"/>
  <c r="E32" i="28"/>
  <c r="E30" i="28"/>
  <c r="C30" i="28"/>
  <c r="D30" i="28"/>
  <c r="E29" i="28"/>
  <c r="D29" i="28"/>
  <c r="C29" i="28"/>
  <c r="D46" i="24"/>
  <c r="E46" i="16"/>
  <c r="E46" i="24"/>
  <c r="D46" i="16"/>
  <c r="D46" i="22"/>
  <c r="E46" i="15"/>
  <c r="D46" i="15"/>
  <c r="C46" i="23"/>
  <c r="E46" i="22"/>
  <c r="C46" i="18"/>
  <c r="D46" i="23"/>
  <c r="D46" i="17"/>
  <c r="C46" i="16"/>
  <c r="D46" i="20"/>
  <c r="C46" i="24"/>
  <c r="C46" i="15"/>
  <c r="C46" i="17"/>
  <c r="E46" i="18"/>
  <c r="D46" i="18"/>
  <c r="C46" i="22"/>
  <c r="C46" i="20"/>
  <c r="E46" i="17"/>
  <c r="E46" i="20"/>
  <c r="E46" i="23"/>
  <c r="F46" i="25"/>
  <c r="J46" i="25" s="1"/>
  <c r="F46" i="26"/>
  <c r="J46" i="26" s="1"/>
  <c r="E36" i="28"/>
  <c r="D36" i="28"/>
  <c r="C36" i="28"/>
  <c r="K37" i="28"/>
  <c r="K39" i="28"/>
  <c r="K38" i="28"/>
  <c r="M10" i="22"/>
  <c r="M10" i="17"/>
  <c r="M10" i="23"/>
  <c r="M10" i="16"/>
  <c r="M10" i="24"/>
  <c r="M10" i="15"/>
  <c r="M10" i="20"/>
  <c r="D47" i="28" a="1"/>
  <c r="AD95" i="28" a="1"/>
  <c r="AD87" i="28" a="1"/>
  <c r="Z94" i="28" a="1"/>
  <c r="I51" i="28" a="1"/>
  <c r="C57" i="28" a="1"/>
  <c r="G53" i="28" a="1"/>
  <c r="I56" i="28" a="1"/>
  <c r="F87" i="28" a="1"/>
  <c r="N48" i="28" a="1"/>
  <c r="X96" i="28" a="1"/>
  <c r="AD97" i="28" a="1"/>
  <c r="J46" i="28" a="1"/>
  <c r="H51" i="28" a="1"/>
  <c r="I48" i="28" a="1"/>
  <c r="C47" i="28" a="1"/>
  <c r="I50" i="28" a="1"/>
  <c r="I55" i="28" a="1"/>
  <c r="X98" i="28" a="1"/>
  <c r="Z95" i="28" a="1"/>
  <c r="AD98" i="28" a="1"/>
  <c r="I57" i="28" a="1"/>
  <c r="F46" i="28" a="1"/>
  <c r="AD96" i="28" a="1"/>
  <c r="AD89" i="28" a="1"/>
  <c r="AD91" i="28" a="1"/>
  <c r="G48" i="28" a="1"/>
  <c r="H56" i="28" a="1"/>
  <c r="K57" i="28" a="1"/>
  <c r="G51" i="28" a="1"/>
  <c r="H54" i="28" a="1"/>
  <c r="AD94" i="28" a="1"/>
  <c r="I87" i="28" a="1"/>
  <c r="AD92" i="28" a="1"/>
  <c r="H55" i="28" a="1"/>
  <c r="X92" i="28" a="1"/>
  <c r="G55" i="28" a="1"/>
  <c r="H50" i="28" a="1"/>
  <c r="D57" i="28" a="1"/>
  <c r="X91" i="28" a="1"/>
  <c r="M57" i="28" a="1"/>
  <c r="G50" i="28" a="1"/>
  <c r="H53" i="28" a="1"/>
  <c r="I54" i="28" a="1"/>
  <c r="E47" i="28" a="1"/>
  <c r="L57" i="28" a="1"/>
  <c r="G56" i="28" a="1"/>
  <c r="X97" i="28" a="1"/>
  <c r="H48" i="28" a="1"/>
  <c r="I53" i="28" a="1"/>
  <c r="X89" i="28" a="1"/>
  <c r="G54" i="28" a="1"/>
  <c r="BT118" i="28" l="1"/>
  <c r="BT114" i="28"/>
  <c r="BT113" i="28"/>
  <c r="BT119" i="28"/>
  <c r="BT116" i="28"/>
  <c r="BT111" i="28"/>
  <c r="BT117" i="28"/>
  <c r="BT120" i="28"/>
  <c r="BP111" i="28"/>
  <c r="BP118" i="28"/>
  <c r="BP120" i="28"/>
  <c r="BP114" i="28"/>
  <c r="BP119" i="28"/>
  <c r="BP116" i="28"/>
  <c r="BP113" i="28"/>
  <c r="BP117" i="28"/>
  <c r="AF6" i="16"/>
  <c r="H52" i="16" s="1"/>
  <c r="AF5" i="16"/>
  <c r="G52" i="16" s="1"/>
  <c r="I51" i="28"/>
  <c r="BR114" i="28" s="1"/>
  <c r="I55" i="28"/>
  <c r="BR118" i="28" s="1"/>
  <c r="G55" i="28"/>
  <c r="H54" i="28"/>
  <c r="I54" i="28"/>
  <c r="BR117" i="28" s="1"/>
  <c r="I53" i="28"/>
  <c r="BR116" i="28" s="1"/>
  <c r="I57" i="28"/>
  <c r="BR120" i="28" s="1"/>
  <c r="AF16" i="15"/>
  <c r="AF8" i="15" s="1"/>
  <c r="J52" i="15" s="1"/>
  <c r="AF16" i="24"/>
  <c r="AF8" i="24" s="1"/>
  <c r="J52" i="24" s="1"/>
  <c r="AF16" i="20"/>
  <c r="AF8" i="20" s="1"/>
  <c r="J52" i="20" s="1"/>
  <c r="E52" i="16"/>
  <c r="AF16" i="23"/>
  <c r="AF8" i="23" s="1"/>
  <c r="J52" i="23" s="1"/>
  <c r="AF16" i="17"/>
  <c r="AF8" i="17" s="1"/>
  <c r="J52" i="17" s="1"/>
  <c r="I56" i="28"/>
  <c r="BR119" i="28" s="1"/>
  <c r="H50" i="28"/>
  <c r="H56" i="28"/>
  <c r="G51" i="28"/>
  <c r="G56" i="28"/>
  <c r="G50" i="28"/>
  <c r="G53" i="28"/>
  <c r="D52" i="22"/>
  <c r="G54" i="28"/>
  <c r="C52" i="22"/>
  <c r="E52" i="22"/>
  <c r="C47" i="28"/>
  <c r="X96" i="28"/>
  <c r="BT138" i="28" s="1"/>
  <c r="X98" i="28"/>
  <c r="BT140" i="28" s="1"/>
  <c r="Z94" i="28"/>
  <c r="BT136" i="28" s="1"/>
  <c r="AD91" i="28"/>
  <c r="AD95" i="28"/>
  <c r="AD97" i="28"/>
  <c r="AD92" i="28"/>
  <c r="Z95" i="28"/>
  <c r="BT137" i="28" s="1"/>
  <c r="X97" i="28"/>
  <c r="BT139" i="28" s="1"/>
  <c r="X91" i="28"/>
  <c r="BT133" i="28" s="1"/>
  <c r="AD89" i="28"/>
  <c r="X92" i="28"/>
  <c r="BT134" i="28" s="1"/>
  <c r="H51" i="28"/>
  <c r="X89" i="28"/>
  <c r="BT131" i="28" s="1"/>
  <c r="AD94" i="28"/>
  <c r="AD96" i="28"/>
  <c r="AD98" i="28"/>
  <c r="AF16" i="16"/>
  <c r="F52" i="16" s="1"/>
  <c r="G25" i="28"/>
  <c r="K27" i="28"/>
  <c r="K46" i="22" s="1"/>
  <c r="G26" i="28"/>
  <c r="K36" i="28"/>
  <c r="K46" i="16" s="1"/>
  <c r="AD87" i="28"/>
  <c r="G48" i="28"/>
  <c r="H48" i="28"/>
  <c r="N48" i="28"/>
  <c r="I48" i="28"/>
  <c r="BR111" i="28" s="1"/>
  <c r="F27" i="28"/>
  <c r="BP131" i="28" s="1"/>
  <c r="AF16" i="22"/>
  <c r="AF8" i="22" s="1"/>
  <c r="J52" i="22" s="1"/>
  <c r="Y30" i="22"/>
  <c r="I87" i="28"/>
  <c r="L31" i="28"/>
  <c r="I50" i="28"/>
  <c r="BR113" i="28" s="1"/>
  <c r="F87" i="28"/>
  <c r="J26" i="28"/>
  <c r="I25" i="28"/>
  <c r="L28" i="28"/>
  <c r="I26" i="28"/>
  <c r="H26" i="28"/>
  <c r="F46" i="28"/>
  <c r="J46" i="28"/>
  <c r="BR129" i="28" s="1"/>
  <c r="J25" i="28"/>
  <c r="H25" i="28"/>
  <c r="E47" i="28"/>
  <c r="D47" i="28"/>
  <c r="L26" i="28"/>
  <c r="F52" i="25"/>
  <c r="L57" i="28"/>
  <c r="M57" i="28"/>
  <c r="C57" i="28"/>
  <c r="K57" i="28"/>
  <c r="D57" i="28"/>
  <c r="N52" i="16"/>
  <c r="M52" i="20"/>
  <c r="E52" i="20"/>
  <c r="K35" i="28"/>
  <c r="K46" i="20" s="1"/>
  <c r="K52" i="20"/>
  <c r="C52" i="20"/>
  <c r="D52" i="20"/>
  <c r="L52" i="20"/>
  <c r="F35" i="28"/>
  <c r="BP139" i="28" s="1"/>
  <c r="H55" i="28"/>
  <c r="K52" i="18"/>
  <c r="C52" i="18"/>
  <c r="L52" i="18"/>
  <c r="D52" i="18"/>
  <c r="M52" i="18"/>
  <c r="E52" i="18"/>
  <c r="K34" i="28"/>
  <c r="K46" i="18" s="1"/>
  <c r="K33" i="28"/>
  <c r="K46" i="15" s="1"/>
  <c r="D52" i="15"/>
  <c r="L52" i="15"/>
  <c r="M52" i="15"/>
  <c r="E52" i="15"/>
  <c r="F33" i="28"/>
  <c r="BP137" i="28" s="1"/>
  <c r="C52" i="15"/>
  <c r="K52" i="15"/>
  <c r="H53" i="28"/>
  <c r="K32" i="28"/>
  <c r="K46" i="24" s="1"/>
  <c r="L52" i="24"/>
  <c r="D52" i="24"/>
  <c r="M52" i="24"/>
  <c r="E52" i="24"/>
  <c r="K52" i="24"/>
  <c r="C52" i="24"/>
  <c r="F32" i="28"/>
  <c r="BP136" i="28" s="1"/>
  <c r="D52" i="23"/>
  <c r="L52" i="23"/>
  <c r="K52" i="23"/>
  <c r="C52" i="23"/>
  <c r="F30" i="28"/>
  <c r="BP134" i="28" s="1"/>
  <c r="M52" i="23"/>
  <c r="E52" i="23"/>
  <c r="K30" i="28"/>
  <c r="K46" i="23" s="1"/>
  <c r="F29" i="28"/>
  <c r="BP133" i="28" s="1"/>
  <c r="K52" i="17"/>
  <c r="C52" i="17"/>
  <c r="D52" i="17"/>
  <c r="L52" i="17"/>
  <c r="M52" i="17"/>
  <c r="E52" i="17"/>
  <c r="K29" i="28"/>
  <c r="K46" i="17" s="1"/>
  <c r="I46" i="25"/>
  <c r="G46" i="25"/>
  <c r="H46" i="25"/>
  <c r="F46" i="22"/>
  <c r="G46" i="22" s="1"/>
  <c r="F46" i="20"/>
  <c r="H46" i="20" s="1"/>
  <c r="F46" i="15"/>
  <c r="H46" i="15" s="1"/>
  <c r="F46" i="23"/>
  <c r="F46" i="17"/>
  <c r="I46" i="17" s="1"/>
  <c r="F46" i="24"/>
  <c r="H46" i="24" s="1"/>
  <c r="F46" i="16"/>
  <c r="I46" i="16" s="1"/>
  <c r="G46" i="26"/>
  <c r="I46" i="26"/>
  <c r="H46" i="26"/>
  <c r="K46" i="33"/>
  <c r="K46" i="32"/>
  <c r="K46" i="21"/>
  <c r="F36" i="28"/>
  <c r="BP140" i="28" s="1"/>
  <c r="K46" i="14"/>
  <c r="M10" i="18"/>
  <c r="L37" i="28"/>
  <c r="L39" i="28"/>
  <c r="L38" i="28"/>
  <c r="F57" i="28" a="1"/>
  <c r="D56" i="28" a="1"/>
  <c r="H57" i="28" a="1"/>
  <c r="L54" i="28" a="1"/>
  <c r="C56" i="28" a="1"/>
  <c r="E48" i="28" a="1"/>
  <c r="D50" i="28" a="1"/>
  <c r="J56" i="28" a="1"/>
  <c r="J54" i="28" a="1"/>
  <c r="C50" i="28" a="1"/>
  <c r="M54" i="28" a="1"/>
  <c r="K50" i="28" a="1"/>
  <c r="G57" i="28" a="1"/>
  <c r="C54" i="28" a="1"/>
  <c r="M56" i="28" a="1"/>
  <c r="J48" i="28" a="1"/>
  <c r="L56" i="28" a="1"/>
  <c r="D54" i="28" a="1"/>
  <c r="K53" i="28" a="1"/>
  <c r="M55" i="28" a="1"/>
  <c r="E53" i="28" a="1"/>
  <c r="C53" i="28" a="1"/>
  <c r="F47" i="28" a="1"/>
  <c r="K51" i="28" a="1"/>
  <c r="M51" i="28" a="1"/>
  <c r="J53" i="28" a="1"/>
  <c r="L50" i="28" a="1"/>
  <c r="M53" i="28" a="1"/>
  <c r="C55" i="28" a="1"/>
  <c r="N57" i="28" a="1"/>
  <c r="E54" i="28" a="1"/>
  <c r="L53" i="28" a="1"/>
  <c r="E50" i="28" a="1"/>
  <c r="K55" i="28" a="1"/>
  <c r="J51" i="28" a="1"/>
  <c r="L51" i="28" a="1"/>
  <c r="J50" i="28" a="1"/>
  <c r="L55" i="28" a="1"/>
  <c r="E51" i="28" a="1"/>
  <c r="C51" i="28" a="1"/>
  <c r="D55" i="28" a="1"/>
  <c r="K54" i="28" a="1"/>
  <c r="D51" i="28" a="1"/>
  <c r="K56" i="28" a="1"/>
  <c r="D48" i="28" a="1"/>
  <c r="M50" i="28" a="1"/>
  <c r="E57" i="28" a="1"/>
  <c r="E56" i="28" a="1"/>
  <c r="D53" i="28" a="1"/>
  <c r="C48" i="28" a="1"/>
  <c r="E55" i="28" a="1"/>
  <c r="BU130" i="28" l="1"/>
  <c r="BU135" i="28"/>
  <c r="BU140" i="28"/>
  <c r="BU139" i="28"/>
  <c r="BU138" i="28"/>
  <c r="BU134" i="28"/>
  <c r="BU136" i="28"/>
  <c r="BU133" i="28"/>
  <c r="BU132" i="28"/>
  <c r="BU137" i="28"/>
  <c r="BU129" i="28"/>
  <c r="BU131" i="28"/>
  <c r="BU142" i="28"/>
  <c r="BU143" i="28"/>
  <c r="BU141" i="28"/>
  <c r="BQ111" i="28"/>
  <c r="BQ119" i="28"/>
  <c r="BQ117" i="28"/>
  <c r="BQ113" i="28"/>
  <c r="BQ109" i="28"/>
  <c r="BQ114" i="28"/>
  <c r="BQ123" i="28"/>
  <c r="BQ120" i="28"/>
  <c r="BQ116" i="28"/>
  <c r="BQ115" i="28"/>
  <c r="BQ112" i="28"/>
  <c r="BQ122" i="28"/>
  <c r="BQ118" i="28"/>
  <c r="BQ110" i="28"/>
  <c r="BQ121" i="28"/>
  <c r="BU122" i="28"/>
  <c r="BU109" i="28"/>
  <c r="BU115" i="28"/>
  <c r="BU117" i="28"/>
  <c r="BU112" i="28"/>
  <c r="BU120" i="28"/>
  <c r="BU116" i="28"/>
  <c r="BU119" i="28"/>
  <c r="BU123" i="28"/>
  <c r="BU113" i="28"/>
  <c r="BU111" i="28"/>
  <c r="BU118" i="28"/>
  <c r="BU121" i="28"/>
  <c r="BU114" i="28"/>
  <c r="BU110" i="28"/>
  <c r="H57" i="28"/>
  <c r="G57" i="28"/>
  <c r="E57" i="28"/>
  <c r="J53" i="28"/>
  <c r="BR136" i="28" s="1"/>
  <c r="J54" i="28"/>
  <c r="BR137" i="28" s="1"/>
  <c r="AF16" i="18"/>
  <c r="AF8" i="18" s="1"/>
  <c r="J52" i="18" s="1"/>
  <c r="J50" i="28"/>
  <c r="BR133" i="28" s="1"/>
  <c r="J56" i="28"/>
  <c r="BR139" i="28" s="1"/>
  <c r="D48" i="28"/>
  <c r="C48" i="28"/>
  <c r="F52" i="22"/>
  <c r="E48" i="28"/>
  <c r="F57" i="28"/>
  <c r="J51" i="28"/>
  <c r="BR134" i="28" s="1"/>
  <c r="AF8" i="16"/>
  <c r="J52" i="16" s="1"/>
  <c r="G35" i="28"/>
  <c r="G32" i="28"/>
  <c r="J36" i="28"/>
  <c r="I33" i="28"/>
  <c r="J27" i="28"/>
  <c r="I29" i="28"/>
  <c r="G33" i="28"/>
  <c r="H27" i="28"/>
  <c r="I27" i="28"/>
  <c r="J48" i="28"/>
  <c r="BR131" i="28" s="1"/>
  <c r="L27" i="28"/>
  <c r="G27" i="28"/>
  <c r="C50" i="28"/>
  <c r="M50" i="28"/>
  <c r="E50" i="28"/>
  <c r="L50" i="28"/>
  <c r="D50" i="28"/>
  <c r="H33" i="28"/>
  <c r="H32" i="28"/>
  <c r="K50" i="28"/>
  <c r="F47" i="28"/>
  <c r="N57" i="28"/>
  <c r="C56" i="28"/>
  <c r="K56" i="28"/>
  <c r="L56" i="28"/>
  <c r="E56" i="28"/>
  <c r="D56" i="28"/>
  <c r="M56" i="28"/>
  <c r="F52" i="20"/>
  <c r="N52" i="20"/>
  <c r="J35" i="28"/>
  <c r="L35" i="28"/>
  <c r="I35" i="28"/>
  <c r="H35" i="28"/>
  <c r="D55" i="28"/>
  <c r="L55" i="28"/>
  <c r="C55" i="28"/>
  <c r="K55" i="28"/>
  <c r="E55" i="28"/>
  <c r="M55" i="28"/>
  <c r="F34" i="28"/>
  <c r="BP138" i="28" s="1"/>
  <c r="BQ139" i="28" s="1"/>
  <c r="L54" i="28"/>
  <c r="K54" i="28"/>
  <c r="D54" i="28"/>
  <c r="C54" i="28"/>
  <c r="M54" i="28"/>
  <c r="E54" i="28"/>
  <c r="N52" i="15"/>
  <c r="F52" i="15"/>
  <c r="J33" i="28"/>
  <c r="L33" i="28"/>
  <c r="L46" i="15" s="1"/>
  <c r="M53" i="28"/>
  <c r="D53" i="28"/>
  <c r="L53" i="28"/>
  <c r="C53" i="28"/>
  <c r="K53" i="28"/>
  <c r="E53" i="28"/>
  <c r="F52" i="24"/>
  <c r="N52" i="24"/>
  <c r="J32" i="28"/>
  <c r="L32" i="28"/>
  <c r="I32" i="28"/>
  <c r="M51" i="28"/>
  <c r="C51" i="28"/>
  <c r="K51" i="28"/>
  <c r="L51" i="28"/>
  <c r="E51" i="28"/>
  <c r="D51" i="28"/>
  <c r="J30" i="28"/>
  <c r="L30" i="28"/>
  <c r="L46" i="23" s="1"/>
  <c r="N52" i="23"/>
  <c r="F52" i="23"/>
  <c r="G30" i="28"/>
  <c r="H30" i="28"/>
  <c r="I30" i="28"/>
  <c r="H29" i="28"/>
  <c r="N52" i="17"/>
  <c r="F52" i="17"/>
  <c r="J29" i="28"/>
  <c r="L29" i="28"/>
  <c r="G29" i="28"/>
  <c r="G46" i="15"/>
  <c r="H46" i="16"/>
  <c r="H46" i="22"/>
  <c r="G46" i="24"/>
  <c r="J46" i="20"/>
  <c r="I46" i="20"/>
  <c r="G46" i="20"/>
  <c r="H46" i="17"/>
  <c r="G46" i="17"/>
  <c r="J46" i="17"/>
  <c r="I46" i="15"/>
  <c r="I46" i="24"/>
  <c r="F46" i="18"/>
  <c r="I36" i="28"/>
  <c r="L36" i="28"/>
  <c r="H36" i="28"/>
  <c r="L46" i="33"/>
  <c r="L46" i="32"/>
  <c r="L46" i="21"/>
  <c r="G36" i="28"/>
  <c r="J46" i="16"/>
  <c r="G46" i="16"/>
  <c r="J46" i="15"/>
  <c r="J46" i="24"/>
  <c r="J46" i="23"/>
  <c r="H46" i="23"/>
  <c r="G46" i="23"/>
  <c r="I46" i="23"/>
  <c r="K46" i="13"/>
  <c r="I46" i="22"/>
  <c r="J46" i="22"/>
  <c r="F56" i="28" a="1"/>
  <c r="F53" i="28" a="1"/>
  <c r="N51" i="28" a="1"/>
  <c r="N50" i="28" a="1"/>
  <c r="J55" i="28" a="1"/>
  <c r="F50" i="28" a="1"/>
  <c r="N54" i="28" a="1"/>
  <c r="N53" i="28" a="1"/>
  <c r="F54" i="28" a="1"/>
  <c r="F51" i="28" a="1"/>
  <c r="F48" i="28" a="1"/>
  <c r="J57" i="28" a="1"/>
  <c r="N56" i="28" a="1"/>
  <c r="BQ133" i="28" l="1"/>
  <c r="BQ141" i="28"/>
  <c r="BQ130" i="28"/>
  <c r="BQ135" i="28"/>
  <c r="BQ132" i="28"/>
  <c r="BQ131" i="28"/>
  <c r="BQ134" i="28"/>
  <c r="BQ136" i="28"/>
  <c r="BQ140" i="28"/>
  <c r="BQ143" i="28"/>
  <c r="BQ137" i="28"/>
  <c r="BQ142" i="28"/>
  <c r="BQ129" i="28"/>
  <c r="BQ138" i="28"/>
  <c r="J55" i="28"/>
  <c r="BR138" i="28" s="1"/>
  <c r="F48" i="28"/>
  <c r="J57" i="28"/>
  <c r="BR140" i="28" s="1"/>
  <c r="F50" i="28"/>
  <c r="N50" i="28"/>
  <c r="N56" i="28"/>
  <c r="F56" i="28"/>
  <c r="J34" i="28"/>
  <c r="L34" i="28"/>
  <c r="I34" i="28"/>
  <c r="G34" i="28"/>
  <c r="H34" i="28"/>
  <c r="N52" i="18"/>
  <c r="F52" i="18"/>
  <c r="N54" i="28"/>
  <c r="F54" i="28"/>
  <c r="N53" i="28"/>
  <c r="F53" i="28"/>
  <c r="F51" i="28"/>
  <c r="N51" i="28"/>
  <c r="L46" i="16"/>
  <c r="L46" i="20"/>
  <c r="J46" i="18"/>
  <c r="I46" i="18"/>
  <c r="H46" i="18"/>
  <c r="G46" i="18"/>
  <c r="L46" i="24"/>
  <c r="L46" i="14"/>
  <c r="L46" i="17"/>
  <c r="L46" i="13"/>
  <c r="L46" i="22"/>
  <c r="F55" i="28" a="1"/>
  <c r="N55" i="28" a="1"/>
  <c r="N55" i="28" l="1"/>
  <c r="F55" i="28"/>
  <c r="L46" i="18"/>
  <c r="M52" i="25" l="1"/>
  <c r="I52" i="25"/>
  <c r="I47" i="28" a="1"/>
  <c r="M47" i="28" a="1"/>
  <c r="M47" i="28" l="1"/>
  <c r="I47" i="28"/>
  <c r="BR110" i="28" s="1"/>
  <c r="L52" i="25"/>
  <c r="H52" i="25"/>
  <c r="L47" i="28" a="1"/>
  <c r="H47" i="28" a="1"/>
  <c r="BS110" i="28" l="1"/>
  <c r="BS109" i="28"/>
  <c r="BS115" i="28"/>
  <c r="BS112" i="28"/>
  <c r="BS121" i="28"/>
  <c r="BS123" i="28"/>
  <c r="BS122" i="28"/>
  <c r="BS119" i="28"/>
  <c r="BS120" i="28"/>
  <c r="BS116" i="28"/>
  <c r="BS118" i="28"/>
  <c r="BS114" i="28"/>
  <c r="BS113" i="28"/>
  <c r="BS117" i="28"/>
  <c r="BS111" i="28"/>
  <c r="H47" i="28"/>
  <c r="L47" i="28"/>
  <c r="J52" i="25"/>
  <c r="J47" i="28" a="1"/>
  <c r="BV122" i="28" l="1"/>
  <c r="BV123" i="28"/>
  <c r="BV116" i="28"/>
  <c r="BV110" i="28"/>
  <c r="BV109" i="28"/>
  <c r="BV119" i="28"/>
  <c r="BV111" i="28"/>
  <c r="BV117" i="28"/>
  <c r="BV120" i="28"/>
  <c r="BV113" i="28"/>
  <c r="BV121" i="28"/>
  <c r="BV114" i="28"/>
  <c r="BV112" i="28"/>
  <c r="BV118" i="28"/>
  <c r="BV115" i="28"/>
  <c r="J47" i="28"/>
  <c r="BR130" i="28" s="1"/>
  <c r="N52" i="25"/>
  <c r="N47" i="28" a="1"/>
  <c r="BX121" i="28" l="1"/>
  <c r="BX116" i="28"/>
  <c r="BX113" i="28"/>
  <c r="BX123" i="28"/>
  <c r="BX120" i="28"/>
  <c r="BX122" i="28"/>
  <c r="BX117" i="28"/>
  <c r="BX115" i="28"/>
  <c r="BX111" i="28"/>
  <c r="BX118" i="28"/>
  <c r="BX119" i="28"/>
  <c r="BX112" i="28"/>
  <c r="BX109" i="28"/>
  <c r="BX114" i="28"/>
  <c r="BX110" i="28"/>
  <c r="BS130" i="28"/>
  <c r="BS141" i="28"/>
  <c r="BS143" i="28"/>
  <c r="BS142" i="28"/>
  <c r="BS135" i="28"/>
  <c r="BS132" i="28"/>
  <c r="BS134" i="28"/>
  <c r="BS137" i="28"/>
  <c r="BS136" i="28"/>
  <c r="BS133" i="28"/>
  <c r="BS131" i="28"/>
  <c r="BS139" i="28"/>
  <c r="BS140" i="28"/>
  <c r="BS138" i="28"/>
  <c r="BS129" i="28"/>
  <c r="BW112" i="28"/>
  <c r="BW115" i="28"/>
  <c r="BW110" i="28"/>
  <c r="BW119" i="28"/>
  <c r="BW120" i="28"/>
  <c r="BW121" i="28"/>
  <c r="BW109" i="28"/>
  <c r="BW113" i="28"/>
  <c r="BW116" i="28"/>
  <c r="BW123" i="28"/>
  <c r="BW117" i="28"/>
  <c r="BW111" i="28"/>
  <c r="BW114" i="28"/>
  <c r="BW122" i="28"/>
  <c r="BW118" i="28"/>
  <c r="N47" i="28"/>
  <c r="K52" i="25"/>
  <c r="G52" i="25"/>
  <c r="G47" i="28" a="1"/>
  <c r="K47" i="28" a="1"/>
  <c r="B110" i="28" l="1"/>
  <c r="B114" i="28"/>
  <c r="B118" i="28"/>
  <c r="B122" i="28"/>
  <c r="B123" i="28"/>
  <c r="B113" i="28"/>
  <c r="B117" i="28"/>
  <c r="B121" i="28"/>
  <c r="B111" i="28"/>
  <c r="B119" i="28"/>
  <c r="B112" i="28"/>
  <c r="B116" i="28"/>
  <c r="B120" i="28"/>
  <c r="B115" i="28"/>
  <c r="B109" i="28"/>
  <c r="BV133" i="28"/>
  <c r="BV136" i="28"/>
  <c r="BV137" i="28"/>
  <c r="BV129" i="28"/>
  <c r="BV138" i="28"/>
  <c r="BV132" i="28"/>
  <c r="BV140" i="28"/>
  <c r="BV135" i="28"/>
  <c r="BV139" i="28"/>
  <c r="BV142" i="28"/>
  <c r="BV131" i="28"/>
  <c r="BV143" i="28"/>
  <c r="BV141" i="28"/>
  <c r="BV130" i="28"/>
  <c r="BV134" i="28"/>
  <c r="G47" i="28"/>
  <c r="K47" i="28"/>
  <c r="D116" i="28" l="1"/>
  <c r="H116" i="28"/>
  <c r="E116" i="28"/>
  <c r="C116" i="28"/>
  <c r="F116" i="28"/>
  <c r="G116" i="28"/>
  <c r="F122" i="28"/>
  <c r="C122" i="28"/>
  <c r="G122" i="28"/>
  <c r="E122" i="28"/>
  <c r="D122" i="28"/>
  <c r="H122" i="28"/>
  <c r="D112" i="28"/>
  <c r="H112" i="28"/>
  <c r="E112" i="28"/>
  <c r="F112" i="28"/>
  <c r="C112" i="28"/>
  <c r="G112" i="28"/>
  <c r="E117" i="28"/>
  <c r="F117" i="28"/>
  <c r="D117" i="28"/>
  <c r="H117" i="28"/>
  <c r="C117" i="28"/>
  <c r="G117" i="28"/>
  <c r="F118" i="28"/>
  <c r="C118" i="28"/>
  <c r="G118" i="28"/>
  <c r="D118" i="28"/>
  <c r="H118" i="28"/>
  <c r="E118" i="28"/>
  <c r="E121" i="28"/>
  <c r="F121" i="28"/>
  <c r="C121" i="28"/>
  <c r="G121" i="28"/>
  <c r="D121" i="28"/>
  <c r="H121" i="28"/>
  <c r="C115" i="28"/>
  <c r="G115" i="28"/>
  <c r="D115" i="28"/>
  <c r="H115" i="28"/>
  <c r="F115" i="28"/>
  <c r="E115" i="28"/>
  <c r="C119" i="28"/>
  <c r="G119" i="28"/>
  <c r="D119" i="28"/>
  <c r="H119" i="28"/>
  <c r="E119" i="28"/>
  <c r="F119" i="28"/>
  <c r="E113" i="28"/>
  <c r="F113" i="28"/>
  <c r="C113" i="28"/>
  <c r="G113" i="28"/>
  <c r="D113" i="28"/>
  <c r="H113" i="28"/>
  <c r="F114" i="28"/>
  <c r="C114" i="28"/>
  <c r="G114" i="28"/>
  <c r="D114" i="28"/>
  <c r="H114" i="28"/>
  <c r="E114" i="28"/>
  <c r="D120" i="28"/>
  <c r="H120" i="28"/>
  <c r="E120" i="28"/>
  <c r="F120" i="28"/>
  <c r="C120" i="28"/>
  <c r="G120" i="28"/>
  <c r="C111" i="28"/>
  <c r="G111" i="28"/>
  <c r="D111" i="28"/>
  <c r="H111" i="28"/>
  <c r="E111" i="28"/>
  <c r="F111" i="28"/>
  <c r="C123" i="28"/>
  <c r="G123" i="28"/>
  <c r="D123" i="28"/>
  <c r="H123" i="28"/>
  <c r="E123" i="28"/>
  <c r="F123" i="28"/>
  <c r="F110" i="28"/>
  <c r="C110" i="28"/>
  <c r="G110" i="28"/>
  <c r="D110" i="28"/>
  <c r="H110" i="28"/>
  <c r="E110" i="28"/>
  <c r="G109" i="28"/>
  <c r="H109" i="28"/>
  <c r="E109" i="28"/>
  <c r="F109" i="28"/>
  <c r="D109" i="28"/>
  <c r="C109" i="28"/>
  <c r="BX143" i="28"/>
  <c r="BX135" i="28"/>
  <c r="BX134" i="28"/>
  <c r="BX131" i="28"/>
  <c r="BX140" i="28"/>
  <c r="BX137" i="28"/>
  <c r="BX132" i="28"/>
  <c r="BX130" i="28"/>
  <c r="BX142" i="28"/>
  <c r="BX136" i="28"/>
  <c r="BX141" i="28"/>
  <c r="BX139" i="28"/>
  <c r="BX138" i="28"/>
  <c r="BX133" i="28"/>
  <c r="BX129" i="28"/>
  <c r="BW136" i="28"/>
  <c r="BW139" i="28"/>
  <c r="BW135" i="28"/>
  <c r="BW130" i="28"/>
  <c r="BW140" i="28"/>
  <c r="BW141" i="28"/>
  <c r="BW132" i="28"/>
  <c r="BW133" i="28"/>
  <c r="BW138" i="28"/>
  <c r="BW143" i="28"/>
  <c r="BW134" i="28"/>
  <c r="BW131" i="28"/>
  <c r="BW129" i="28"/>
  <c r="BW142" i="28"/>
  <c r="BW137" i="28"/>
  <c r="B130" i="28" l="1"/>
  <c r="B134" i="28"/>
  <c r="B138" i="28"/>
  <c r="B142" i="28"/>
  <c r="B135" i="28"/>
  <c r="B133" i="28"/>
  <c r="B137" i="28"/>
  <c r="B141" i="28"/>
  <c r="B139" i="28"/>
  <c r="B132" i="28"/>
  <c r="B136" i="28"/>
  <c r="B140" i="28"/>
  <c r="B131" i="28"/>
  <c r="B143" i="28"/>
  <c r="B129" i="28"/>
  <c r="H129" i="28" s="1"/>
  <c r="D140" i="28" l="1"/>
  <c r="H140" i="28"/>
  <c r="C140" i="28"/>
  <c r="E140" i="28"/>
  <c r="F140" i="28"/>
  <c r="G140" i="28"/>
  <c r="E141" i="28"/>
  <c r="D141" i="28"/>
  <c r="F141" i="28"/>
  <c r="C141" i="28"/>
  <c r="G141" i="28"/>
  <c r="H141" i="28"/>
  <c r="F142" i="28"/>
  <c r="E142" i="28"/>
  <c r="C142" i="28"/>
  <c r="G142" i="28"/>
  <c r="D142" i="28"/>
  <c r="H142" i="28"/>
  <c r="D136" i="28"/>
  <c r="H136" i="28"/>
  <c r="E136" i="28"/>
  <c r="C136" i="28"/>
  <c r="F136" i="28"/>
  <c r="G136" i="28"/>
  <c r="E137" i="28"/>
  <c r="F137" i="28"/>
  <c r="D137" i="28"/>
  <c r="C137" i="28"/>
  <c r="G137" i="28"/>
  <c r="H137" i="28"/>
  <c r="F138" i="28"/>
  <c r="E138" i="28"/>
  <c r="C138" i="28"/>
  <c r="G138" i="28"/>
  <c r="D138" i="28"/>
  <c r="H138" i="28"/>
  <c r="C143" i="28"/>
  <c r="G143" i="28"/>
  <c r="F143" i="28"/>
  <c r="D143" i="28"/>
  <c r="H143" i="28"/>
  <c r="E143" i="28"/>
  <c r="D132" i="28"/>
  <c r="H132" i="28"/>
  <c r="C132" i="28"/>
  <c r="G132" i="28"/>
  <c r="E132" i="28"/>
  <c r="F132" i="28"/>
  <c r="E133" i="28"/>
  <c r="D133" i="28"/>
  <c r="F133" i="28"/>
  <c r="H133" i="28"/>
  <c r="C133" i="28"/>
  <c r="G133" i="28"/>
  <c r="F134" i="28"/>
  <c r="C134" i="28"/>
  <c r="G134" i="28"/>
  <c r="D134" i="28"/>
  <c r="H134" i="28"/>
  <c r="E134" i="28"/>
  <c r="C131" i="28"/>
  <c r="G131" i="28"/>
  <c r="D131" i="28"/>
  <c r="H131" i="28"/>
  <c r="F131" i="28"/>
  <c r="E131" i="28"/>
  <c r="C139" i="28"/>
  <c r="G139" i="28"/>
  <c r="D139" i="28"/>
  <c r="H139" i="28"/>
  <c r="E139" i="28"/>
  <c r="F139" i="28"/>
  <c r="C135" i="28"/>
  <c r="G135" i="28"/>
  <c r="D135" i="28"/>
  <c r="H135" i="28"/>
  <c r="E135" i="28"/>
  <c r="F135" i="28"/>
  <c r="F130" i="28"/>
  <c r="C130" i="28"/>
  <c r="G130" i="28"/>
  <c r="D130" i="28"/>
  <c r="H130" i="28"/>
  <c r="E130" i="28"/>
  <c r="F129" i="28"/>
  <c r="G129" i="28"/>
  <c r="D129" i="28"/>
  <c r="E129" i="28"/>
  <c r="C129" i="2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<sst xmlns="http://schemas.openxmlformats.org/spreadsheetml/2006/main" count="3172" uniqueCount="460">
  <si>
    <t>Merging</t>
  </si>
  <si>
    <t>Diversing</t>
  </si>
  <si>
    <t>Crossing</t>
  </si>
  <si>
    <t>Total</t>
  </si>
  <si>
    <t>S.N</t>
  </si>
  <si>
    <t>Partial CFI</t>
  </si>
  <si>
    <t>CFI/MUT Combo</t>
  </si>
  <si>
    <t>Thru-cut</t>
  </si>
  <si>
    <t>Reverse RCI</t>
  </si>
  <si>
    <t>Redirect 2L&amp;T</t>
  </si>
  <si>
    <t>Offset Thru-cut</t>
  </si>
  <si>
    <t>Redirect L&amp;T</t>
  </si>
  <si>
    <t>Seven Phase</t>
  </si>
  <si>
    <t>Offset T</t>
  </si>
  <si>
    <t>Intersection</t>
  </si>
  <si>
    <t>Approach</t>
  </si>
  <si>
    <t>EB</t>
  </si>
  <si>
    <t>EBR</t>
  </si>
  <si>
    <t>EBT</t>
  </si>
  <si>
    <t>EBL</t>
  </si>
  <si>
    <t>WBR</t>
  </si>
  <si>
    <t>WBT</t>
  </si>
  <si>
    <t>WBL</t>
  </si>
  <si>
    <t>NBR</t>
  </si>
  <si>
    <t>NBT</t>
  </si>
  <si>
    <t>NBL</t>
  </si>
  <si>
    <t>SBR</t>
  </si>
  <si>
    <t>SBT</t>
  </si>
  <si>
    <t>SBL</t>
  </si>
  <si>
    <t>❹</t>
  </si>
  <si>
    <t>❻</t>
  </si>
  <si>
    <t>❸</t>
  </si>
  <si>
    <t>NB</t>
  </si>
  <si>
    <t>WB</t>
  </si>
  <si>
    <t>SB</t>
  </si>
  <si>
    <t>❶</t>
  </si>
  <si>
    <t>❷</t>
  </si>
  <si>
    <t>❺</t>
  </si>
  <si>
    <t>NBR+NBT+EBT+EBL+SBL</t>
  </si>
  <si>
    <t>SBR+SBT+SBL</t>
  </si>
  <si>
    <t>WBT+WBL+SBL</t>
  </si>
  <si>
    <t>SBR+SBT+WBT+WBL</t>
  </si>
  <si>
    <t>EBT+EBL+NBL</t>
  </si>
  <si>
    <t>❼</t>
  </si>
  <si>
    <r>
      <t>❽</t>
    </r>
    <r>
      <rPr>
        <b/>
        <sz val="14"/>
        <color rgb="FF0070C0"/>
        <rFont val="Calibri"/>
        <family val="2"/>
        <scheme val="minor"/>
      </rPr>
      <t/>
    </r>
  </si>
  <si>
    <t>❽</t>
  </si>
  <si>
    <t>❾</t>
  </si>
  <si>
    <t>❿</t>
  </si>
  <si>
    <t>⓫</t>
  </si>
  <si>
    <t>⓬</t>
  </si>
  <si>
    <t>⓭</t>
  </si>
  <si>
    <t>⓮</t>
  </si>
  <si>
    <t>EBR+EBT+EBL</t>
  </si>
  <si>
    <t>EBR+EBT+WBL</t>
  </si>
  <si>
    <t>NBR+NBT+NBL</t>
  </si>
  <si>
    <t>NBR+EBT+SBL</t>
  </si>
  <si>
    <t>WBR+WBT+WBL</t>
  </si>
  <si>
    <t>NBT+WBR+EBL</t>
  </si>
  <si>
    <t>NBL+WBT+SBR</t>
  </si>
  <si>
    <t>NBL+WBT+WBL</t>
  </si>
  <si>
    <t>EBR+SBT</t>
  </si>
  <si>
    <t>NBT+EBT</t>
  </si>
  <si>
    <t>NBT+WBT+WBL</t>
  </si>
  <si>
    <t>WBT+WBL+SBT</t>
  </si>
  <si>
    <t>EBT+SBT</t>
  </si>
  <si>
    <t>EBT+NBL</t>
  </si>
  <si>
    <t>NBL+SBT</t>
  </si>
  <si>
    <t>NBT+SBL</t>
  </si>
  <si>
    <t>SBL+EBL</t>
  </si>
  <si>
    <t>SBT+EBL</t>
  </si>
  <si>
    <t>EBL+WBT+NBL</t>
  </si>
  <si>
    <t xml:space="preserve">Diverging </t>
  </si>
  <si>
    <t>EBT+SBL</t>
  </si>
  <si>
    <t>WBR+NBT+EBL</t>
  </si>
  <si>
    <t>SBR+WBT+NBL</t>
  </si>
  <si>
    <t>SBT+WBL</t>
  </si>
  <si>
    <t>SBT+WBL+EBR</t>
  </si>
  <si>
    <t>EBT+SBL+NBR+NBT+NBL</t>
  </si>
  <si>
    <t>NBT+NBL+WBR+WBT+WBL</t>
  </si>
  <si>
    <t>EBT+NBR+NBT+NBL+SBL</t>
  </si>
  <si>
    <t>NBL+WBR+WBT+WBL</t>
  </si>
  <si>
    <t>EBR+EBT</t>
  </si>
  <si>
    <t>EBT+WBL</t>
  </si>
  <si>
    <t>SBL+WBL</t>
  </si>
  <si>
    <t>SBT+WBT+NBL</t>
  </si>
  <si>
    <t>WBT+NBL+SBL</t>
  </si>
  <si>
    <t>NBR+NBT+EBT+SBL</t>
  </si>
  <si>
    <t>WBR+WBT+WBL+NBT</t>
  </si>
  <si>
    <t>WBT+WBL</t>
  </si>
  <si>
    <t>SBT+SBL</t>
  </si>
  <si>
    <t>EBT+EBL</t>
  </si>
  <si>
    <t>EBT+SBL+NBR+NBT</t>
  </si>
  <si>
    <t>NBT+WBR+WBT+WBL</t>
  </si>
  <si>
    <t>NBL+WBT</t>
  </si>
  <si>
    <t>NBL+WBL</t>
  </si>
  <si>
    <t>SBT+NBL</t>
  </si>
  <si>
    <t>EBL+NBL</t>
  </si>
  <si>
    <t>EBL+SBL</t>
  </si>
  <si>
    <t>WBT+EBL</t>
  </si>
  <si>
    <t>WBT+SBL</t>
  </si>
  <si>
    <t>SBT+WBT</t>
  </si>
  <si>
    <t>NBR+NBL+EBT+SBL</t>
  </si>
  <si>
    <t>SBR+SBL+WBT+NBL</t>
  </si>
  <si>
    <t>SBL+EBR+EBT+EBL</t>
  </si>
  <si>
    <t>SBL+EBT+EBL</t>
  </si>
  <si>
    <t>NBT+EBL+WBR</t>
  </si>
  <si>
    <t>EBL+NBT</t>
  </si>
  <si>
    <t>WBL+SBT</t>
  </si>
  <si>
    <t>WBL+SBT+EBR</t>
  </si>
  <si>
    <t>NBT+EBT+SBL</t>
  </si>
  <si>
    <t>NBT+WBL</t>
  </si>
  <si>
    <t>NBT+WBT+NBL</t>
  </si>
  <si>
    <t>EBL+SBT</t>
  </si>
  <si>
    <t>WBL+EBT+SBL</t>
  </si>
  <si>
    <t>EBT+SBL+SBT</t>
  </si>
  <si>
    <t>SBR+SBT+NBL+WBT</t>
  </si>
  <si>
    <t>EBR+EBT+EBL+SBT</t>
  </si>
  <si>
    <t>WBT+NBL</t>
  </si>
  <si>
    <t>NBL+WBT+SBR+SBT</t>
  </si>
  <si>
    <t>SBT+EBR+EBT+EBL</t>
  </si>
  <si>
    <t>EBR+SBT+WBL</t>
  </si>
  <si>
    <t>NBL+EBT</t>
  </si>
  <si>
    <t>NBL+EBL</t>
  </si>
  <si>
    <t>SBL+WBT</t>
  </si>
  <si>
    <t>EBL+WBT</t>
  </si>
  <si>
    <t>WBL+NBL</t>
  </si>
  <si>
    <t>SBR+SBT+WBT+NBL</t>
  </si>
  <si>
    <t>WBT+SBR+SBT</t>
  </si>
  <si>
    <t>WBT+SBR+SBT+NBL</t>
  </si>
  <si>
    <t>SBT+EBR+WBL</t>
  </si>
  <si>
    <t>NBT+NBL+EBT+EBL</t>
  </si>
  <si>
    <t>EBR+WBL+SBT</t>
  </si>
  <si>
    <t>EBT+EBL+NBT+NBL</t>
  </si>
  <si>
    <t>EBT+NBR+SBL</t>
  </si>
  <si>
    <t>WBR+EBL+NBT</t>
  </si>
  <si>
    <t>NBL+WBL+SBT</t>
  </si>
  <si>
    <t>EBT+EBL+SBT+WBL</t>
  </si>
  <si>
    <t>EBL+NBT+WBT+WBL</t>
  </si>
  <si>
    <t>SBL+WBT+WBL</t>
  </si>
  <si>
    <t>SBL+EBL+NBT</t>
  </si>
  <si>
    <t>NBT+NBL</t>
  </si>
  <si>
    <t>WBR+WBT</t>
  </si>
  <si>
    <t>EBL+NBT+WBR</t>
  </si>
  <si>
    <t>NBT+WBT</t>
  </si>
  <si>
    <t>SBL+NBT</t>
  </si>
  <si>
    <t>NBT+EBL+WBR+WBT+WBL</t>
  </si>
  <si>
    <t>SBR+SBT+NBL+WBT+WBL</t>
  </si>
  <si>
    <t>EBR+EBT+EBL+SBT+WBL</t>
  </si>
  <si>
    <t>SBL+EBT+EBL+NBR+NBT</t>
  </si>
  <si>
    <t>NBL+WBT+WBL+SBR+SBT</t>
  </si>
  <si>
    <t>NBR+NBT+NBL+EBT+SBL</t>
  </si>
  <si>
    <t>NBT+NBL+WBT+WBL</t>
  </si>
  <si>
    <t>SBR+WBT+WBL+NBL</t>
  </si>
  <si>
    <t>WBL+SBL</t>
  </si>
  <si>
    <t>EBL+NBL+WBT</t>
  </si>
  <si>
    <t>SBT+EBT</t>
  </si>
  <si>
    <t>SBL+WBT+NBL</t>
  </si>
  <si>
    <t>⓯</t>
  </si>
  <si>
    <t>⓰</t>
  </si>
  <si>
    <t>NBR+EBT+EBL+SBL</t>
  </si>
  <si>
    <t>WBR+WBT+WBL+EBL</t>
  </si>
  <si>
    <t>EBR+EBT+EBL+WBL</t>
  </si>
  <si>
    <t>EBT+EBL+SBL</t>
  </si>
  <si>
    <t>EBL+WBR+WBT+WBL</t>
  </si>
  <si>
    <t>NBL+WBT+WBL+SBR</t>
  </si>
  <si>
    <t>WBL+EBR+EBT+EBL</t>
  </si>
  <si>
    <t>WBL+EBR+SBT</t>
  </si>
  <si>
    <t>NBL+EBT+EBL</t>
  </si>
  <si>
    <t>EBT+EBL+NBT</t>
  </si>
  <si>
    <t>EBT+SBL+NBR</t>
  </si>
  <si>
    <t>NBT+EBL</t>
  </si>
  <si>
    <t>WBT+NBL+SBR</t>
  </si>
  <si>
    <t>WBT+NBT</t>
  </si>
  <si>
    <t>WBT+SBT</t>
  </si>
  <si>
    <t>Conflict Volume total</t>
  </si>
  <si>
    <t>Diverging</t>
  </si>
  <si>
    <t>NBT+NBL+WBR+WBT</t>
  </si>
  <si>
    <t>NBL+WBT+SBR+SBT+SBL</t>
  </si>
  <si>
    <t>SBT+SBL+EBR+EBT+EBL</t>
  </si>
  <si>
    <t>SBT+SBL+EBR+EBT</t>
  </si>
  <si>
    <t>SBR+SBT+SBL+NBL+WBT</t>
  </si>
  <si>
    <t>RCI</t>
  </si>
  <si>
    <t>NBR+NBL+EBT+EBL+SBL</t>
  </si>
  <si>
    <t>NBL+EBL+WBR+WBT+WBL</t>
  </si>
  <si>
    <t>SBR+SBL+WBT+WBL+NBL</t>
  </si>
  <si>
    <t>SBL+WBL+EBR+EBT+EBL</t>
  </si>
  <si>
    <t>NBT+EBT+EBL+SBL</t>
  </si>
  <si>
    <t>SBT+WBT+WBL+NBL</t>
  </si>
  <si>
    <t>SBT+SBL+EBT+EBL</t>
  </si>
  <si>
    <t xml:space="preserve">Crossing </t>
  </si>
  <si>
    <t>NBL+NBT+NBR+EBL</t>
  </si>
  <si>
    <t>NBT+NBL+EBL</t>
  </si>
  <si>
    <t>SBR+NBL+WBT+WBL</t>
  </si>
  <si>
    <t>EBL+WBL</t>
  </si>
  <si>
    <t>SBL+EBT</t>
  </si>
  <si>
    <t>SBL+EBT+NBR</t>
  </si>
  <si>
    <t>NBR+NBT+NBL+EBL</t>
  </si>
  <si>
    <t>NBT+EBL+EBT</t>
  </si>
  <si>
    <t>NBT+EBL+SBL</t>
  </si>
  <si>
    <t>NBT+EBL+WBT+WBL</t>
  </si>
  <si>
    <t>WBT+WBL+SBR</t>
  </si>
  <si>
    <t>EBL+EBR+SBT</t>
  </si>
  <si>
    <t>Two-phase MUT</t>
  </si>
  <si>
    <t>Single Quadrant</t>
  </si>
  <si>
    <t>MUT #2</t>
  </si>
  <si>
    <t>MUT #1</t>
  </si>
  <si>
    <t>SBT+EBT+EBL</t>
  </si>
  <si>
    <t>NBR+NBT+EBT</t>
  </si>
  <si>
    <t>Turning Movements</t>
  </si>
  <si>
    <t>Traffic Volume</t>
  </si>
  <si>
    <t>Results</t>
  </si>
  <si>
    <t xml:space="preserve">Merging </t>
  </si>
  <si>
    <t>Percentage reduction in</t>
  </si>
  <si>
    <t xml:space="preserve"> Crossing</t>
  </si>
  <si>
    <t>Conflict Volume(proportion)(%)</t>
  </si>
  <si>
    <t>Movements</t>
  </si>
  <si>
    <t>Conflict point</t>
  </si>
  <si>
    <t>Total traffic volume</t>
  </si>
  <si>
    <t>❶-❽</t>
  </si>
  <si>
    <t>❶-⓰</t>
  </si>
  <si>
    <t>Legends: Conflict point type</t>
  </si>
  <si>
    <t>SUM</t>
  </si>
  <si>
    <t>Vehicle speed</t>
  </si>
  <si>
    <t>Ave Speed
(mph)</t>
  </si>
  <si>
    <t>Ave speed</t>
  </si>
  <si>
    <t>Volume sum</t>
  </si>
  <si>
    <t>Type</t>
  </si>
  <si>
    <t>Overview</t>
  </si>
  <si>
    <t>Worksheet Name</t>
  </si>
  <si>
    <t>Instructions</t>
  </si>
  <si>
    <t>Contents</t>
  </si>
  <si>
    <t>Color Coding in the Worksheets</t>
  </si>
  <si>
    <t>Color Used</t>
  </si>
  <si>
    <t>Sheet name</t>
  </si>
  <si>
    <t>1.Conventional</t>
  </si>
  <si>
    <t>2.MUT#1</t>
  </si>
  <si>
    <t>3.Partial CFI</t>
  </si>
  <si>
    <t>4.CFIMUTCOMBO</t>
  </si>
  <si>
    <t>5.Thru-cut</t>
  </si>
  <si>
    <t>6.Reverse RCI</t>
  </si>
  <si>
    <t>7.Redirect 2L&amp;T</t>
  </si>
  <si>
    <t>8.Redirect L&amp;T</t>
  </si>
  <si>
    <t>9.Seven Phase</t>
  </si>
  <si>
    <t>10.Offset Thru-cut</t>
  </si>
  <si>
    <t>11.Offset T</t>
  </si>
  <si>
    <t>12.MUT#2</t>
  </si>
  <si>
    <t>13.Single Quadrant</t>
  </si>
  <si>
    <t>14.RCI</t>
  </si>
  <si>
    <t>15.Two-phase MUT</t>
  </si>
  <si>
    <t>Conventional</t>
  </si>
  <si>
    <t>Intersection No. 2: MUT #1</t>
  </si>
  <si>
    <t>Vehicle speed(mph)</t>
  </si>
  <si>
    <t>Speed(mph)</t>
  </si>
  <si>
    <t>Intersection No. 3: Partial CFI</t>
  </si>
  <si>
    <t>CFIMUTCOMBO</t>
  </si>
  <si>
    <t>Intersection No. 5: Thru-cut</t>
  </si>
  <si>
    <t>Intersection No. 6: Reverse RCI</t>
  </si>
  <si>
    <t>Intersection No. 7: Redirect 2L&amp;T</t>
  </si>
  <si>
    <t>Intersection No. 8: Redirect L&amp;T</t>
  </si>
  <si>
    <t>Intersection No. 9: Seven Phase</t>
  </si>
  <si>
    <t>Intersection No. 10: Offset Thru-cut</t>
  </si>
  <si>
    <t>Intersection No. 11: Offset T</t>
  </si>
  <si>
    <t>Intersection No. 12: MUT #2</t>
  </si>
  <si>
    <t>Intersection No. 13: Single Quadrant</t>
  </si>
  <si>
    <t>Intersection No. 14: RCI</t>
  </si>
  <si>
    <t>Intersection No. 15: Two-Phase MUT</t>
  </si>
  <si>
    <t>Two-Phase MUT</t>
  </si>
  <si>
    <t>Table 1: Number of conflict points in intersections included</t>
  </si>
  <si>
    <t>Major road speeed</t>
  </si>
  <si>
    <t xml:space="preserve">Minor road speed </t>
  </si>
  <si>
    <t xml:space="preserve">Turning movement speed </t>
  </si>
  <si>
    <t>Entered Traffic Volume</t>
  </si>
  <si>
    <t>Entered Road Speed (mph)</t>
  </si>
  <si>
    <t>Required input information on traffic volume at each turning movement and vehicle speed.</t>
  </si>
  <si>
    <t>Table 1</t>
  </si>
  <si>
    <t>Table 2</t>
  </si>
  <si>
    <t>Input sheet</t>
  </si>
  <si>
    <t>Construction tables. Donot delete or change.</t>
  </si>
  <si>
    <t>Tables showing analysis.</t>
  </si>
  <si>
    <t>INPUT SHEET</t>
  </si>
  <si>
    <t>Please enter the Traffic Volume in Table 1 and the Vehicle Speed in Table 2, using the cells highlighted in yellow. The data you input will automatically update across all 15 intersection designs, so there is no need to enter information on individual sheets. In Table 1, input the traffic volume for 12 traffic movements, and in Table 2, enter the speed limit for the major road, minor road, and turning movements.</t>
  </si>
  <si>
    <t xml:space="preserve">Note: -ve percentage represents increase in total conflict </t>
  </si>
  <si>
    <t xml:space="preserve">Note: -ve percentage represents increase in crossing conflict </t>
  </si>
  <si>
    <t>The worksheets include four specific color options to guide users to input the data and get the results.  The respective color coding is as follows:</t>
  </si>
  <si>
    <t xml:space="preserve">Type of Information </t>
  </si>
  <si>
    <t>The page tabs at the bottom of the spreadsheet represent the intersection designs that can be analyzed. To conduct the analysis, users should input the traffic volume for 12 turning movements (EBR, EBT, EBL, NBR, NBT, NBL, WBR, WBT, WBL, SBR, SBT, SBL) for each respective intersection design. Additionally, users should input the vehicle speed for the major road, minor road, and turning movements. The analysis is based on the traffic volume at each conflict point.</t>
  </si>
  <si>
    <t>Right Turn (EBR)</t>
  </si>
  <si>
    <t>Through (EBT)</t>
  </si>
  <si>
    <t>Left Turn (EBL)</t>
  </si>
  <si>
    <t>Right Turn (NBR)</t>
  </si>
  <si>
    <t>Through (NBT)</t>
  </si>
  <si>
    <t>Left Turn (NBL)</t>
  </si>
  <si>
    <t>Right Turn (WBR)</t>
  </si>
  <si>
    <t>Through (WBT)</t>
  </si>
  <si>
    <t>Left Turn (WBL)</t>
  </si>
  <si>
    <t>Right Turn (SBR)</t>
  </si>
  <si>
    <t>Through (SBT)</t>
  </si>
  <si>
    <t>Left Turn (SBL)</t>
  </si>
  <si>
    <t>Traffic Volume Conflicting (veh/hr)</t>
  </si>
  <si>
    <t>Traffic Volume Conflicting (Proportion,%)</t>
  </si>
  <si>
    <t>Based on Traffic Volume Involving in Conflict Points</t>
  </si>
  <si>
    <t>Represents diverging conflict</t>
  </si>
  <si>
    <t>Represents merging conflict</t>
  </si>
  <si>
    <t>Represents crossing conflict</t>
  </si>
  <si>
    <t>NOTE: All the results of each intersection design are reflected in individual sheet as well as the Results tab.</t>
  </si>
  <si>
    <t xml:space="preserve">
This spreadsheet is designed to conduct conflict point analysis across 15 different intersection designs. It calculates and compares four features at intersections: 1) frequency and type of conflict points, 2) traffic volume involving in conflcit points, 3)speed of vehicles conflicting, and 4) distribution of traffic volume conflicting on the network. Users are advised to read the Instructions tab to understand how the sheet works.
</t>
  </si>
  <si>
    <t>Intersection No 1: Conventional Intersection</t>
  </si>
  <si>
    <t>No. of Crossing 
Conflict Points</t>
  </si>
  <si>
    <t>Traffic Volume 
Crossing at
 Conflicts</t>
  </si>
  <si>
    <t>Distribution of
 Traffic Crossing
 at Conflicts</t>
  </si>
  <si>
    <t>Traffic Volume 
Crossing at
 High-speed
 Conflicts</t>
  </si>
  <si>
    <t>Sum</t>
  </si>
  <si>
    <t xml:space="preserve"> conflict point analysis</t>
  </si>
  <si>
    <t>No. of Conflict Points</t>
  </si>
  <si>
    <t>Traffic Volume Conflicting</t>
  </si>
  <si>
    <t>Distribution of Traffic Conflicting</t>
  </si>
  <si>
    <t>Traffic Volume Conflicting at High-speed Conflicts</t>
  </si>
  <si>
    <t xml:space="preserve">  point analysis</t>
  </si>
  <si>
    <t>A single quadrant intersection is a type of road junction where traffic movements are restricted to just one of the four quadrants formed by the intersecting roads.</t>
  </si>
  <si>
    <t>Percentage Reduction (%)*</t>
  </si>
  <si>
    <t>* Percentage reduction calculates the reduction of conflicting traffic volume in comparison to the conventional intersection design</t>
  </si>
  <si>
    <t xml:space="preserve">Table 1: Number of conflict points at intersections </t>
  </si>
  <si>
    <t>Table 2: Traffic volume involving in different conflict points</t>
  </si>
  <si>
    <t>Whole Network</t>
  </si>
  <si>
    <t>At the Middle Intersection</t>
  </si>
  <si>
    <t>At DLT and U-turn Crossovers</t>
  </si>
  <si>
    <t>#</t>
  </si>
  <si>
    <t>At the middle 
intersection</t>
  </si>
  <si>
    <t>At DLT and 
U-turn Crossovers</t>
  </si>
  <si>
    <t>At</t>
  </si>
  <si>
    <t>Table 3: Distribution of traffic volume involving in conflict points at different nodes on the network</t>
  </si>
  <si>
    <t>MUT#1</t>
  </si>
  <si>
    <t>ok</t>
  </si>
  <si>
    <t>much problem, need to talk to Prof</t>
  </si>
  <si>
    <t>ok done</t>
  </si>
  <si>
    <t>Table 4: Number of conflict points in different speed groups based on 85th percentile vehicle speed at conflict points</t>
  </si>
  <si>
    <t>Table 5: Weighted average speed (mph) at conflict points based on traffic volume (veh/hr) conflicting in different vehicle speeds</t>
  </si>
  <si>
    <t>Table 6: Safety ranks of the intersection designs in reducing crash severity based on the crossing</t>
  </si>
  <si>
    <t>Table 7: Safety ranks of the intersection designs in reducing crash severity based on the conflict</t>
  </si>
  <si>
    <t>Intersection No. 4: CFI/MUTCOMBO</t>
  </si>
  <si>
    <t>Table 5: Weightage average speed (mph) at conflict points based on traffic volume(veh/hr) conflicting in different vehicle speeds</t>
  </si>
  <si>
    <t>A seven-phase signal intersection redirects through movement from one minor road to a U-turn crossover.</t>
  </si>
  <si>
    <t>A conventional intersection is a traditional four-legged junction that permits all turning movements at the main intersection, allowing vehicles to make left turns,  right turns, and proceed straight through the intersection from all directions.</t>
  </si>
  <si>
    <t>Analysis Type : Traffic volume at each conflict point</t>
  </si>
  <si>
    <t>Traffic volume distribution</t>
  </si>
  <si>
    <t xml:space="preserve"> Traffic volume distribution</t>
  </si>
  <si>
    <t>Analysis Type: Traffic volume at each conflict point</t>
  </si>
  <si>
    <t>Analysis Type: Traffic volume</t>
  </si>
  <si>
    <t>Table 2: Traffic volume distribution</t>
  </si>
  <si>
    <t>Thru-cut design redirects only minor road through movements to a median U-turn, while maintaining left-turn lanes for major road approaches.</t>
  </si>
  <si>
    <t>Partial CFI intersection reconfigures the left-turn lanes in major road by directing them to cross over opposing traffic a short distance before the main intersection. All other vehicles follow their usual routes.</t>
  </si>
  <si>
    <t>CFI/MUT Combo intersection has combining features of both partial MUT and partial CFI designs. In one approach of major road, it redirects left-turn vehicles to a crossover before the intersection, while in another approach, it redirects left-turn vehicles to a downstream median U-turn.</t>
  </si>
  <si>
    <t>In reverse RCI intersection, one through movement from each intersecting side is redirected to U-turn crossovers: left-turn traffic from the major road and through traffic from the minor road.</t>
  </si>
  <si>
    <t>Redirect 2L&amp;T intersection redirects left-turn traffic from one major road to cross over opposing traffic a short distance before the main intersection and both left-turn and through movements from one minor road to a U-turn crossover.</t>
  </si>
  <si>
    <t>Offset T is a modified version of a conventional intersection, where the minor road approaches are shifted by a certain distance from each other creating a staggered configuration.</t>
  </si>
  <si>
    <t>Similar to MUT #1 in geometry, MUT #2 redirects the left-turn traffic from the minor road to U-turn crossover, with other traffic movements following conventional routes.</t>
  </si>
  <si>
    <t>Two-phase MUT intersection redirects all the left turn movement from major as well as minor road to the median U-turn. All other movements follow conventional routes.</t>
  </si>
  <si>
    <t>Road Speed Limit(mph)</t>
  </si>
  <si>
    <t>Current worksheet displaying overview, results of spreadsheet worksheets, and description of color coding included in the worksheets.</t>
  </si>
  <si>
    <t>MUT#1 intersection redirects left-turning vehicles from the major road to a downstream median U-turn location while all other traffic movements follow 
conventional routes</t>
  </si>
  <si>
    <t>Similar to the thru-cut design, offset Thru-cut intersection redirects minor road through movements to the U-turn crossover, but the minor road approaches are shifted by a certain distance from each other.</t>
  </si>
  <si>
    <t>Redirect L&amp;T intersection redirects through and left turn movement from one minor road to a U-turn crossover. All other vehicles follow their usual routes.</t>
  </si>
  <si>
    <t>EBT+NBR+NBT</t>
  </si>
  <si>
    <t>EBT+NBR+NBT+SBL</t>
  </si>
  <si>
    <t>No. of Conflict Point</t>
  </si>
  <si>
    <t>range</t>
  </si>
  <si>
    <t>$F$4:$F$11</t>
  </si>
  <si>
    <t>$H$4:$H$11</t>
  </si>
  <si>
    <t>$F$12:$F$19</t>
  </si>
  <si>
    <t>$H$12:$H$19</t>
  </si>
  <si>
    <t>$F$20:$F$35</t>
  </si>
  <si>
    <t>$H$20:$H$35</t>
  </si>
  <si>
    <t>$F$20:$F$27</t>
  </si>
  <si>
    <t>$H$20:$H$27</t>
  </si>
  <si>
    <t>$F$20:$F$33</t>
  </si>
  <si>
    <t>$H$20:$H$33</t>
  </si>
  <si>
    <t>$F$20:$F$30</t>
  </si>
  <si>
    <t>$H$20:$H$30</t>
  </si>
  <si>
    <t>$F$4:$F$9</t>
  </si>
  <si>
    <t>$H$4:$H$9</t>
  </si>
  <si>
    <t>$F$10:$F$15</t>
  </si>
  <si>
    <t>$H$10:$H$15</t>
  </si>
  <si>
    <t>$F$16:$F$17</t>
  </si>
  <si>
    <t>$H$16:$H$17</t>
  </si>
  <si>
    <t>$F$4:$F$10</t>
  </si>
  <si>
    <t>$H$4:$H$10</t>
  </si>
  <si>
    <t>$F$11:$F$17</t>
  </si>
  <si>
    <t>$H$11:$H$17</t>
  </si>
  <si>
    <t>$F$18:$F$25</t>
  </si>
  <si>
    <t>$H$18:$H$25</t>
  </si>
  <si>
    <t>$F$20:$F$31</t>
  </si>
  <si>
    <t>$H$20:$H$31</t>
  </si>
  <si>
    <t>$F$16:$F$21</t>
  </si>
  <si>
    <t>$H$16:$H$21</t>
  </si>
  <si>
    <t>$F$4:$F$12</t>
  </si>
  <si>
    <t>$H$4:$H$12</t>
  </si>
  <si>
    <t>$F$13:$F$21</t>
  </si>
  <si>
    <t>$H$13:$H$21</t>
  </si>
  <si>
    <t>$F$22:$F$31</t>
  </si>
  <si>
    <t>$H$22:$H$31</t>
  </si>
  <si>
    <t>$F$16:$F$19</t>
  </si>
  <si>
    <t>$H$16:$H$19</t>
  </si>
  <si>
    <t>Conflict Point Analysis (CPA) at Intersections-Tool</t>
  </si>
  <si>
    <t>4. CFI/MUT Combination</t>
  </si>
  <si>
    <t>A seven-phase intersection design redirects through movement from one minor road to a U-turn crossover.</t>
  </si>
  <si>
    <t xml:space="preserve">1. Conventional </t>
  </si>
  <si>
    <t>2. MUT #1</t>
  </si>
  <si>
    <t>3. Partial CFI</t>
  </si>
  <si>
    <t>5. Thru-cut</t>
  </si>
  <si>
    <t>6. Reverse RCI</t>
  </si>
  <si>
    <t>7. Redirect 2L&amp;T</t>
  </si>
  <si>
    <t xml:space="preserve">8. Redirect L&amp;T </t>
  </si>
  <si>
    <t>9. Seven Phase</t>
  </si>
  <si>
    <t>10. Offset Thru-cut</t>
  </si>
  <si>
    <t>11. Offset T</t>
  </si>
  <si>
    <t>12. MUT #2</t>
  </si>
  <si>
    <t>13. Single Quadrant</t>
  </si>
  <si>
    <t>14. RCI</t>
  </si>
  <si>
    <t>15. Two-Phase MUT</t>
  </si>
  <si>
    <t>Intersections Included</t>
  </si>
  <si>
    <t>The sheet includes an introduction and a figure for all 15 intersections included in this tool.</t>
  </si>
  <si>
    <t>A conventional intersection is a four-legged junction that permits all turning movements at the main intersection, allowing vehicles to make left turns, right turns, and proceed straight through the intersection from all directions.</t>
  </si>
  <si>
    <t>Similar to the Thru-cut design, offset Thru-cut intersection redirects minor road through movements, but the minor road approaches are shifted by a certain distance from each other to fit a pedestrian crosswalk.</t>
  </si>
  <si>
    <t>Partial CFI intersection (continous flow intersection, also known as displaced left turn intersection, DLT) reconfigures the left-turn lanes in major road by directing them to cross over opposing traffic a short distance before the main intersection. All other vehicles follow their usual routes.</t>
  </si>
  <si>
    <t>MUT #1 (median U-turn #1) intersection redirects left-turning vehicles from the major road to a downstream median U-turn location while all other traffic movements follow conventional routes.</t>
  </si>
  <si>
    <t>In reverse RCI (reduced conflict intersection), one through movement from each intersecting side is redirected to U-turn crossovers: left-turn traffic from the major road and through traffic from the minor road.</t>
  </si>
  <si>
    <t xml:space="preserve">Redirect 2L&amp;T (two left and one through) intersection redirects left-turn traffic from one major road to cross over opposing traffic a short distance before the main intersection and both left-turn and through movements from one minor road to a U-turn crossover. </t>
  </si>
  <si>
    <t>Redirect L&amp;T (left and through) intersection redirects through and left turn movement from one minor road to a U-turn crossover. All other vehicles follow their usual routes.</t>
  </si>
  <si>
    <t>MUT #2 redirects the left-turn traffic from the minor road to U-turn crossover, with other traffic movements following conventional routes.al routes.</t>
  </si>
  <si>
    <t>Following 15 intersection designs are included in Conflict Point Analysis(CPA)-Tool. Individual sheets are provided for each.</t>
  </si>
  <si>
    <t>Offset T*</t>
  </si>
  <si>
    <t>Single Quadrant*</t>
  </si>
  <si>
    <t xml:space="preserve">*Conflicting volumes at each node are added since there are no DLT and U-turn crossovers. </t>
  </si>
  <si>
    <r>
      <t xml:space="preserve">NOTE: Following the Results worksheet, there are 15 individual worksheets dedicated to each intersection design. In these sheets, users can review detailed calculations specific to each intersection in their respective cells. Additionally, to enhance understanding of each design, a picture and a description of its operational behavior are included on their respective sheets.
All the results of each intersection design are reflected in individual sheet as well as the Results tab
</t>
    </r>
    <r>
      <rPr>
        <sz val="11"/>
        <color rgb="FFFF0000"/>
        <rFont val="Calibri"/>
        <family val="2"/>
        <scheme val="minor"/>
      </rPr>
      <t>CAUTION: Avoid deleting or modifying any cells or sheets, as they are all interconnected. Doing so would lead to errors and inaccurate output.</t>
    </r>
  </si>
  <si>
    <t>Spreadsheet Developed by:</t>
  </si>
  <si>
    <r>
      <t xml:space="preserve">Gaurav Aryal			
Graduate Research Assistant			
University of Mississippi
Amir Mehrara Molan, Ph.D., P.E. (Corresponding Author)
Assistant Professor
University of Mississippi			
University, MS 38677			
Email: amehrara@olemiss.edu			
Phone:  +1-662-915-5362
William Rasdorf, Ph.D., P.E.
Professor			
North Carolina State University			
Ali Hajbabaie, Ph.D., P.E.
Associate Professor
North Carolina State University	
Stephen Osafo-Gyamfi 			
Graduate Research Assistant	 			
University of Mississippi
Hayden Edwards
Graduate Research Assistant	
North Carolina State University
</t>
    </r>
    <r>
      <rPr>
        <b/>
        <u/>
        <sz val="11"/>
        <color theme="1"/>
        <rFont val="Calibri"/>
        <family val="2"/>
        <scheme val="minor"/>
      </rPr>
      <t>Acknowledgement</t>
    </r>
    <r>
      <rPr>
        <sz val="11"/>
        <color theme="1"/>
        <rFont val="Calibri"/>
        <family val="2"/>
        <scheme val="minor"/>
      </rPr>
      <t xml:space="preserve">
The CPA at Intersections-Tool was developed as a part of NCDOT Project 2023-20 titled "Evaluating Benefits and Drawbacks of Intersections with Three-Phase Traffic Signals" funded by North Carolina Department of Transportation.</t>
    </r>
  </si>
  <si>
    <t>EB (Eastbound)</t>
  </si>
  <si>
    <t>NB (Northbound)</t>
  </si>
  <si>
    <t>WB (Westbound)</t>
  </si>
  <si>
    <t>SB (Southbound)</t>
  </si>
  <si>
    <t>User have to enter the speed limit (85th percentile) for major road, minor road as well as turning vehicles in miles per hour (mph) in cells D26 to D28 in table 2.</t>
  </si>
  <si>
    <t>The Results sheet presents the results from all 15 intersection designs in Tables 1-7, based on the inputted traffic volume and vehicle speed.
Table 1: Number of conflict points at intersections
This table displays the number of conflict points in each intersection design for diverging, merging, and crossing movements.
Table 2: Traffic volume involving in different conflict points
This table shows the traffic volume conflicting at diverging, merging, and crossing conflict points for all intersection designs. Columns G to I display the proportion of each type of conflict. Column K calculates the reduction in crossing conflicts, while column L shows the reduction in total conflicts compared to the conventional design. Bar charts are provided alongside to visualize these results.
Table 3: Distribution of traffic volume involving in conflict points at different nodes on the network
This table shows the distribution of traffic volume conflicting at the main intersection and DLT/U-turn crossovers.
Table 4: Number of conflict points in different speed groups based on 85th percentile vehicle speed at conflict points
This table estimate the number of conflict points based on vehicle speeds for three conflict types: diverging, merging, and crossing. For example, "40-40 mph" represents the speed of two conflicting vehicles, with each traveling at 40 mph. Similar calculations are provided for other speed conditions.
Table 5: Weighted average speed (mph) at conflict points based on traffic volume (veh/hr) conflicting in different vehicle speeds
This table calculates the total volume of conflicting vehicles for different combinations of speed and conflict type. It has three sections: diverging, merging, and crossing. The average speed (mph) of vehicles in each conflicting condition is displayed. Under the "Total" subheading, the sum of conflicting volumes for all three speed categories and the overall average speed are shown.
Table 6: Safety ranks of the intersection designs in reducing crash severity based on the crossing conflict point analysis
This table ranks the intersection designs based on four factors: the number of crossing conflict points, traffic volume at crossing conflict, traffic volume distribution of crossing conflicts at middle intersection, and  traffic volume crossing at high speed conflicts.
Table 7: Safety ranks of the intersection designs in reducing crash severity based on the conflict point analysis
This table ranks the intersection designs based on  four factors: the number of conflict points, traffic volume conflicting, traffic volume distribution of all conflicts at middle intersection, and  traffic volume conflicting at high speed conflicts.</t>
  </si>
  <si>
    <t>RCI (also known as superstreet, RCUT, and J-turn) diverts through and left-turn traffic from the minor road to the median U-turn while maintaining unrestricted movements from the major road.</t>
  </si>
  <si>
    <t>Major road speed</t>
  </si>
  <si>
    <t>User have to enter the traffic volume for 12 different turning movements in cells E8 to E19 in table 1.</t>
  </si>
  <si>
    <t>Rank 1</t>
  </si>
  <si>
    <t>Rank 2</t>
  </si>
  <si>
    <t>Rank 3</t>
  </si>
  <si>
    <t>Rank 4</t>
  </si>
  <si>
    <t>Rank( with names ascend)</t>
  </si>
  <si>
    <t>Rank sum</t>
  </si>
  <si>
    <t>No. of 
Conflict Points</t>
  </si>
  <si>
    <t>Please note that the following tables (Table 6 and 7) will be updated automatically.</t>
  </si>
  <si>
    <t>Table 6: Safety ranks of the intersection designs in reducing crash severity based on the crossing conflict point analysis</t>
  </si>
  <si>
    <t>Table 7: Safety ranks of the intersection designs in reducing crash severity based on the conflict point analysis</t>
  </si>
  <si>
    <t>Traffic Volume Conflicting at 
High-speed 
Conflicts</t>
  </si>
  <si>
    <t>Traffic Volume (veh/day)</t>
  </si>
  <si>
    <t>Traffic Volume (AADT)</t>
  </si>
  <si>
    <t>❶-❾</t>
  </si>
  <si>
    <t>Overall
Rank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</si>
</sst>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0"/>
  </numFmts>
  <fonts count="30" x14ac:knownFonts="1">
    <font>
      <sz val="11"/>
      <color theme="1"/>
      <name val="Calibri"/>
      <family val="2"/>
      <scheme val="minor"/>
    </font>
    <font>
      <sz val="11"/>
      <color rgb="FFFFC000"/>
      <name val="Calibri"/>
      <family val="2"/>
      <scheme val="minor"/>
    </font>
    <font>
      <b/>
      <sz val="14"/>
      <color rgb="FFFF0000"/>
      <name val="Calibri"/>
      <family val="2"/>
      <scheme val="minor"/>
    </font>
    <font>
      <b/>
      <sz val="11"/>
      <color theme="1"/>
      <name val="Calibri"/>
      <family val="2"/>
      <scheme val="minor"/>
    </font>
    <font>
      <b/>
      <sz val="14"/>
      <color theme="5"/>
      <name val="Calibri"/>
      <family val="2"/>
      <scheme val="minor"/>
    </font>
    <font>
      <b/>
      <sz val="14"/>
      <color theme="4" tint="-0.249977111117893"/>
      <name val="Calibri"/>
      <family val="2"/>
      <scheme val="minor"/>
    </font>
    <font>
      <b/>
      <sz val="14"/>
      <color rgb="FF0070C0"/>
      <name val="Calibri"/>
      <family val="2"/>
      <scheme val="minor"/>
    </font>
    <font>
      <b/>
      <sz val="11"/>
      <color rgb="FF000000"/>
      <name val="Calibri"/>
      <family val="2"/>
    </font>
    <font>
      <sz val="11"/>
      <color rgb="FF000000"/>
      <name val="Calibri"/>
      <family val="2"/>
      <scheme val="minor"/>
    </font>
    <font>
      <sz val="11"/>
      <color rgb="FF000000"/>
      <name val="Calibri"/>
      <family val="2"/>
    </font>
    <font>
      <sz val="11"/>
      <color theme="1"/>
      <name val="Calibri"/>
      <family val="2"/>
      <scheme val="minor"/>
    </font>
    <font>
      <sz val="11"/>
      <name val="Calibri"/>
      <family val="2"/>
      <scheme val="minor"/>
    </font>
    <font>
      <b/>
      <sz val="11"/>
      <name val="Calibri"/>
      <family val="2"/>
      <scheme val="minor"/>
    </font>
    <font>
      <b/>
      <sz val="12"/>
      <name val="Calibri"/>
      <family val="2"/>
      <scheme val="minor"/>
    </font>
    <font>
      <sz val="14"/>
      <name val="Calibri"/>
      <family val="2"/>
      <scheme val="minor"/>
    </font>
    <font>
      <b/>
      <u/>
      <sz val="11"/>
      <color theme="1"/>
      <name val="Calibri"/>
      <family val="2"/>
      <scheme val="minor"/>
    </font>
    <font>
      <b/>
      <u/>
      <sz val="10"/>
      <name val="Arial"/>
      <family val="2"/>
    </font>
    <font>
      <sz val="10"/>
      <name val="Arial"/>
      <family val="2"/>
    </font>
    <font>
      <u/>
      <sz val="10"/>
      <name val="Arial"/>
      <family val="2"/>
    </font>
    <font>
      <b/>
      <sz val="11"/>
      <color rgb="FF000000"/>
      <name val="Calibri"/>
      <family val="2"/>
      <scheme val="minor"/>
    </font>
    <font>
      <sz val="12"/>
      <color theme="1"/>
      <name val="Calibri"/>
      <family val="2"/>
      <scheme val="minor"/>
    </font>
    <font>
      <sz val="12"/>
      <color rgb="FF222222"/>
      <name val="Segoe UI"/>
      <family val="2"/>
    </font>
    <font>
      <sz val="11"/>
      <color theme="1"/>
      <name val="Times New Roman"/>
      <family val="1"/>
    </font>
    <font>
      <b/>
      <sz val="11"/>
      <color theme="1"/>
      <name val="Times New Roman"/>
      <family val="1"/>
    </font>
    <font>
      <b/>
      <sz val="11"/>
      <color rgb="FF000000"/>
      <name val="Times New Roman"/>
      <family val="1"/>
    </font>
    <font>
      <sz val="11"/>
      <name val="Times New Roman"/>
      <family val="1"/>
    </font>
    <font>
      <b/>
      <sz val="11"/>
      <name val="Times New Roman"/>
      <family val="1"/>
    </font>
    <font>
      <sz val="11"/>
      <color rgb="FFFF0000"/>
      <name val="Times New Roman"/>
      <family val="1"/>
    </font>
    <font>
      <b/>
      <sz val="14"/>
      <color theme="1"/>
      <name val="Times New Roman"/>
      <family val="1"/>
    </font>
    <font>
      <sz val="11"/>
      <color rgb="FFFF000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FFFFF"/>
        <bgColor rgb="FF000000"/>
      </patternFill>
    </fill>
    <fill>
      <patternFill patternType="solid">
        <fgColor theme="0" tint="-0.14999847407452621"/>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double">
        <color auto="1"/>
      </left>
      <right style="double">
        <color auto="1"/>
      </right>
      <top style="double">
        <color auto="1"/>
      </top>
      <bottom style="double">
        <color auto="1"/>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thin">
        <color indexed="64"/>
      </right>
      <top style="thin">
        <color indexed="64"/>
      </top>
      <bottom style="thin">
        <color indexed="64"/>
      </bottom>
      <diagonal/>
    </border>
    <border>
      <left style="thin">
        <color indexed="64"/>
      </left>
      <right style="double">
        <color auto="1"/>
      </right>
      <top style="thin">
        <color indexed="64"/>
      </top>
      <bottom style="thin">
        <color indexed="64"/>
      </bottom>
      <diagonal/>
    </border>
    <border>
      <left style="double">
        <color auto="1"/>
      </left>
      <right style="thin">
        <color indexed="64"/>
      </right>
      <top style="thin">
        <color indexed="64"/>
      </top>
      <bottom style="double">
        <color auto="1"/>
      </bottom>
      <diagonal/>
    </border>
    <border>
      <left style="thin">
        <color indexed="64"/>
      </left>
      <right style="thin">
        <color indexed="64"/>
      </right>
      <top style="thin">
        <color indexed="64"/>
      </top>
      <bottom style="double">
        <color auto="1"/>
      </bottom>
      <diagonal/>
    </border>
    <border>
      <left style="thin">
        <color indexed="64"/>
      </left>
      <right style="double">
        <color auto="1"/>
      </right>
      <top style="thin">
        <color indexed="64"/>
      </top>
      <bottom style="double">
        <color auto="1"/>
      </bottom>
      <diagonal/>
    </border>
    <border>
      <left style="double">
        <color auto="1"/>
      </left>
      <right style="thin">
        <color indexed="64"/>
      </right>
      <top/>
      <bottom style="thin">
        <color indexed="64"/>
      </bottom>
      <diagonal/>
    </border>
    <border>
      <left style="thin">
        <color indexed="64"/>
      </left>
      <right style="double">
        <color auto="1"/>
      </right>
      <top/>
      <bottom style="thin">
        <color indexed="64"/>
      </bottom>
      <diagonal/>
    </border>
    <border>
      <left style="double">
        <color auto="1"/>
      </left>
      <right style="thin">
        <color indexed="64"/>
      </right>
      <top style="double">
        <color auto="1"/>
      </top>
      <bottom style="thin">
        <color indexed="64"/>
      </bottom>
      <diagonal/>
    </border>
    <border>
      <left style="thin">
        <color indexed="64"/>
      </left>
      <right style="thin">
        <color indexed="64"/>
      </right>
      <top style="double">
        <color auto="1"/>
      </top>
      <bottom style="thin">
        <color indexed="64"/>
      </bottom>
      <diagonal/>
    </border>
    <border>
      <left style="thin">
        <color indexed="64"/>
      </left>
      <right style="double">
        <color auto="1"/>
      </right>
      <top style="double">
        <color auto="1"/>
      </top>
      <bottom style="thin">
        <color indexed="64"/>
      </bottom>
      <diagonal/>
    </border>
    <border>
      <left style="thin">
        <color indexed="64"/>
      </left>
      <right style="thin">
        <color indexed="64"/>
      </right>
      <top/>
      <bottom style="double">
        <color auto="1"/>
      </bottom>
      <diagonal/>
    </border>
    <border>
      <left style="double">
        <color auto="1"/>
      </left>
      <right style="thin">
        <color indexed="64"/>
      </right>
      <top/>
      <bottom style="double">
        <color auto="1"/>
      </bottom>
      <diagonal/>
    </border>
    <border>
      <left style="double">
        <color auto="1"/>
      </left>
      <right/>
      <top style="double">
        <color auto="1"/>
      </top>
      <bottom style="thin">
        <color indexed="64"/>
      </bottom>
      <diagonal/>
    </border>
    <border>
      <left style="double">
        <color auto="1"/>
      </left>
      <right/>
      <top style="thin">
        <color indexed="64"/>
      </top>
      <bottom style="thin">
        <color indexed="64"/>
      </bottom>
      <diagonal/>
    </border>
    <border>
      <left style="double">
        <color auto="1"/>
      </left>
      <right/>
      <top style="thin">
        <color indexed="64"/>
      </top>
      <bottom style="double">
        <color auto="1"/>
      </bottom>
      <diagonal/>
    </border>
    <border>
      <left style="double">
        <color auto="1"/>
      </left>
      <right style="double">
        <color auto="1"/>
      </right>
      <top style="double">
        <color auto="1"/>
      </top>
      <bottom style="thin">
        <color indexed="64"/>
      </bottom>
      <diagonal/>
    </border>
    <border>
      <left style="double">
        <color auto="1"/>
      </left>
      <right style="double">
        <color auto="1"/>
      </right>
      <top style="thin">
        <color indexed="64"/>
      </top>
      <bottom style="thin">
        <color indexed="64"/>
      </bottom>
      <diagonal/>
    </border>
    <border>
      <left style="double">
        <color auto="1"/>
      </left>
      <right style="double">
        <color auto="1"/>
      </right>
      <top style="thin">
        <color indexed="64"/>
      </top>
      <bottom style="double">
        <color auto="1"/>
      </bottom>
      <diagonal/>
    </border>
    <border>
      <left style="double">
        <color auto="1"/>
      </left>
      <right style="double">
        <color auto="1"/>
      </right>
      <top/>
      <bottom style="double">
        <color auto="1"/>
      </bottom>
      <diagonal/>
    </border>
    <border>
      <left/>
      <right/>
      <top style="thin">
        <color indexed="64"/>
      </top>
      <bottom style="double">
        <color auto="1"/>
      </bottom>
      <diagonal/>
    </border>
    <border>
      <left/>
      <right/>
      <top style="double">
        <color auto="1"/>
      </top>
      <bottom style="thin">
        <color indexed="64"/>
      </bottom>
      <diagonal/>
    </border>
    <border>
      <left style="double">
        <color auto="1"/>
      </left>
      <right style="double">
        <color auto="1"/>
      </right>
      <top style="double">
        <color auto="1"/>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auto="1"/>
      </left>
      <right/>
      <top/>
      <bottom style="thin">
        <color indexed="64"/>
      </bottom>
      <diagonal/>
    </border>
    <border>
      <left style="thin">
        <color indexed="64"/>
      </left>
      <right/>
      <top style="thin">
        <color indexed="64"/>
      </top>
      <bottom style="double">
        <color auto="1"/>
      </bottom>
      <diagonal/>
    </border>
    <border>
      <left/>
      <right style="thin">
        <color indexed="64"/>
      </right>
      <top style="double">
        <color auto="1"/>
      </top>
      <bottom style="thin">
        <color indexed="64"/>
      </bottom>
      <diagonal/>
    </border>
    <border>
      <left/>
      <right style="thin">
        <color indexed="64"/>
      </right>
      <top style="thin">
        <color indexed="64"/>
      </top>
      <bottom style="double">
        <color auto="1"/>
      </bottom>
      <diagonal/>
    </border>
    <border>
      <left/>
      <right style="thin">
        <color indexed="64"/>
      </right>
      <top/>
      <bottom style="thin">
        <color indexed="64"/>
      </bottom>
      <diagonal/>
    </border>
    <border>
      <left/>
      <right style="double">
        <color auto="1"/>
      </right>
      <top style="double">
        <color auto="1"/>
      </top>
      <bottom style="thin">
        <color indexed="64"/>
      </bottom>
      <diagonal/>
    </border>
    <border>
      <left/>
      <right style="double">
        <color auto="1"/>
      </right>
      <top style="thin">
        <color indexed="64"/>
      </top>
      <bottom style="thin">
        <color indexed="64"/>
      </bottom>
      <diagonal/>
    </border>
    <border>
      <left/>
      <right style="double">
        <color auto="1"/>
      </right>
      <top style="thin">
        <color indexed="64"/>
      </top>
      <bottom style="double">
        <color auto="1"/>
      </bottom>
      <diagonal/>
    </border>
    <border>
      <left style="thin">
        <color indexed="64"/>
      </left>
      <right/>
      <top style="double">
        <color indexed="64"/>
      </top>
      <bottom style="double">
        <color indexed="64"/>
      </bottom>
      <diagonal/>
    </border>
    <border>
      <left style="thin">
        <color indexed="64"/>
      </left>
      <right/>
      <top/>
      <bottom style="double">
        <color auto="1"/>
      </bottom>
      <diagonal/>
    </border>
    <border>
      <left style="double">
        <color auto="1"/>
      </left>
      <right style="double">
        <color auto="1"/>
      </right>
      <top/>
      <bottom/>
      <diagonal/>
    </border>
    <border>
      <left style="double">
        <color auto="1"/>
      </left>
      <right style="double">
        <color auto="1"/>
      </right>
      <top/>
      <bottom style="thin">
        <color indexed="64"/>
      </bottom>
      <diagonal/>
    </border>
    <border>
      <left/>
      <right/>
      <top/>
      <bottom style="thin">
        <color indexed="64"/>
      </bottom>
      <diagonal/>
    </border>
    <border>
      <left style="thin">
        <color indexed="64"/>
      </left>
      <right/>
      <top style="double">
        <color auto="1"/>
      </top>
      <bottom style="thin">
        <color indexed="64"/>
      </bottom>
      <diagonal/>
    </border>
    <border>
      <left style="double">
        <color auto="1"/>
      </left>
      <right style="double">
        <color auto="1"/>
      </right>
      <top style="thin">
        <color indexed="64"/>
      </top>
      <bottom/>
      <diagonal/>
    </border>
    <border>
      <left/>
      <right style="double">
        <color auto="1"/>
      </right>
      <top/>
      <bottom style="thin">
        <color indexed="64"/>
      </bottom>
      <diagonal/>
    </border>
    <border>
      <left/>
      <right style="double">
        <color auto="1"/>
      </right>
      <top style="thin">
        <color indexed="64"/>
      </top>
      <bottom/>
      <diagonal/>
    </border>
    <border>
      <left/>
      <right/>
      <top style="thin">
        <color indexed="64"/>
      </top>
      <bottom/>
      <diagonal/>
    </border>
    <border>
      <left style="double">
        <color auto="1"/>
      </left>
      <right/>
      <top style="thin">
        <color indexed="64"/>
      </top>
      <bottom/>
      <diagonal/>
    </border>
    <border>
      <left style="double">
        <color rgb="FF000000"/>
      </left>
      <right style="double">
        <color auto="1"/>
      </right>
      <top style="double">
        <color auto="1"/>
      </top>
      <bottom style="double">
        <color auto="1"/>
      </bottom>
      <diagonal/>
    </border>
    <border>
      <left/>
      <right style="thin">
        <color indexed="64"/>
      </right>
      <top style="double">
        <color indexed="64"/>
      </top>
      <bottom style="double">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double">
        <color auto="1"/>
      </right>
      <top style="double">
        <color auto="1"/>
      </top>
      <bottom style="double">
        <color auto="1"/>
      </bottom>
      <diagonal/>
    </border>
    <border>
      <left style="medium">
        <color indexed="64"/>
      </left>
      <right style="double">
        <color auto="1"/>
      </right>
      <top/>
      <bottom style="double">
        <color auto="1"/>
      </bottom>
      <diagonal/>
    </border>
    <border>
      <left style="medium">
        <color indexed="64"/>
      </left>
      <right style="double">
        <color auto="1"/>
      </right>
      <top style="double">
        <color auto="1"/>
      </top>
      <bottom/>
      <diagonal/>
    </border>
    <border>
      <left style="medium">
        <color indexed="64"/>
      </left>
      <right style="thin">
        <color indexed="64"/>
      </right>
      <top style="thin">
        <color indexed="64"/>
      </top>
      <bottom style="double">
        <color auto="1"/>
      </bottom>
      <diagonal/>
    </border>
    <border>
      <left style="medium">
        <color indexed="64"/>
      </left>
      <right style="thin">
        <color indexed="64"/>
      </right>
      <top style="double">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double">
        <color indexed="64"/>
      </right>
      <top/>
      <bottom style="double">
        <color indexed="64"/>
      </bottom>
      <diagonal/>
    </border>
    <border>
      <left style="double">
        <color auto="1"/>
      </left>
      <right/>
      <top style="double">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s>
  <cellStyleXfs count="2">
    <xf numFmtId="0" fontId="0" fillId="0" borderId="0"/>
    <xf numFmtId="9" fontId="10" fillId="0" borderId="0" applyFont="0" applyFill="0" applyBorder="0" applyAlignment="0" applyProtection="0"/>
  </cellStyleXfs>
  <cellXfs count="457">
    <xf numFmtId="0" fontId="0" fillId="0" borderId="0" xfId="0"/>
    <xf numFmtId="0" fontId="1" fillId="0" borderId="0" xfId="0" applyFont="1"/>
    <xf numFmtId="0" fontId="2" fillId="0" borderId="0" xfId="0" applyFont="1"/>
    <xf numFmtId="0" fontId="4" fillId="0" borderId="0" xfId="0" applyFont="1"/>
    <xf numFmtId="0" fontId="5" fillId="0" borderId="0" xfId="0" applyFont="1"/>
    <xf numFmtId="1" fontId="7" fillId="0" borderId="0" xfId="0" applyNumberFormat="1" applyFont="1" applyAlignment="1">
      <alignment horizontal="center"/>
    </xf>
    <xf numFmtId="0" fontId="0" fillId="0" borderId="0" xfId="0" applyAlignment="1">
      <alignment horizontal="center" vertical="center"/>
    </xf>
    <xf numFmtId="1" fontId="0" fillId="0" borderId="0" xfId="0" applyNumberFormat="1"/>
    <xf numFmtId="1" fontId="7" fillId="0" borderId="1" xfId="0" applyNumberFormat="1" applyFont="1" applyBorder="1" applyAlignment="1">
      <alignment horizontal="center"/>
    </xf>
    <xf numFmtId="0" fontId="6" fillId="0" borderId="0" xfId="0" applyFont="1"/>
    <xf numFmtId="1" fontId="0" fillId="0" borderId="0" xfId="0" applyNumberFormat="1" applyAlignment="1">
      <alignment horizontal="center" vertical="center"/>
    </xf>
    <xf numFmtId="0" fontId="0" fillId="0" borderId="0" xfId="0" applyAlignment="1">
      <alignment horizontal="center"/>
    </xf>
    <xf numFmtId="3" fontId="0" fillId="0" borderId="0" xfId="0" applyNumberFormat="1" applyAlignment="1">
      <alignment horizontal="center" vertical="center"/>
    </xf>
    <xf numFmtId="0" fontId="0" fillId="0" borderId="11" xfId="0" applyBorder="1"/>
    <xf numFmtId="0" fontId="0" fillId="0" borderId="15" xfId="0" applyBorder="1"/>
    <xf numFmtId="0" fontId="0" fillId="0" borderId="28" xfId="0" applyBorder="1"/>
    <xf numFmtId="0" fontId="0" fillId="0" borderId="29" xfId="0" applyBorder="1"/>
    <xf numFmtId="0" fontId="0" fillId="0" borderId="30" xfId="0" applyBorder="1"/>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8" xfId="0" applyBorder="1" applyAlignment="1">
      <alignment horizontal="center" vertical="center"/>
    </xf>
    <xf numFmtId="0" fontId="0" fillId="0" borderId="8" xfId="0" applyBorder="1" applyAlignment="1">
      <alignment horizontal="left" vertical="center"/>
    </xf>
    <xf numFmtId="0" fontId="3" fillId="0" borderId="0" xfId="0" applyFont="1" applyAlignment="1">
      <alignment horizontal="center" vertical="center"/>
    </xf>
    <xf numFmtId="0" fontId="0" fillId="0" borderId="15" xfId="0" applyBorder="1" applyAlignment="1">
      <alignment horizontal="center"/>
    </xf>
    <xf numFmtId="0" fontId="4" fillId="0" borderId="16" xfId="0" applyFont="1" applyBorder="1" applyAlignment="1">
      <alignment horizontal="center"/>
    </xf>
    <xf numFmtId="0" fontId="2" fillId="0" borderId="18" xfId="0" applyFont="1" applyBorder="1" applyAlignment="1">
      <alignment horizontal="center"/>
    </xf>
    <xf numFmtId="0" fontId="3" fillId="0" borderId="0" xfId="0" applyFont="1"/>
    <xf numFmtId="0" fontId="6" fillId="0" borderId="31" xfId="0" applyFont="1" applyBorder="1" applyAlignment="1">
      <alignment horizontal="center"/>
    </xf>
    <xf numFmtId="0" fontId="6" fillId="0" borderId="32" xfId="0" applyFont="1" applyBorder="1" applyAlignment="1">
      <alignment horizontal="center"/>
    </xf>
    <xf numFmtId="0" fontId="5" fillId="0" borderId="32" xfId="0" applyFont="1" applyBorder="1" applyAlignment="1">
      <alignment horizontal="center"/>
    </xf>
    <xf numFmtId="0" fontId="5" fillId="0" borderId="33" xfId="0" applyFont="1" applyBorder="1" applyAlignment="1">
      <alignment horizontal="center"/>
    </xf>
    <xf numFmtId="0" fontId="4" fillId="0" borderId="31" xfId="0" applyFont="1" applyBorder="1" applyAlignment="1">
      <alignment horizontal="center"/>
    </xf>
    <xf numFmtId="0" fontId="4" fillId="0" borderId="32" xfId="0" applyFont="1" applyBorder="1" applyAlignment="1">
      <alignment horizontal="center"/>
    </xf>
    <xf numFmtId="0" fontId="4" fillId="0" borderId="33" xfId="0" applyFont="1" applyBorder="1" applyAlignment="1">
      <alignment horizontal="center"/>
    </xf>
    <xf numFmtId="0" fontId="2" fillId="0" borderId="31" xfId="0" applyFont="1" applyBorder="1" applyAlignment="1">
      <alignment horizontal="center"/>
    </xf>
    <xf numFmtId="0" fontId="2" fillId="0" borderId="32" xfId="0" applyFont="1" applyBorder="1" applyAlignment="1">
      <alignment horizontal="center"/>
    </xf>
    <xf numFmtId="0" fontId="2" fillId="0" borderId="33" xfId="0" applyFont="1" applyBorder="1" applyAlignment="1">
      <alignment horizontal="center"/>
    </xf>
    <xf numFmtId="0" fontId="0" fillId="0" borderId="8" xfId="0" applyBorder="1" applyAlignment="1">
      <alignment horizontal="center"/>
    </xf>
    <xf numFmtId="0" fontId="0" fillId="0" borderId="31"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49" xfId="0" applyBorder="1" applyAlignment="1">
      <alignment horizontal="center" vertical="center"/>
    </xf>
    <xf numFmtId="0" fontId="2" fillId="0" borderId="0" xfId="0" applyFont="1" applyAlignment="1">
      <alignment horizontal="center"/>
    </xf>
    <xf numFmtId="0" fontId="3" fillId="0" borderId="1" xfId="0" applyFont="1" applyBorder="1"/>
    <xf numFmtId="0" fontId="6" fillId="0" borderId="21" xfId="0" applyFont="1" applyBorder="1" applyAlignment="1">
      <alignment horizontal="center"/>
    </xf>
    <xf numFmtId="0" fontId="3" fillId="0" borderId="38" xfId="0" applyFont="1" applyBorder="1"/>
    <xf numFmtId="0" fontId="0" fillId="0" borderId="39" xfId="0" applyBorder="1"/>
    <xf numFmtId="0" fontId="0" fillId="0" borderId="49" xfId="0" applyBorder="1"/>
    <xf numFmtId="0" fontId="3" fillId="3" borderId="0" xfId="0" applyFont="1" applyFill="1"/>
    <xf numFmtId="0" fontId="0" fillId="3" borderId="0" xfId="0" applyFill="1"/>
    <xf numFmtId="0" fontId="3" fillId="0" borderId="2" xfId="0" applyFont="1" applyBorder="1"/>
    <xf numFmtId="0" fontId="3" fillId="0" borderId="22" xfId="0" applyFont="1" applyBorder="1"/>
    <xf numFmtId="0" fontId="3" fillId="0" borderId="17" xfId="0" applyFont="1" applyBorder="1"/>
    <xf numFmtId="0" fontId="3" fillId="0" borderId="19" xfId="0" applyFont="1" applyBorder="1"/>
    <xf numFmtId="0" fontId="3" fillId="0" borderId="20" xfId="0" applyFont="1" applyBorder="1"/>
    <xf numFmtId="0" fontId="11" fillId="0" borderId="0" xfId="0" applyFont="1"/>
    <xf numFmtId="0" fontId="13" fillId="0" borderId="12" xfId="0" applyFont="1" applyBorder="1" applyAlignment="1">
      <alignment horizontal="left"/>
    </xf>
    <xf numFmtId="0" fontId="3" fillId="0" borderId="34" xfId="0" applyFont="1" applyBorder="1" applyAlignment="1">
      <alignment horizontal="center" vertical="center"/>
    </xf>
    <xf numFmtId="0" fontId="3" fillId="0" borderId="0" xfId="0" applyFont="1" applyAlignment="1">
      <alignment horizontal="left" vertical="center"/>
    </xf>
    <xf numFmtId="0" fontId="0" fillId="4" borderId="0" xfId="0" applyFill="1"/>
    <xf numFmtId="0" fontId="15" fillId="4" borderId="0" xfId="0" applyFont="1" applyFill="1"/>
    <xf numFmtId="1" fontId="7" fillId="2" borderId="4" xfId="0" applyNumberFormat="1" applyFont="1" applyFill="1" applyBorder="1" applyAlignment="1">
      <alignment horizontal="center"/>
    </xf>
    <xf numFmtId="0" fontId="12" fillId="5" borderId="18" xfId="0" applyFont="1" applyFill="1" applyBorder="1" applyAlignment="1">
      <alignment horizontal="center" vertical="center" wrapText="1"/>
    </xf>
    <xf numFmtId="0" fontId="12" fillId="5" borderId="44" xfId="0" applyFont="1" applyFill="1" applyBorder="1" applyAlignment="1">
      <alignment horizontal="center" vertical="center" wrapText="1"/>
    </xf>
    <xf numFmtId="0" fontId="12" fillId="5" borderId="48" xfId="0" applyFont="1" applyFill="1" applyBorder="1" applyAlignment="1">
      <alignment horizontal="center" vertical="center" wrapText="1"/>
    </xf>
    <xf numFmtId="0" fontId="0" fillId="5" borderId="6" xfId="0" applyFill="1" applyBorder="1"/>
    <xf numFmtId="0" fontId="0" fillId="5" borderId="2" xfId="0" applyFill="1" applyBorder="1"/>
    <xf numFmtId="0" fontId="16" fillId="4" borderId="0" xfId="0" applyFont="1" applyFill="1"/>
    <xf numFmtId="0" fontId="17" fillId="4" borderId="0" xfId="0" applyFont="1" applyFill="1" applyAlignment="1">
      <alignment vertical="top" wrapText="1"/>
    </xf>
    <xf numFmtId="0" fontId="18" fillId="4" borderId="0" xfId="0" applyFont="1" applyFill="1"/>
    <xf numFmtId="0" fontId="0" fillId="2" borderId="6" xfId="0" applyFill="1" applyBorder="1"/>
    <xf numFmtId="0" fontId="0" fillId="2" borderId="2" xfId="0" applyFill="1" applyBorder="1"/>
    <xf numFmtId="0" fontId="0" fillId="6" borderId="6" xfId="0" applyFill="1" applyBorder="1"/>
    <xf numFmtId="0" fontId="0" fillId="6" borderId="2" xfId="0" applyFill="1" applyBorder="1"/>
    <xf numFmtId="3" fontId="0" fillId="0" borderId="0" xfId="0" applyNumberFormat="1"/>
    <xf numFmtId="3" fontId="0" fillId="0" borderId="46" xfId="0" applyNumberFormat="1" applyBorder="1" applyAlignment="1">
      <alignment horizontal="center"/>
    </xf>
    <xf numFmtId="3" fontId="0" fillId="0" borderId="47" xfId="0" applyNumberFormat="1" applyBorder="1" applyAlignment="1">
      <alignment horizontal="center"/>
    </xf>
    <xf numFmtId="3" fontId="0" fillId="0" borderId="48" xfId="0" applyNumberFormat="1" applyBorder="1" applyAlignment="1">
      <alignment horizontal="center"/>
    </xf>
    <xf numFmtId="0" fontId="0" fillId="0" borderId="37" xfId="0" applyBorder="1" applyAlignment="1">
      <alignment horizontal="center" vertical="center"/>
    </xf>
    <xf numFmtId="0" fontId="14" fillId="4" borderId="31" xfId="0" applyFont="1" applyFill="1" applyBorder="1" applyAlignment="1">
      <alignment horizontal="center"/>
    </xf>
    <xf numFmtId="0" fontId="14" fillId="4" borderId="32" xfId="0" applyFont="1" applyFill="1" applyBorder="1" applyAlignment="1">
      <alignment horizontal="center"/>
    </xf>
    <xf numFmtId="0" fontId="14" fillId="4" borderId="55" xfId="0" applyFont="1" applyFill="1" applyBorder="1" applyAlignment="1">
      <alignment horizontal="center"/>
    </xf>
    <xf numFmtId="0" fontId="14" fillId="4" borderId="33" xfId="0" applyFont="1" applyFill="1" applyBorder="1" applyAlignment="1">
      <alignment horizontal="center"/>
    </xf>
    <xf numFmtId="3" fontId="3" fillId="3" borderId="27" xfId="0" applyNumberFormat="1" applyFont="1" applyFill="1" applyBorder="1" applyAlignment="1">
      <alignment horizontal="center" vertical="center"/>
    </xf>
    <xf numFmtId="3" fontId="3" fillId="3" borderId="26" xfId="0" applyNumberFormat="1" applyFont="1" applyFill="1" applyBorder="1" applyAlignment="1">
      <alignment horizontal="center" vertical="center"/>
    </xf>
    <xf numFmtId="3" fontId="3" fillId="3" borderId="50" xfId="0" applyNumberFormat="1" applyFont="1" applyFill="1" applyBorder="1" applyAlignment="1">
      <alignment horizontal="center" vertical="center"/>
    </xf>
    <xf numFmtId="3" fontId="3" fillId="3" borderId="34" xfId="0" applyNumberFormat="1" applyFont="1" applyFill="1" applyBorder="1" applyAlignment="1">
      <alignment horizontal="center" vertical="center"/>
    </xf>
    <xf numFmtId="0" fontId="14" fillId="4" borderId="52" xfId="0" applyFont="1" applyFill="1" applyBorder="1" applyAlignment="1">
      <alignment horizontal="center"/>
    </xf>
    <xf numFmtId="0" fontId="6" fillId="0" borderId="28" xfId="0" applyFont="1" applyBorder="1" applyAlignment="1">
      <alignment horizontal="center"/>
    </xf>
    <xf numFmtId="0" fontId="6" fillId="0" borderId="29" xfId="0" applyFont="1" applyBorder="1" applyAlignment="1">
      <alignment horizontal="center"/>
    </xf>
    <xf numFmtId="0" fontId="5" fillId="0" borderId="29" xfId="0" applyFont="1" applyBorder="1" applyAlignment="1">
      <alignment horizontal="center"/>
    </xf>
    <xf numFmtId="0" fontId="4" fillId="0" borderId="29" xfId="0" applyFont="1" applyBorder="1" applyAlignment="1">
      <alignment horizontal="center"/>
    </xf>
    <xf numFmtId="0" fontId="2" fillId="0" borderId="29" xfId="0" applyFont="1" applyBorder="1" applyAlignment="1">
      <alignment horizontal="center"/>
    </xf>
    <xf numFmtId="0" fontId="2" fillId="0" borderId="30" xfId="0" applyFont="1" applyBorder="1" applyAlignment="1">
      <alignment horizontal="center"/>
    </xf>
    <xf numFmtId="0" fontId="4" fillId="0" borderId="41" xfId="0" applyFont="1" applyBorder="1" applyAlignment="1">
      <alignment horizontal="center"/>
    </xf>
    <xf numFmtId="0" fontId="0" fillId="0" borderId="52" xfId="0" applyBorder="1" applyAlignment="1">
      <alignment horizontal="center"/>
    </xf>
    <xf numFmtId="3" fontId="0" fillId="0" borderId="56" xfId="0" applyNumberFormat="1" applyBorder="1" applyAlignment="1">
      <alignment horizontal="center"/>
    </xf>
    <xf numFmtId="0" fontId="5" fillId="0" borderId="30" xfId="0" applyFont="1" applyBorder="1" applyAlignment="1">
      <alignment horizontal="center"/>
    </xf>
    <xf numFmtId="0" fontId="2" fillId="0" borderId="41" xfId="0" applyFont="1" applyBorder="1" applyAlignment="1">
      <alignment horizontal="center"/>
    </xf>
    <xf numFmtId="0" fontId="4" fillId="0" borderId="28" xfId="0" applyFont="1" applyBorder="1" applyAlignment="1">
      <alignment horizontal="center"/>
    </xf>
    <xf numFmtId="0" fontId="4" fillId="0" borderId="30" xfId="0" applyFont="1" applyBorder="1" applyAlignment="1">
      <alignment horizontal="center"/>
    </xf>
    <xf numFmtId="0" fontId="4" fillId="0" borderId="37" xfId="0" applyFont="1" applyBorder="1" applyAlignment="1">
      <alignment horizontal="center"/>
    </xf>
    <xf numFmtId="0" fontId="4" fillId="0" borderId="52" xfId="0" applyFont="1" applyBorder="1" applyAlignment="1">
      <alignment horizontal="center"/>
    </xf>
    <xf numFmtId="0" fontId="4" fillId="0" borderId="55" xfId="0" applyFont="1" applyBorder="1" applyAlignment="1">
      <alignment horizontal="center"/>
    </xf>
    <xf numFmtId="0" fontId="0" fillId="0" borderId="55" xfId="0" applyBorder="1" applyAlignment="1">
      <alignment horizontal="center"/>
    </xf>
    <xf numFmtId="3" fontId="0" fillId="0" borderId="57" xfId="0" applyNumberFormat="1" applyBorder="1" applyAlignment="1">
      <alignment horizontal="center"/>
    </xf>
    <xf numFmtId="1" fontId="8" fillId="0" borderId="0" xfId="0" applyNumberFormat="1" applyFont="1" applyAlignment="1">
      <alignment horizontal="center" vertical="center"/>
    </xf>
    <xf numFmtId="0" fontId="0" fillId="0" borderId="36" xfId="0" applyBorder="1" applyAlignment="1">
      <alignment horizontal="center"/>
    </xf>
    <xf numFmtId="0" fontId="0" fillId="0" borderId="7" xfId="0" applyBorder="1" applyAlignment="1">
      <alignment horizontal="center"/>
    </xf>
    <xf numFmtId="0" fontId="0" fillId="0" borderId="35" xfId="0" applyBorder="1" applyAlignment="1">
      <alignment horizontal="center"/>
    </xf>
    <xf numFmtId="3" fontId="0" fillId="0" borderId="31" xfId="0" applyNumberFormat="1" applyBorder="1" applyAlignment="1">
      <alignment horizontal="center"/>
    </xf>
    <xf numFmtId="3" fontId="0" fillId="0" borderId="32" xfId="0" applyNumberFormat="1" applyBorder="1" applyAlignment="1">
      <alignment horizontal="center"/>
    </xf>
    <xf numFmtId="3" fontId="0" fillId="0" borderId="33" xfId="0" applyNumberFormat="1" applyBorder="1" applyAlignment="1">
      <alignment horizontal="center"/>
    </xf>
    <xf numFmtId="0" fontId="0" fillId="0" borderId="53" xfId="0" applyBorder="1" applyAlignment="1">
      <alignment horizontal="center"/>
    </xf>
    <xf numFmtId="3" fontId="0" fillId="0" borderId="52" xfId="0" applyNumberFormat="1" applyBorder="1" applyAlignment="1">
      <alignment horizontal="center"/>
    </xf>
    <xf numFmtId="0" fontId="0" fillId="0" borderId="58" xfId="0" applyBorder="1" applyAlignment="1">
      <alignment horizontal="center"/>
    </xf>
    <xf numFmtId="3" fontId="0" fillId="0" borderId="55" xfId="0" applyNumberFormat="1" applyBorder="1" applyAlignment="1">
      <alignment horizontal="center"/>
    </xf>
    <xf numFmtId="0" fontId="5" fillId="0" borderId="59" xfId="0" applyFont="1" applyBorder="1" applyAlignment="1">
      <alignment horizontal="center"/>
    </xf>
    <xf numFmtId="0" fontId="4" fillId="0" borderId="59" xfId="0" applyFont="1" applyBorder="1" applyAlignment="1">
      <alignment horizontal="center"/>
    </xf>
    <xf numFmtId="0" fontId="2" fillId="0" borderId="28" xfId="0" applyFont="1" applyBorder="1" applyAlignment="1">
      <alignment horizontal="center"/>
    </xf>
    <xf numFmtId="0" fontId="0" fillId="4" borderId="0" xfId="0" applyFill="1" applyAlignment="1">
      <alignment horizontal="center"/>
    </xf>
    <xf numFmtId="0" fontId="12" fillId="5" borderId="37" xfId="0" applyFont="1" applyFill="1" applyBorder="1" applyAlignment="1">
      <alignment horizontal="center" vertical="center"/>
    </xf>
    <xf numFmtId="0" fontId="12" fillId="5" borderId="34" xfId="0" applyFont="1" applyFill="1" applyBorder="1" applyAlignment="1">
      <alignment horizontal="center" vertical="center"/>
    </xf>
    <xf numFmtId="0" fontId="3" fillId="4" borderId="0" xfId="0" applyFont="1" applyFill="1"/>
    <xf numFmtId="0" fontId="0" fillId="0" borderId="9" xfId="0" applyBorder="1" applyAlignment="1">
      <alignment horizontal="center"/>
    </xf>
    <xf numFmtId="3" fontId="0" fillId="0" borderId="37" xfId="0" applyNumberFormat="1" applyBorder="1" applyAlignment="1">
      <alignment horizontal="center"/>
    </xf>
    <xf numFmtId="0" fontId="0" fillId="0" borderId="48" xfId="0" applyBorder="1" applyAlignment="1">
      <alignment horizontal="center"/>
    </xf>
    <xf numFmtId="0" fontId="2" fillId="0" borderId="55" xfId="0" applyFont="1" applyBorder="1" applyAlignment="1">
      <alignment horizontal="center"/>
    </xf>
    <xf numFmtId="0" fontId="0" fillId="0" borderId="47" xfId="0" applyBorder="1" applyAlignment="1">
      <alignment horizontal="center"/>
    </xf>
    <xf numFmtId="0" fontId="12" fillId="5" borderId="44" xfId="0" applyFont="1" applyFill="1" applyBorder="1" applyAlignment="1">
      <alignment horizontal="center" vertical="center"/>
    </xf>
    <xf numFmtId="0" fontId="12" fillId="5" borderId="19" xfId="0" applyFont="1" applyFill="1" applyBorder="1" applyAlignment="1">
      <alignment horizontal="center" vertical="center"/>
    </xf>
    <xf numFmtId="0" fontId="12" fillId="5" borderId="20" xfId="0" applyFont="1" applyFill="1" applyBorder="1" applyAlignment="1">
      <alignment horizontal="center" vertical="center"/>
    </xf>
    <xf numFmtId="0" fontId="3" fillId="5" borderId="8" xfId="0" applyFont="1" applyFill="1" applyBorder="1" applyAlignment="1">
      <alignment horizontal="center" vertical="center"/>
    </xf>
    <xf numFmtId="0" fontId="12" fillId="5" borderId="8"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39" xfId="0" applyFont="1" applyFill="1" applyBorder="1" applyAlignment="1">
      <alignment horizontal="center" vertical="center"/>
    </xf>
    <xf numFmtId="0" fontId="3" fillId="5" borderId="49" xfId="0" applyFont="1" applyFill="1" applyBorder="1" applyAlignment="1">
      <alignment horizontal="center" vertical="center"/>
    </xf>
    <xf numFmtId="0" fontId="12" fillId="5" borderId="42" xfId="0" applyFont="1" applyFill="1" applyBorder="1" applyAlignment="1">
      <alignment horizontal="center" vertical="center"/>
    </xf>
    <xf numFmtId="0" fontId="12" fillId="5" borderId="18" xfId="0" applyFont="1" applyFill="1" applyBorder="1" applyAlignment="1">
      <alignment horizontal="center" vertical="center"/>
    </xf>
    <xf numFmtId="1" fontId="7" fillId="2" borderId="5" xfId="0" applyNumberFormat="1" applyFont="1" applyFill="1" applyBorder="1" applyAlignment="1">
      <alignment horizontal="center"/>
    </xf>
    <xf numFmtId="0" fontId="3" fillId="0" borderId="0" xfId="0" applyFont="1" applyAlignment="1">
      <alignment vertical="center"/>
    </xf>
    <xf numFmtId="0" fontId="0" fillId="2" borderId="8" xfId="0" applyFill="1" applyBorder="1" applyAlignment="1">
      <alignment horizontal="center" vertical="center"/>
    </xf>
    <xf numFmtId="0" fontId="11" fillId="4" borderId="0" xfId="0" applyFont="1" applyFill="1" applyAlignment="1">
      <alignment horizontal="center" vertical="center"/>
    </xf>
    <xf numFmtId="3" fontId="9" fillId="4" borderId="0" xfId="0" applyNumberFormat="1" applyFont="1" applyFill="1" applyAlignment="1">
      <alignment horizontal="center"/>
    </xf>
    <xf numFmtId="1" fontId="7" fillId="4" borderId="0" xfId="0" applyNumberFormat="1" applyFont="1" applyFill="1" applyAlignment="1">
      <alignment horizontal="left"/>
    </xf>
    <xf numFmtId="0" fontId="1" fillId="4" borderId="0" xfId="0" applyFont="1" applyFill="1"/>
    <xf numFmtId="0" fontId="11" fillId="4" borderId="34" xfId="0" applyFont="1" applyFill="1" applyBorder="1" applyAlignment="1">
      <alignment horizontal="center" vertical="center"/>
    </xf>
    <xf numFmtId="3" fontId="9" fillId="4" borderId="27" xfId="0" applyNumberFormat="1" applyFont="1" applyFill="1" applyBorder="1" applyAlignment="1">
      <alignment horizontal="center"/>
    </xf>
    <xf numFmtId="3" fontId="9" fillId="4" borderId="26" xfId="0" applyNumberFormat="1" applyFont="1" applyFill="1" applyBorder="1" applyAlignment="1">
      <alignment horizontal="center"/>
    </xf>
    <xf numFmtId="3" fontId="9" fillId="4" borderId="50" xfId="0" applyNumberFormat="1" applyFont="1" applyFill="1" applyBorder="1" applyAlignment="1">
      <alignment horizontal="center"/>
    </xf>
    <xf numFmtId="3" fontId="9" fillId="4" borderId="34" xfId="0" applyNumberFormat="1" applyFont="1" applyFill="1" applyBorder="1" applyAlignment="1">
      <alignment horizontal="center"/>
    </xf>
    <xf numFmtId="0" fontId="11" fillId="4" borderId="20" xfId="0" applyFont="1" applyFill="1" applyBorder="1" applyAlignment="1">
      <alignment horizontal="center" vertical="center"/>
    </xf>
    <xf numFmtId="3" fontId="9" fillId="4" borderId="44" xfId="0" applyNumberFormat="1" applyFont="1" applyFill="1" applyBorder="1" applyAlignment="1">
      <alignment horizontal="center" vertical="center"/>
    </xf>
    <xf numFmtId="3" fontId="9" fillId="4" borderId="19" xfId="0" applyNumberFormat="1" applyFont="1" applyFill="1" applyBorder="1" applyAlignment="1">
      <alignment horizontal="center" vertical="center"/>
    </xf>
    <xf numFmtId="3" fontId="9" fillId="4" borderId="42" xfId="0" applyNumberFormat="1" applyFont="1" applyFill="1" applyBorder="1" applyAlignment="1">
      <alignment horizontal="center" vertical="center"/>
    </xf>
    <xf numFmtId="9" fontId="9" fillId="4" borderId="18" xfId="1" applyFont="1" applyFill="1" applyBorder="1" applyAlignment="1">
      <alignment horizontal="center" vertical="center"/>
    </xf>
    <xf numFmtId="9" fontId="9" fillId="4" borderId="19" xfId="1" applyFont="1" applyFill="1" applyBorder="1" applyAlignment="1">
      <alignment horizontal="center" vertical="center"/>
    </xf>
    <xf numFmtId="9" fontId="9" fillId="4" borderId="42" xfId="1" applyFont="1" applyFill="1" applyBorder="1" applyAlignment="1">
      <alignment horizontal="center" vertical="center"/>
    </xf>
    <xf numFmtId="9" fontId="9" fillId="4" borderId="20" xfId="1" applyFont="1" applyFill="1" applyBorder="1" applyAlignment="1">
      <alignment horizontal="center" vertical="center"/>
    </xf>
    <xf numFmtId="0" fontId="0" fillId="4" borderId="0" xfId="0" applyFill="1" applyAlignment="1">
      <alignment horizontal="center" vertical="center"/>
    </xf>
    <xf numFmtId="0" fontId="3" fillId="4" borderId="0" xfId="0" applyFont="1" applyFill="1" applyAlignment="1">
      <alignment horizontal="left" vertical="center"/>
    </xf>
    <xf numFmtId="0" fontId="11" fillId="4" borderId="8" xfId="0" applyFont="1" applyFill="1" applyBorder="1" applyAlignment="1">
      <alignment horizontal="center" vertical="center"/>
    </xf>
    <xf numFmtId="3" fontId="11" fillId="4" borderId="39" xfId="0" applyNumberFormat="1" applyFont="1" applyFill="1" applyBorder="1" applyAlignment="1">
      <alignment horizontal="center" vertical="center"/>
    </xf>
    <xf numFmtId="3" fontId="11" fillId="4" borderId="61" xfId="0" applyNumberFormat="1" applyFont="1" applyFill="1" applyBorder="1" applyAlignment="1">
      <alignment horizontal="center" vertical="center"/>
    </xf>
    <xf numFmtId="1" fontId="7" fillId="4" borderId="0" xfId="0" applyNumberFormat="1" applyFont="1" applyFill="1" applyAlignment="1">
      <alignment horizontal="center"/>
    </xf>
    <xf numFmtId="0" fontId="2" fillId="4" borderId="0" xfId="0" applyFont="1" applyFill="1"/>
    <xf numFmtId="3" fontId="11" fillId="4" borderId="38" xfId="0" applyNumberFormat="1" applyFont="1" applyFill="1" applyBorder="1" applyAlignment="1">
      <alignment horizontal="center" vertical="center"/>
    </xf>
    <xf numFmtId="164" fontId="11" fillId="4" borderId="40" xfId="0" applyNumberFormat="1" applyFont="1" applyFill="1" applyBorder="1" applyAlignment="1">
      <alignment horizontal="center" vertical="center"/>
    </xf>
    <xf numFmtId="0" fontId="3" fillId="5" borderId="63" xfId="0" applyFont="1" applyFill="1" applyBorder="1" applyAlignment="1">
      <alignment horizontal="center" vertical="center"/>
    </xf>
    <xf numFmtId="0" fontId="3" fillId="5" borderId="64" xfId="0" applyFont="1" applyFill="1" applyBorder="1" applyAlignment="1">
      <alignment horizontal="center" vertical="center"/>
    </xf>
    <xf numFmtId="0" fontId="0" fillId="5" borderId="64" xfId="0" applyFill="1" applyBorder="1"/>
    <xf numFmtId="0" fontId="0" fillId="5" borderId="64" xfId="0" applyFill="1" applyBorder="1" applyAlignment="1">
      <alignment horizontal="center"/>
    </xf>
    <xf numFmtId="0" fontId="1" fillId="5" borderId="64" xfId="0" applyFont="1" applyFill="1" applyBorder="1"/>
    <xf numFmtId="0" fontId="0" fillId="5" borderId="65" xfId="0" applyFill="1" applyBorder="1"/>
    <xf numFmtId="0" fontId="0" fillId="4" borderId="66" xfId="0" applyFill="1" applyBorder="1"/>
    <xf numFmtId="0" fontId="0" fillId="4" borderId="67" xfId="0" applyFill="1" applyBorder="1"/>
    <xf numFmtId="0" fontId="3" fillId="5" borderId="68" xfId="0" applyFont="1" applyFill="1" applyBorder="1" applyAlignment="1">
      <alignment horizontal="center" vertical="center"/>
    </xf>
    <xf numFmtId="0" fontId="11" fillId="4" borderId="69" xfId="0" applyFont="1" applyFill="1" applyBorder="1" applyAlignment="1">
      <alignment horizontal="center" vertical="center"/>
    </xf>
    <xf numFmtId="1" fontId="7" fillId="4" borderId="66" xfId="0" applyNumberFormat="1" applyFont="1" applyFill="1" applyBorder="1" applyAlignment="1">
      <alignment horizontal="center" vertical="center"/>
    </xf>
    <xf numFmtId="0" fontId="11" fillId="4" borderId="71" xfId="0" applyFont="1" applyFill="1" applyBorder="1" applyAlignment="1">
      <alignment horizontal="center" vertical="center"/>
    </xf>
    <xf numFmtId="0" fontId="0" fillId="4" borderId="66" xfId="0" applyFill="1" applyBorder="1" applyAlignment="1">
      <alignment horizontal="center" vertical="center"/>
    </xf>
    <xf numFmtId="0" fontId="12" fillId="5" borderId="70" xfId="0" applyFont="1" applyFill="1" applyBorder="1" applyAlignment="1">
      <alignment horizontal="center" vertical="center"/>
    </xf>
    <xf numFmtId="0" fontId="12" fillId="5" borderId="69" xfId="0" applyFont="1" applyFill="1" applyBorder="1" applyAlignment="1">
      <alignment horizontal="center" vertical="center"/>
    </xf>
    <xf numFmtId="0" fontId="11" fillId="4" borderId="72" xfId="0" applyFont="1" applyFill="1" applyBorder="1" applyAlignment="1">
      <alignment horizontal="center" vertical="center"/>
    </xf>
    <xf numFmtId="0" fontId="0" fillId="4" borderId="73" xfId="0" applyFill="1" applyBorder="1"/>
    <xf numFmtId="0" fontId="0" fillId="4" borderId="74" xfId="0" applyFill="1" applyBorder="1"/>
    <xf numFmtId="0" fontId="0" fillId="4" borderId="75" xfId="0" applyFill="1" applyBorder="1"/>
    <xf numFmtId="3" fontId="11" fillId="4" borderId="23" xfId="0" applyNumberFormat="1" applyFont="1" applyFill="1" applyBorder="1" applyAlignment="1">
      <alignment horizontal="center" vertical="center"/>
    </xf>
    <xf numFmtId="3" fontId="11" fillId="4" borderId="24" xfId="0" applyNumberFormat="1" applyFont="1" applyFill="1" applyBorder="1" applyAlignment="1">
      <alignment horizontal="center" vertical="center"/>
    </xf>
    <xf numFmtId="3" fontId="11" fillId="4" borderId="54" xfId="0" applyNumberFormat="1" applyFont="1" applyFill="1" applyBorder="1" applyAlignment="1">
      <alignment horizontal="center" vertical="center"/>
    </xf>
    <xf numFmtId="3" fontId="11" fillId="4" borderId="25" xfId="0" applyNumberFormat="1" applyFont="1" applyFill="1" applyBorder="1" applyAlignment="1">
      <alignment horizontal="center" vertical="center"/>
    </xf>
    <xf numFmtId="3" fontId="11" fillId="4" borderId="43" xfId="0" applyNumberFormat="1" applyFont="1" applyFill="1" applyBorder="1" applyAlignment="1">
      <alignment horizontal="center" vertical="center"/>
    </xf>
    <xf numFmtId="1" fontId="3" fillId="7" borderId="1" xfId="0" applyNumberFormat="1" applyFont="1" applyFill="1" applyBorder="1"/>
    <xf numFmtId="0" fontId="3" fillId="7" borderId="1" xfId="0" applyFont="1" applyFill="1" applyBorder="1"/>
    <xf numFmtId="0" fontId="0" fillId="7" borderId="1" xfId="0" applyFill="1" applyBorder="1"/>
    <xf numFmtId="3" fontId="0" fillId="7" borderId="1" xfId="0" applyNumberFormat="1" applyFill="1" applyBorder="1"/>
    <xf numFmtId="0" fontId="0" fillId="4" borderId="0" xfId="0" applyFill="1" applyAlignment="1">
      <alignment horizontal="left" vertical="top"/>
    </xf>
    <xf numFmtId="0" fontId="0" fillId="4" borderId="0" xfId="0" applyFill="1" applyAlignment="1">
      <alignment horizontal="center" vertical="top"/>
    </xf>
    <xf numFmtId="0" fontId="0" fillId="4" borderId="31" xfId="0" applyFill="1" applyBorder="1" applyAlignment="1">
      <alignment horizontal="center" vertical="center"/>
    </xf>
    <xf numFmtId="0" fontId="0" fillId="4" borderId="32" xfId="0" applyFill="1" applyBorder="1" applyAlignment="1">
      <alignment horizontal="center" vertical="center"/>
    </xf>
    <xf numFmtId="0" fontId="0" fillId="4" borderId="33" xfId="0" applyFill="1" applyBorder="1" applyAlignment="1">
      <alignment horizontal="center" vertical="center"/>
    </xf>
    <xf numFmtId="0" fontId="0" fillId="4" borderId="11" xfId="0" applyFill="1" applyBorder="1"/>
    <xf numFmtId="0" fontId="3" fillId="4" borderId="34" xfId="0" applyFont="1" applyFill="1" applyBorder="1" applyAlignment="1">
      <alignment horizontal="center" vertical="center"/>
    </xf>
    <xf numFmtId="0" fontId="0" fillId="4" borderId="0" xfId="0" applyFill="1" applyAlignment="1">
      <alignment vertical="top" wrapText="1"/>
    </xf>
    <xf numFmtId="0" fontId="0" fillId="3" borderId="6" xfId="0" applyFill="1" applyBorder="1"/>
    <xf numFmtId="0" fontId="0" fillId="3" borderId="2" xfId="0" applyFill="1" applyBorder="1"/>
    <xf numFmtId="0" fontId="3" fillId="4" borderId="0" xfId="0" applyFont="1" applyFill="1" applyAlignment="1">
      <alignment horizontal="center" vertical="center"/>
    </xf>
    <xf numFmtId="1" fontId="3" fillId="4" borderId="0" xfId="0" applyNumberFormat="1" applyFont="1" applyFill="1"/>
    <xf numFmtId="1" fontId="0" fillId="4" borderId="0" xfId="0" applyNumberFormat="1" applyFill="1"/>
    <xf numFmtId="1" fontId="9" fillId="4" borderId="28" xfId="0" applyNumberFormat="1" applyFont="1" applyFill="1" applyBorder="1" applyAlignment="1">
      <alignment horizontal="center"/>
    </xf>
    <xf numFmtId="1" fontId="9" fillId="4" borderId="29" xfId="0" applyNumberFormat="1" applyFont="1" applyFill="1" applyBorder="1" applyAlignment="1">
      <alignment horizontal="center"/>
    </xf>
    <xf numFmtId="1" fontId="9" fillId="4" borderId="30" xfId="0" applyNumberFormat="1" applyFont="1" applyFill="1" applyBorder="1" applyAlignment="1">
      <alignment horizontal="center"/>
    </xf>
    <xf numFmtId="3" fontId="7" fillId="2" borderId="37" xfId="0" applyNumberFormat="1" applyFont="1" applyFill="1" applyBorder="1" applyAlignment="1">
      <alignment horizontal="center" vertical="center"/>
    </xf>
    <xf numFmtId="3" fontId="7" fillId="2" borderId="32" xfId="0" applyNumberFormat="1" applyFont="1" applyFill="1" applyBorder="1" applyAlignment="1">
      <alignment horizontal="center" vertical="center"/>
    </xf>
    <xf numFmtId="3" fontId="7" fillId="2" borderId="33" xfId="0" applyNumberFormat="1" applyFont="1" applyFill="1" applyBorder="1" applyAlignment="1">
      <alignment horizontal="center" vertical="center"/>
    </xf>
    <xf numFmtId="3" fontId="7" fillId="2" borderId="31" xfId="0" applyNumberFormat="1" applyFont="1" applyFill="1" applyBorder="1" applyAlignment="1">
      <alignment horizontal="center" vertical="center"/>
    </xf>
    <xf numFmtId="3" fontId="3" fillId="0" borderId="34" xfId="0" applyNumberFormat="1" applyFont="1" applyBorder="1" applyAlignment="1">
      <alignment horizontal="center" vertical="center"/>
    </xf>
    <xf numFmtId="0" fontId="0" fillId="4" borderId="0" xfId="0" applyFill="1" applyAlignment="1">
      <alignment horizontal="left" vertical="top" wrapText="1"/>
    </xf>
    <xf numFmtId="0" fontId="3" fillId="2" borderId="1" xfId="0" applyFont="1" applyFill="1" applyBorder="1" applyAlignment="1">
      <alignment horizontal="center" vertical="center"/>
    </xf>
    <xf numFmtId="3" fontId="7" fillId="2" borderId="37" xfId="0" applyNumberFormat="1" applyFont="1" applyFill="1" applyBorder="1" applyAlignment="1" applyProtection="1">
      <alignment horizontal="center"/>
      <protection locked="0"/>
    </xf>
    <xf numFmtId="3" fontId="7" fillId="2" borderId="32" xfId="0" applyNumberFormat="1" applyFont="1" applyFill="1" applyBorder="1" applyAlignment="1" applyProtection="1">
      <alignment horizontal="center"/>
      <protection locked="0"/>
    </xf>
    <xf numFmtId="3" fontId="7" fillId="2" borderId="33" xfId="0" applyNumberFormat="1" applyFont="1" applyFill="1" applyBorder="1" applyAlignment="1" applyProtection="1">
      <alignment horizontal="center"/>
      <protection locked="0"/>
    </xf>
    <xf numFmtId="3" fontId="7" fillId="2" borderId="31" xfId="0" applyNumberFormat="1" applyFont="1" applyFill="1" applyBorder="1" applyAlignment="1" applyProtection="1">
      <alignment horizontal="center"/>
      <protection locked="0"/>
    </xf>
    <xf numFmtId="0" fontId="3" fillId="2" borderId="31" xfId="0" applyFont="1" applyFill="1" applyBorder="1" applyAlignment="1" applyProtection="1">
      <alignment horizontal="center" vertical="center"/>
      <protection locked="0"/>
    </xf>
    <xf numFmtId="0" fontId="3" fillId="2" borderId="32" xfId="0" applyFont="1" applyFill="1" applyBorder="1" applyAlignment="1" applyProtection="1">
      <alignment horizontal="center" vertical="center"/>
      <protection locked="0"/>
    </xf>
    <xf numFmtId="0" fontId="3" fillId="2" borderId="33" xfId="0" applyFont="1" applyFill="1" applyBorder="1" applyAlignment="1" applyProtection="1">
      <alignment horizontal="center" vertical="center"/>
      <protection locked="0"/>
    </xf>
    <xf numFmtId="3" fontId="3" fillId="4" borderId="34" xfId="0" applyNumberFormat="1" applyFont="1" applyFill="1" applyBorder="1" applyAlignment="1" applyProtection="1">
      <alignment horizontal="center"/>
      <protection locked="0"/>
    </xf>
    <xf numFmtId="0" fontId="0" fillId="4" borderId="0" xfId="0" applyFill="1" applyAlignment="1">
      <alignment vertical="center"/>
    </xf>
    <xf numFmtId="0" fontId="3" fillId="4" borderId="0" xfId="0" applyFont="1" applyFill="1" applyAlignment="1">
      <alignment vertical="center"/>
    </xf>
    <xf numFmtId="3" fontId="11" fillId="4" borderId="31" xfId="0" applyNumberFormat="1" applyFont="1" applyFill="1" applyBorder="1" applyAlignment="1">
      <alignment horizontal="center" vertical="center"/>
    </xf>
    <xf numFmtId="3" fontId="3" fillId="0" borderId="0" xfId="0" applyNumberFormat="1" applyFont="1" applyAlignment="1">
      <alignment horizontal="center" vertical="center"/>
    </xf>
    <xf numFmtId="3" fontId="11" fillId="4" borderId="8" xfId="0" applyNumberFormat="1" applyFont="1" applyFill="1" applyBorder="1" applyAlignment="1">
      <alignment horizontal="center" vertical="center"/>
    </xf>
    <xf numFmtId="3" fontId="11" fillId="4" borderId="49" xfId="0" applyNumberFormat="1" applyFont="1" applyFill="1" applyBorder="1" applyAlignment="1">
      <alignment horizontal="center" vertical="center"/>
    </xf>
    <xf numFmtId="3" fontId="11" fillId="4" borderId="40" xfId="0" applyNumberFormat="1" applyFont="1" applyFill="1" applyBorder="1" applyAlignment="1">
      <alignment horizontal="center" vertical="center"/>
    </xf>
    <xf numFmtId="0" fontId="0" fillId="4" borderId="67" xfId="0" applyFill="1" applyBorder="1" applyAlignment="1">
      <alignment horizontal="center" vertical="center"/>
    </xf>
    <xf numFmtId="0" fontId="0" fillId="7" borderId="62" xfId="0" applyFill="1" applyBorder="1"/>
    <xf numFmtId="1" fontId="19" fillId="10" borderId="0" xfId="0" applyNumberFormat="1" applyFont="1" applyFill="1" applyAlignment="1">
      <alignment horizontal="left"/>
    </xf>
    <xf numFmtId="0" fontId="20" fillId="0" borderId="0" xfId="0" applyFont="1" applyAlignment="1">
      <alignment horizontal="left" vertical="top"/>
    </xf>
    <xf numFmtId="0" fontId="21" fillId="0" borderId="0" xfId="0" applyFont="1"/>
    <xf numFmtId="0" fontId="12" fillId="5" borderId="28" xfId="0" applyFont="1" applyFill="1" applyBorder="1" applyAlignment="1">
      <alignment vertical="center"/>
    </xf>
    <xf numFmtId="0" fontId="12" fillId="5" borderId="36" xfId="0" applyFont="1" applyFill="1" applyBorder="1" applyAlignment="1">
      <alignment vertical="center"/>
    </xf>
    <xf numFmtId="0" fontId="12" fillId="5" borderId="46" xfId="0" applyFont="1" applyFill="1" applyBorder="1" applyAlignment="1">
      <alignment vertical="center"/>
    </xf>
    <xf numFmtId="0" fontId="12" fillId="5" borderId="19" xfId="0" applyFont="1" applyFill="1" applyBorder="1" applyAlignment="1">
      <alignment horizontal="center" vertical="center" wrapText="1"/>
    </xf>
    <xf numFmtId="0" fontId="0" fillId="4" borderId="9" xfId="0" applyFill="1" applyBorder="1"/>
    <xf numFmtId="0" fontId="11" fillId="4" borderId="38" xfId="0" applyFont="1" applyFill="1" applyBorder="1" applyAlignment="1">
      <alignment horizontal="center" vertical="center"/>
    </xf>
    <xf numFmtId="0" fontId="0" fillId="0" borderId="19" xfId="0" applyBorder="1"/>
    <xf numFmtId="0" fontId="0" fillId="0" borderId="42" xfId="0" applyBorder="1"/>
    <xf numFmtId="0" fontId="0" fillId="0" borderId="38" xfId="0" applyBorder="1"/>
    <xf numFmtId="0" fontId="0" fillId="0" borderId="40" xfId="0" applyBorder="1"/>
    <xf numFmtId="0" fontId="0" fillId="4" borderId="12" xfId="0" applyFill="1" applyBorder="1"/>
    <xf numFmtId="0" fontId="2" fillId="5" borderId="64" xfId="0" applyFont="1" applyFill="1" applyBorder="1"/>
    <xf numFmtId="0" fontId="2" fillId="0" borderId="59" xfId="0" applyFont="1" applyBorder="1" applyAlignment="1">
      <alignment horizontal="center"/>
    </xf>
    <xf numFmtId="0" fontId="3" fillId="4" borderId="81" xfId="0" applyFont="1" applyFill="1" applyBorder="1" applyAlignment="1">
      <alignment horizontal="center" vertical="top"/>
    </xf>
    <xf numFmtId="0" fontId="0" fillId="4" borderId="81" xfId="0" applyFill="1" applyBorder="1"/>
    <xf numFmtId="0" fontId="0" fillId="4" borderId="81" xfId="0" applyFill="1" applyBorder="1" applyAlignment="1">
      <alignment horizontal="left" vertical="top" wrapText="1"/>
    </xf>
    <xf numFmtId="0" fontId="3" fillId="4" borderId="0" xfId="0" applyFont="1" applyFill="1" applyAlignment="1">
      <alignment horizontal="center" vertical="top"/>
    </xf>
    <xf numFmtId="0" fontId="22" fillId="4" borderId="0" xfId="0" applyFont="1" applyFill="1" applyAlignment="1">
      <alignment horizontal="center" vertical="center"/>
    </xf>
    <xf numFmtId="0" fontId="23" fillId="5" borderId="13" xfId="0" applyFont="1" applyFill="1" applyBorder="1" applyAlignment="1">
      <alignment horizontal="center" vertical="center" wrapText="1"/>
    </xf>
    <xf numFmtId="0" fontId="24" fillId="5" borderId="8"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60" xfId="0" applyFont="1" applyFill="1" applyBorder="1" applyAlignment="1">
      <alignment horizontal="center" vertical="center" wrapText="1"/>
    </xf>
    <xf numFmtId="0" fontId="25" fillId="4" borderId="23" xfId="0" applyFont="1" applyFill="1" applyBorder="1" applyAlignment="1">
      <alignment horizontal="center" vertical="center"/>
    </xf>
    <xf numFmtId="0" fontId="25" fillId="4" borderId="31" xfId="0" applyFont="1" applyFill="1" applyBorder="1" applyAlignment="1">
      <alignment horizontal="center" vertical="center"/>
    </xf>
    <xf numFmtId="0" fontId="22" fillId="4" borderId="28" xfId="0" applyFont="1" applyFill="1" applyBorder="1" applyAlignment="1">
      <alignment horizontal="center" vertical="center" wrapText="1"/>
    </xf>
    <xf numFmtId="0" fontId="22" fillId="4" borderId="31" xfId="0" applyFont="1" applyFill="1" applyBorder="1" applyAlignment="1">
      <alignment horizontal="center" vertical="center" wrapText="1"/>
    </xf>
    <xf numFmtId="0" fontId="22" fillId="4" borderId="36" xfId="0" applyFont="1" applyFill="1" applyBorder="1" applyAlignment="1">
      <alignment horizontal="center" vertical="center" wrapText="1"/>
    </xf>
    <xf numFmtId="0" fontId="25" fillId="4" borderId="16" xfId="0" applyFont="1" applyFill="1" applyBorder="1" applyAlignment="1">
      <alignment horizontal="center" vertical="center"/>
    </xf>
    <xf numFmtId="0" fontId="25" fillId="4" borderId="32" xfId="0" applyFont="1" applyFill="1" applyBorder="1" applyAlignment="1">
      <alignment horizontal="center" vertical="center"/>
    </xf>
    <xf numFmtId="0" fontId="22" fillId="4" borderId="29" xfId="0" applyFont="1" applyFill="1" applyBorder="1" applyAlignment="1">
      <alignment horizontal="center" vertical="center" wrapText="1"/>
    </xf>
    <xf numFmtId="0" fontId="22" fillId="4" borderId="32"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5" fillId="4" borderId="18" xfId="0" applyFont="1" applyFill="1" applyBorder="1" applyAlignment="1">
      <alignment horizontal="center" vertical="center"/>
    </xf>
    <xf numFmtId="0" fontId="25" fillId="4" borderId="33" xfId="0" applyFont="1" applyFill="1" applyBorder="1" applyAlignment="1">
      <alignment horizontal="center" vertical="center"/>
    </xf>
    <xf numFmtId="0" fontId="22" fillId="4" borderId="30" xfId="0" applyFont="1" applyFill="1" applyBorder="1" applyAlignment="1">
      <alignment horizontal="center" vertical="center" wrapText="1"/>
    </xf>
    <xf numFmtId="0" fontId="22" fillId="4" borderId="33" xfId="0" applyFont="1" applyFill="1" applyBorder="1" applyAlignment="1">
      <alignment horizontal="center" vertical="center" wrapText="1"/>
    </xf>
    <xf numFmtId="0" fontId="22" fillId="4" borderId="35" xfId="0" applyFont="1" applyFill="1" applyBorder="1" applyAlignment="1">
      <alignment horizontal="center" vertical="center" wrapText="1"/>
    </xf>
    <xf numFmtId="0" fontId="26" fillId="5" borderId="9" xfId="0" applyFont="1" applyFill="1" applyBorder="1" applyAlignment="1">
      <alignment horizontal="left" vertical="center"/>
    </xf>
    <xf numFmtId="0" fontId="26" fillId="5" borderId="9"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44" xfId="0" applyFont="1" applyFill="1" applyBorder="1" applyAlignment="1">
      <alignment horizontal="center" vertical="center"/>
    </xf>
    <xf numFmtId="0" fontId="26" fillId="5" borderId="19" xfId="0" applyFont="1" applyFill="1" applyBorder="1" applyAlignment="1">
      <alignment horizontal="center" vertical="center"/>
    </xf>
    <xf numFmtId="0" fontId="26" fillId="5" borderId="42" xfId="0" applyFont="1" applyFill="1" applyBorder="1" applyAlignment="1">
      <alignment horizontal="center" vertical="center"/>
    </xf>
    <xf numFmtId="0" fontId="26" fillId="5" borderId="18" xfId="0" applyFont="1" applyFill="1" applyBorder="1" applyAlignment="1">
      <alignment horizontal="center" vertical="center"/>
    </xf>
    <xf numFmtId="0" fontId="26" fillId="5" borderId="20" xfId="0" applyFont="1" applyFill="1" applyBorder="1" applyAlignment="1">
      <alignment horizontal="center" vertical="center"/>
    </xf>
    <xf numFmtId="0" fontId="25" fillId="4" borderId="21" xfId="0" applyFont="1" applyFill="1" applyBorder="1" applyAlignment="1">
      <alignment horizontal="center" vertical="center"/>
    </xf>
    <xf numFmtId="0" fontId="25" fillId="4" borderId="52" xfId="0" applyFont="1" applyFill="1" applyBorder="1" applyAlignment="1">
      <alignment horizontal="center" vertical="center"/>
    </xf>
    <xf numFmtId="3" fontId="25" fillId="4" borderId="45" xfId="0" applyNumberFormat="1" applyFont="1" applyFill="1" applyBorder="1" applyAlignment="1">
      <alignment horizontal="center" vertical="center"/>
    </xf>
    <xf numFmtId="3" fontId="25" fillId="4" borderId="2" xfId="0" applyNumberFormat="1" applyFont="1" applyFill="1" applyBorder="1" applyAlignment="1">
      <alignment horizontal="center" vertical="center"/>
    </xf>
    <xf numFmtId="3" fontId="25" fillId="4" borderId="3" xfId="0" applyNumberFormat="1" applyFont="1" applyFill="1" applyBorder="1" applyAlignment="1">
      <alignment horizontal="center" vertical="center"/>
    </xf>
    <xf numFmtId="9" fontId="25" fillId="4" borderId="21" xfId="1" applyFont="1" applyFill="1" applyBorder="1" applyAlignment="1">
      <alignment horizontal="center" vertical="center"/>
    </xf>
    <xf numFmtId="9" fontId="25" fillId="4" borderId="2" xfId="1" applyFont="1" applyFill="1" applyBorder="1" applyAlignment="1">
      <alignment horizontal="center" vertical="center"/>
    </xf>
    <xf numFmtId="9" fontId="25" fillId="4" borderId="22" xfId="1" applyFont="1" applyFill="1" applyBorder="1" applyAlignment="1">
      <alignment horizontal="center" vertical="center"/>
    </xf>
    <xf numFmtId="9" fontId="25" fillId="4" borderId="45" xfId="1" applyFont="1" applyFill="1" applyBorder="1" applyAlignment="1">
      <alignment horizontal="center" vertical="center"/>
    </xf>
    <xf numFmtId="3" fontId="25" fillId="4" borderId="5" xfId="0" applyNumberFormat="1" applyFont="1" applyFill="1" applyBorder="1" applyAlignment="1">
      <alignment horizontal="center" vertical="center"/>
    </xf>
    <xf numFmtId="3" fontId="25" fillId="4" borderId="1" xfId="0" applyNumberFormat="1" applyFont="1" applyFill="1" applyBorder="1" applyAlignment="1">
      <alignment horizontal="center" vertical="center"/>
    </xf>
    <xf numFmtId="3" fontId="25" fillId="4" borderId="4" xfId="0" applyNumberFormat="1" applyFont="1" applyFill="1" applyBorder="1" applyAlignment="1">
      <alignment horizontal="center" vertical="center"/>
    </xf>
    <xf numFmtId="9" fontId="25" fillId="4" borderId="5" xfId="1" applyFont="1" applyFill="1" applyBorder="1" applyAlignment="1">
      <alignment horizontal="center" vertical="center"/>
    </xf>
    <xf numFmtId="9" fontId="25" fillId="4" borderId="17" xfId="1" applyFont="1" applyFill="1" applyBorder="1" applyAlignment="1">
      <alignment horizontal="center" vertical="center"/>
    </xf>
    <xf numFmtId="3" fontId="25" fillId="4" borderId="44" xfId="0" applyNumberFormat="1" applyFont="1" applyFill="1" applyBorder="1" applyAlignment="1">
      <alignment horizontal="center" vertical="center"/>
    </xf>
    <xf numFmtId="3" fontId="25" fillId="4" borderId="19" xfId="0" applyNumberFormat="1" applyFont="1" applyFill="1" applyBorder="1" applyAlignment="1">
      <alignment horizontal="center" vertical="center"/>
    </xf>
    <xf numFmtId="3" fontId="25" fillId="4" borderId="42" xfId="0" applyNumberFormat="1" applyFont="1" applyFill="1" applyBorder="1" applyAlignment="1">
      <alignment horizontal="center" vertical="center"/>
    </xf>
    <xf numFmtId="9" fontId="25" fillId="4" borderId="27" xfId="1" applyFont="1" applyFill="1" applyBorder="1" applyAlignment="1">
      <alignment horizontal="center" vertical="center"/>
    </xf>
    <xf numFmtId="9" fontId="25" fillId="4" borderId="26" xfId="1" applyFont="1" applyFill="1" applyBorder="1" applyAlignment="1">
      <alignment horizontal="center" vertical="center"/>
    </xf>
    <xf numFmtId="9" fontId="25" fillId="4" borderId="76" xfId="1" applyFont="1" applyFill="1" applyBorder="1" applyAlignment="1">
      <alignment horizontal="center" vertical="center"/>
    </xf>
    <xf numFmtId="9" fontId="25" fillId="4" borderId="44" xfId="1" applyFont="1" applyFill="1" applyBorder="1" applyAlignment="1">
      <alignment horizontal="center" vertical="center"/>
    </xf>
    <xf numFmtId="9" fontId="25" fillId="4" borderId="20" xfId="1" applyFont="1" applyFill="1" applyBorder="1" applyAlignment="1">
      <alignment horizontal="center" vertical="center"/>
    </xf>
    <xf numFmtId="43" fontId="26" fillId="5" borderId="18" xfId="0" applyNumberFormat="1" applyFont="1" applyFill="1" applyBorder="1" applyAlignment="1">
      <alignment horizontal="center" vertical="center"/>
    </xf>
    <xf numFmtId="43" fontId="26" fillId="5" borderId="44" xfId="0" applyNumberFormat="1" applyFont="1" applyFill="1" applyBorder="1" applyAlignment="1">
      <alignment horizontal="center" vertical="center"/>
    </xf>
    <xf numFmtId="43" fontId="26" fillId="5" borderId="48" xfId="0" applyNumberFormat="1" applyFont="1" applyFill="1" applyBorder="1" applyAlignment="1">
      <alignment horizontal="center" vertical="center"/>
    </xf>
    <xf numFmtId="37" fontId="25" fillId="4" borderId="23" xfId="0" applyNumberFormat="1" applyFont="1" applyFill="1" applyBorder="1" applyAlignment="1">
      <alignment horizontal="center" vertical="center"/>
    </xf>
    <xf numFmtId="37" fontId="25" fillId="4" borderId="24" xfId="0" applyNumberFormat="1" applyFont="1" applyFill="1" applyBorder="1" applyAlignment="1">
      <alignment horizontal="center" vertical="center"/>
    </xf>
    <xf numFmtId="37" fontId="25" fillId="4" borderId="25" xfId="0" applyNumberFormat="1" applyFont="1" applyFill="1" applyBorder="1" applyAlignment="1">
      <alignment horizontal="center" vertical="center"/>
    </xf>
    <xf numFmtId="37" fontId="25" fillId="4" borderId="16" xfId="0" applyNumberFormat="1" applyFont="1" applyFill="1" applyBorder="1" applyAlignment="1">
      <alignment horizontal="center" vertical="center"/>
    </xf>
    <xf numFmtId="37" fontId="25" fillId="4" borderId="1" xfId="0" applyNumberFormat="1" applyFont="1" applyFill="1" applyBorder="1" applyAlignment="1">
      <alignment horizontal="center" vertical="center"/>
    </xf>
    <xf numFmtId="37" fontId="25" fillId="4" borderId="17" xfId="0" applyNumberFormat="1" applyFont="1" applyFill="1" applyBorder="1" applyAlignment="1">
      <alignment horizontal="center" vertical="center"/>
    </xf>
    <xf numFmtId="37" fontId="25" fillId="4" borderId="18" xfId="0" applyNumberFormat="1" applyFont="1" applyFill="1" applyBorder="1" applyAlignment="1">
      <alignment horizontal="center" vertical="center"/>
    </xf>
    <xf numFmtId="37" fontId="25" fillId="4" borderId="19" xfId="0" applyNumberFormat="1" applyFont="1" applyFill="1" applyBorder="1" applyAlignment="1">
      <alignment horizontal="center" vertical="center"/>
    </xf>
    <xf numFmtId="37" fontId="25" fillId="4" borderId="20" xfId="0" applyNumberFormat="1" applyFont="1" applyFill="1" applyBorder="1" applyAlignment="1">
      <alignment horizontal="center" vertical="center"/>
    </xf>
    <xf numFmtId="0" fontId="26" fillId="5" borderId="18" xfId="0" applyFont="1" applyFill="1" applyBorder="1" applyAlignment="1">
      <alignment horizontal="center" vertical="center" wrapText="1"/>
    </xf>
    <xf numFmtId="0" fontId="26" fillId="5" borderId="44" xfId="0" applyFont="1" applyFill="1" applyBorder="1" applyAlignment="1">
      <alignment horizontal="center" vertical="center" wrapText="1"/>
    </xf>
    <xf numFmtId="0" fontId="26" fillId="5" borderId="19" xfId="0" applyFont="1" applyFill="1" applyBorder="1" applyAlignment="1">
      <alignment horizontal="center" vertical="center" wrapText="1"/>
    </xf>
    <xf numFmtId="0" fontId="26" fillId="5" borderId="48" xfId="0" applyFont="1" applyFill="1" applyBorder="1" applyAlignment="1">
      <alignment horizontal="center" vertical="center" wrapText="1"/>
    </xf>
    <xf numFmtId="0" fontId="22" fillId="7" borderId="1" xfId="0" applyFont="1" applyFill="1" applyBorder="1" applyAlignment="1">
      <alignment horizontal="left" vertical="center"/>
    </xf>
    <xf numFmtId="3" fontId="25" fillId="4" borderId="23" xfId="0" applyNumberFormat="1" applyFont="1" applyFill="1" applyBorder="1" applyAlignment="1">
      <alignment horizontal="center" vertical="center"/>
    </xf>
    <xf numFmtId="3" fontId="25" fillId="4" borderId="24" xfId="0" applyNumberFormat="1" applyFont="1" applyFill="1" applyBorder="1" applyAlignment="1">
      <alignment horizontal="center" vertical="center"/>
    </xf>
    <xf numFmtId="3" fontId="25" fillId="4" borderId="54" xfId="0" applyNumberFormat="1" applyFont="1" applyFill="1" applyBorder="1" applyAlignment="1">
      <alignment horizontal="center" vertical="center"/>
    </xf>
    <xf numFmtId="3" fontId="25" fillId="4" borderId="25" xfId="0" applyNumberFormat="1" applyFont="1" applyFill="1" applyBorder="1" applyAlignment="1">
      <alignment horizontal="center" vertical="center"/>
    </xf>
    <xf numFmtId="3" fontId="25" fillId="4" borderId="43" xfId="0" applyNumberFormat="1" applyFont="1" applyFill="1" applyBorder="1" applyAlignment="1">
      <alignment horizontal="center" vertical="center"/>
    </xf>
    <xf numFmtId="3" fontId="25" fillId="4" borderId="16" xfId="0" applyNumberFormat="1" applyFont="1" applyFill="1" applyBorder="1" applyAlignment="1">
      <alignment horizontal="center" vertical="center"/>
    </xf>
    <xf numFmtId="3" fontId="25" fillId="4" borderId="17" xfId="0" applyNumberFormat="1" applyFont="1" applyFill="1" applyBorder="1" applyAlignment="1">
      <alignment horizontal="center" vertical="center"/>
    </xf>
    <xf numFmtId="3" fontId="25" fillId="4" borderId="18" xfId="0" applyNumberFormat="1" applyFont="1" applyFill="1" applyBorder="1" applyAlignment="1">
      <alignment horizontal="center" vertical="center"/>
    </xf>
    <xf numFmtId="3" fontId="25" fillId="4" borderId="20" xfId="0" applyNumberFormat="1" applyFont="1" applyFill="1" applyBorder="1" applyAlignment="1">
      <alignment horizontal="center" vertical="center"/>
    </xf>
    <xf numFmtId="164" fontId="25" fillId="4" borderId="54" xfId="0" applyNumberFormat="1" applyFont="1" applyFill="1" applyBorder="1" applyAlignment="1">
      <alignment horizontal="center" vertical="center"/>
    </xf>
    <xf numFmtId="164" fontId="25" fillId="4" borderId="25" xfId="0" applyNumberFormat="1" applyFont="1" applyFill="1" applyBorder="1" applyAlignment="1">
      <alignment horizontal="center" vertical="center"/>
    </xf>
    <xf numFmtId="164" fontId="25" fillId="4" borderId="4" xfId="0" applyNumberFormat="1" applyFont="1" applyFill="1" applyBorder="1" applyAlignment="1">
      <alignment horizontal="center" vertical="center"/>
    </xf>
    <xf numFmtId="164" fontId="25" fillId="4" borderId="17" xfId="0" applyNumberFormat="1" applyFont="1" applyFill="1" applyBorder="1" applyAlignment="1">
      <alignment horizontal="center" vertical="center"/>
    </xf>
    <xf numFmtId="164" fontId="25" fillId="4" borderId="42" xfId="0" applyNumberFormat="1" applyFont="1" applyFill="1" applyBorder="1" applyAlignment="1">
      <alignment horizontal="center" vertical="center"/>
    </xf>
    <xf numFmtId="164" fontId="25" fillId="4" borderId="20" xfId="0" applyNumberFormat="1" applyFont="1" applyFill="1" applyBorder="1" applyAlignment="1">
      <alignment horizontal="center" vertical="center"/>
    </xf>
    <xf numFmtId="0" fontId="23" fillId="5" borderId="8" xfId="0" applyFont="1" applyFill="1" applyBorder="1" applyAlignment="1">
      <alignment horizontal="center" vertical="center" wrapText="1"/>
    </xf>
    <xf numFmtId="0" fontId="0" fillId="4" borderId="28" xfId="0" applyFill="1" applyBorder="1" applyAlignment="1">
      <alignment horizontal="center"/>
    </xf>
    <xf numFmtId="0" fontId="0" fillId="4" borderId="29" xfId="0" applyFill="1" applyBorder="1" applyAlignment="1">
      <alignment horizontal="center"/>
    </xf>
    <xf numFmtId="0" fontId="0" fillId="4" borderId="30" xfId="0" applyFill="1" applyBorder="1" applyAlignment="1">
      <alignment horizontal="center"/>
    </xf>
    <xf numFmtId="0" fontId="3" fillId="0" borderId="8" xfId="0" applyFont="1" applyBorder="1" applyAlignment="1">
      <alignment horizontal="center" vertical="center"/>
    </xf>
    <xf numFmtId="0" fontId="3" fillId="0" borderId="25" xfId="0" applyFont="1" applyBorder="1"/>
    <xf numFmtId="0" fontId="26" fillId="5" borderId="37" xfId="0" applyFont="1" applyFill="1" applyBorder="1" applyAlignment="1">
      <alignment horizontal="center" vertical="center"/>
    </xf>
    <xf numFmtId="0" fontId="26" fillId="5" borderId="34" xfId="0" applyFont="1" applyFill="1" applyBorder="1" applyAlignment="1">
      <alignment horizontal="center" vertical="center"/>
    </xf>
    <xf numFmtId="0" fontId="22" fillId="4" borderId="0" xfId="0" applyFont="1" applyFill="1" applyBorder="1" applyAlignment="1">
      <alignment horizontal="center" vertical="center" wrapText="1"/>
    </xf>
    <xf numFmtId="0" fontId="22" fillId="4" borderId="0" xfId="0" applyFont="1" applyFill="1" applyBorder="1" applyAlignment="1">
      <alignment horizontal="center" vertical="center"/>
    </xf>
    <xf numFmtId="0" fontId="22" fillId="4" borderId="67" xfId="0" applyFont="1" applyFill="1" applyBorder="1" applyAlignment="1">
      <alignment horizontal="center" vertical="center"/>
    </xf>
    <xf numFmtId="0" fontId="23" fillId="4" borderId="0" xfId="0" applyFont="1" applyFill="1" applyBorder="1" applyAlignment="1">
      <alignment horizontal="left" vertical="center"/>
    </xf>
    <xf numFmtId="0" fontId="27" fillId="4" borderId="0" xfId="0" applyFont="1" applyFill="1" applyBorder="1" applyAlignment="1">
      <alignment horizontal="left" vertical="center"/>
    </xf>
    <xf numFmtId="0" fontId="22" fillId="4" borderId="0" xfId="0" applyFont="1" applyFill="1" applyBorder="1" applyAlignment="1">
      <alignment horizontal="left" vertical="center"/>
    </xf>
    <xf numFmtId="0" fontId="22" fillId="4" borderId="0" xfId="0" applyFont="1" applyFill="1" applyBorder="1" applyAlignment="1">
      <alignment vertical="center"/>
    </xf>
    <xf numFmtId="0" fontId="23" fillId="4" borderId="0" xfId="0" applyFont="1" applyFill="1" applyBorder="1" applyAlignment="1">
      <alignment vertical="center"/>
    </xf>
    <xf numFmtId="0" fontId="22" fillId="0" borderId="0" xfId="0" applyFont="1" applyBorder="1" applyAlignment="1">
      <alignment vertical="center"/>
    </xf>
    <xf numFmtId="0" fontId="0" fillId="4" borderId="0" xfId="0" applyFill="1" applyBorder="1"/>
    <xf numFmtId="0" fontId="25" fillId="4" borderId="0" xfId="0" applyFont="1" applyFill="1" applyBorder="1" applyAlignment="1">
      <alignment horizontal="center" vertical="center"/>
    </xf>
    <xf numFmtId="3" fontId="25" fillId="4" borderId="0" xfId="0" applyNumberFormat="1" applyFont="1" applyFill="1" applyBorder="1" applyAlignment="1">
      <alignment horizontal="center" vertical="center"/>
    </xf>
    <xf numFmtId="165" fontId="25" fillId="4" borderId="0" xfId="0" applyNumberFormat="1" applyFont="1" applyFill="1" applyBorder="1" applyAlignment="1">
      <alignment horizontal="center" vertical="center"/>
    </xf>
    <xf numFmtId="0" fontId="22" fillId="4" borderId="74" xfId="0" applyFont="1" applyFill="1" applyBorder="1" applyAlignment="1">
      <alignment horizontal="center" vertical="center"/>
    </xf>
    <xf numFmtId="0" fontId="22" fillId="4" borderId="75" xfId="0" applyFont="1" applyFill="1" applyBorder="1" applyAlignment="1">
      <alignment horizontal="center" vertical="center"/>
    </xf>
    <xf numFmtId="0" fontId="25" fillId="11" borderId="0" xfId="0" applyFont="1" applyFill="1" applyBorder="1" applyAlignment="1">
      <alignment horizontal="center" vertical="center"/>
    </xf>
    <xf numFmtId="0" fontId="23" fillId="11" borderId="0" xfId="0" applyFont="1" applyFill="1" applyBorder="1" applyAlignment="1">
      <alignment horizontal="left" vertical="center"/>
    </xf>
    <xf numFmtId="0" fontId="22" fillId="11" borderId="0" xfId="0" applyFont="1" applyFill="1" applyBorder="1" applyAlignment="1">
      <alignment horizontal="center" vertical="center" wrapText="1"/>
    </xf>
    <xf numFmtId="0" fontId="22" fillId="11" borderId="0" xfId="0" applyFont="1" applyFill="1" applyBorder="1" applyAlignment="1">
      <alignment horizontal="center" vertical="center"/>
    </xf>
    <xf numFmtId="0" fontId="0" fillId="11" borderId="0" xfId="0" applyFill="1" applyBorder="1"/>
    <xf numFmtId="0" fontId="22" fillId="11" borderId="0" xfId="0" applyFont="1" applyFill="1" applyAlignment="1">
      <alignment horizontal="center" vertical="center"/>
    </xf>
    <xf numFmtId="0" fontId="23" fillId="11" borderId="13" xfId="0" applyFont="1" applyFill="1" applyBorder="1" applyAlignment="1">
      <alignment horizontal="center" vertical="center" wrapText="1"/>
    </xf>
    <xf numFmtId="0" fontId="24" fillId="11" borderId="8" xfId="0" applyFont="1" applyFill="1" applyBorder="1" applyAlignment="1">
      <alignment horizontal="center" vertical="center" wrapText="1"/>
    </xf>
    <xf numFmtId="0" fontId="25" fillId="11" borderId="23" xfId="0" applyFont="1" applyFill="1" applyBorder="1" applyAlignment="1">
      <alignment horizontal="center" vertical="center"/>
    </xf>
    <xf numFmtId="0" fontId="25" fillId="11" borderId="31" xfId="0" applyFont="1" applyFill="1" applyBorder="1" applyAlignment="1">
      <alignment horizontal="center" vertical="center"/>
    </xf>
    <xf numFmtId="0" fontId="25" fillId="11" borderId="16" xfId="0" applyFont="1" applyFill="1" applyBorder="1" applyAlignment="1">
      <alignment horizontal="center" vertical="center"/>
    </xf>
    <xf numFmtId="0" fontId="25" fillId="11" borderId="32" xfId="0" applyFont="1" applyFill="1" applyBorder="1" applyAlignment="1">
      <alignment horizontal="center" vertical="center"/>
    </xf>
    <xf numFmtId="0" fontId="25" fillId="11" borderId="18" xfId="0" applyFont="1" applyFill="1" applyBorder="1" applyAlignment="1">
      <alignment horizontal="center" vertical="center"/>
    </xf>
    <xf numFmtId="0" fontId="25" fillId="11" borderId="33" xfId="0" applyFont="1" applyFill="1" applyBorder="1" applyAlignment="1">
      <alignment horizontal="center" vertical="center"/>
    </xf>
    <xf numFmtId="0" fontId="24" fillId="11" borderId="14" xfId="0" applyFont="1" applyFill="1" applyBorder="1" applyAlignment="1">
      <alignment horizontal="center" vertical="center" wrapText="1"/>
    </xf>
    <xf numFmtId="0" fontId="24" fillId="11" borderId="60" xfId="0" applyFont="1" applyFill="1" applyBorder="1" applyAlignment="1">
      <alignment horizontal="center" vertical="center" wrapText="1"/>
    </xf>
    <xf numFmtId="0" fontId="22" fillId="9" borderId="0" xfId="0" applyFont="1" applyFill="1" applyBorder="1" applyAlignment="1">
      <alignment vertical="center"/>
    </xf>
    <xf numFmtId="0" fontId="28" fillId="9" borderId="0" xfId="0" applyFont="1" applyFill="1" applyBorder="1" applyAlignment="1">
      <alignment vertical="center"/>
    </xf>
    <xf numFmtId="0" fontId="22" fillId="9" borderId="0" xfId="0" applyFont="1" applyFill="1" applyBorder="1" applyAlignment="1">
      <alignment vertical="center" wrapText="1"/>
    </xf>
    <xf numFmtId="0" fontId="23" fillId="4" borderId="12" xfId="0" applyFont="1" applyFill="1" applyBorder="1" applyAlignment="1">
      <alignment vertical="center"/>
    </xf>
    <xf numFmtId="0" fontId="0" fillId="0" borderId="0" xfId="0" applyAlignment="1">
      <alignment horizontal="left" vertical="top" wrapText="1"/>
    </xf>
    <xf numFmtId="0" fontId="0" fillId="0" borderId="0" xfId="0" applyAlignment="1">
      <alignment horizontal="left" vertical="top"/>
    </xf>
    <xf numFmtId="0" fontId="3" fillId="9" borderId="78" xfId="0" applyFont="1" applyFill="1" applyBorder="1" applyAlignment="1">
      <alignment horizontal="center"/>
    </xf>
    <xf numFmtId="0" fontId="3" fillId="9" borderId="79" xfId="0" applyFont="1" applyFill="1" applyBorder="1" applyAlignment="1">
      <alignment horizontal="center"/>
    </xf>
    <xf numFmtId="0" fontId="3" fillId="9" borderId="80" xfId="0" applyFont="1" applyFill="1" applyBorder="1" applyAlignment="1">
      <alignment horizontal="center"/>
    </xf>
    <xf numFmtId="0" fontId="0" fillId="4" borderId="0" xfId="0" applyFill="1" applyAlignment="1">
      <alignment horizontal="left" vertical="top" wrapText="1"/>
    </xf>
    <xf numFmtId="0" fontId="0" fillId="4" borderId="0" xfId="0" applyFill="1" applyAlignment="1">
      <alignment horizontal="left"/>
    </xf>
    <xf numFmtId="0" fontId="0" fillId="4" borderId="0" xfId="0" applyFill="1" applyAlignment="1">
      <alignment horizontal="left" wrapText="1"/>
    </xf>
    <xf numFmtId="0" fontId="11" fillId="8" borderId="0" xfId="0" applyFont="1" applyFill="1" applyAlignment="1">
      <alignment horizontal="left" vertical="top" wrapText="1"/>
    </xf>
    <xf numFmtId="0" fontId="0" fillId="4" borderId="0" xfId="0" applyFill="1" applyAlignment="1">
      <alignment horizontal="left" vertical="top"/>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1" fontId="7" fillId="0" borderId="77" xfId="0" applyNumberFormat="1" applyFont="1" applyBorder="1" applyAlignment="1">
      <alignment horizontal="center"/>
    </xf>
    <xf numFmtId="1" fontId="7" fillId="0" borderId="10" xfId="0" applyNumberFormat="1" applyFont="1" applyBorder="1" applyAlignment="1">
      <alignment horizontal="center"/>
    </xf>
    <xf numFmtId="0" fontId="3" fillId="9" borderId="63" xfId="0" applyFont="1" applyFill="1" applyBorder="1" applyAlignment="1">
      <alignment horizontal="center" vertical="center"/>
    </xf>
    <xf numFmtId="0" fontId="0" fillId="9" borderId="64" xfId="0" applyFill="1" applyBorder="1" applyAlignment="1">
      <alignment horizontal="center" vertical="center"/>
    </xf>
    <xf numFmtId="0" fontId="0" fillId="9" borderId="65" xfId="0" applyFill="1" applyBorder="1" applyAlignment="1">
      <alignment horizontal="center" vertical="center"/>
    </xf>
    <xf numFmtId="0" fontId="0" fillId="9" borderId="73" xfId="0" applyFill="1" applyBorder="1" applyAlignment="1">
      <alignment horizontal="center" vertical="center"/>
    </xf>
    <xf numFmtId="0" fontId="0" fillId="9" borderId="74" xfId="0" applyFill="1" applyBorder="1" applyAlignment="1">
      <alignment horizontal="center" vertical="center"/>
    </xf>
    <xf numFmtId="0" fontId="0" fillId="9" borderId="75" xfId="0" applyFill="1" applyBorder="1" applyAlignment="1">
      <alignment horizontal="center" vertical="center"/>
    </xf>
    <xf numFmtId="0" fontId="3" fillId="4" borderId="0" xfId="0" applyFont="1" applyFill="1" applyAlignment="1">
      <alignment horizontal="center" vertical="center"/>
    </xf>
    <xf numFmtId="0" fontId="3" fillId="4" borderId="12" xfId="0" applyFont="1" applyFill="1" applyBorder="1" applyAlignment="1">
      <alignment horizontal="center" vertical="center"/>
    </xf>
    <xf numFmtId="0" fontId="3" fillId="4" borderId="66" xfId="0" applyFont="1" applyFill="1" applyBorder="1" applyAlignment="1">
      <alignment horizontal="center"/>
    </xf>
    <xf numFmtId="0" fontId="3" fillId="4" borderId="0" xfId="0" applyFont="1" applyFill="1" applyAlignment="1">
      <alignment horizontal="center"/>
    </xf>
    <xf numFmtId="0" fontId="3" fillId="4" borderId="67" xfId="0" applyFont="1" applyFill="1" applyBorder="1" applyAlignment="1">
      <alignment horizontal="center"/>
    </xf>
    <xf numFmtId="0" fontId="26" fillId="5" borderId="28" xfId="0" applyFont="1" applyFill="1" applyBorder="1" applyAlignment="1">
      <alignment horizontal="center" vertical="center"/>
    </xf>
    <xf numFmtId="0" fontId="26" fillId="5" borderId="36" xfId="0" applyFont="1" applyFill="1" applyBorder="1" applyAlignment="1">
      <alignment horizontal="center" vertical="center"/>
    </xf>
    <xf numFmtId="0" fontId="26" fillId="5" borderId="46" xfId="0" applyFont="1" applyFill="1" applyBorder="1" applyAlignment="1">
      <alignment horizontal="center" vertical="center"/>
    </xf>
    <xf numFmtId="0" fontId="26" fillId="5" borderId="70" xfId="0" applyFont="1" applyFill="1" applyBorder="1" applyAlignment="1">
      <alignment horizontal="center" vertical="center"/>
    </xf>
    <xf numFmtId="0" fontId="26" fillId="5" borderId="69" xfId="0" applyFont="1" applyFill="1" applyBorder="1" applyAlignment="1">
      <alignment horizontal="center" vertical="center"/>
    </xf>
    <xf numFmtId="0" fontId="26" fillId="5" borderId="37" xfId="0" applyFont="1" applyFill="1" applyBorder="1" applyAlignment="1">
      <alignment horizontal="center" vertical="center"/>
    </xf>
    <xf numFmtId="0" fontId="26" fillId="5" borderId="34" xfId="0" applyFont="1" applyFill="1" applyBorder="1" applyAlignment="1">
      <alignment horizontal="center" vertical="center"/>
    </xf>
    <xf numFmtId="0" fontId="26" fillId="5" borderId="51" xfId="0" applyFont="1" applyFill="1" applyBorder="1" applyAlignment="1">
      <alignment horizontal="center" vertical="center"/>
    </xf>
    <xf numFmtId="43" fontId="26" fillId="5" borderId="37" xfId="0" applyNumberFormat="1" applyFont="1" applyFill="1" applyBorder="1" applyAlignment="1">
      <alignment horizontal="center" vertical="center"/>
    </xf>
    <xf numFmtId="43" fontId="26" fillId="5" borderId="34" xfId="0" applyNumberFormat="1" applyFont="1" applyFill="1" applyBorder="1" applyAlignment="1">
      <alignment horizontal="center" vertical="center"/>
    </xf>
    <xf numFmtId="43" fontId="26" fillId="5" borderId="23" xfId="0" applyNumberFormat="1" applyFont="1" applyFill="1" applyBorder="1" applyAlignment="1">
      <alignment horizontal="center" vertical="center"/>
    </xf>
    <xf numFmtId="43" fontId="26" fillId="5" borderId="24" xfId="0" applyNumberFormat="1" applyFont="1" applyFill="1" applyBorder="1" applyAlignment="1">
      <alignment horizontal="center" vertical="center"/>
    </xf>
    <xf numFmtId="43" fontId="26" fillId="5" borderId="25" xfId="0" applyNumberFormat="1" applyFont="1" applyFill="1" applyBorder="1" applyAlignment="1">
      <alignment horizontal="center" vertical="center"/>
    </xf>
    <xf numFmtId="0" fontId="12" fillId="5" borderId="37" xfId="0" applyFont="1" applyFill="1" applyBorder="1" applyAlignment="1">
      <alignment horizontal="center" vertical="center"/>
    </xf>
    <xf numFmtId="0" fontId="12" fillId="5" borderId="34" xfId="0" applyFont="1" applyFill="1" applyBorder="1" applyAlignment="1">
      <alignment horizontal="center" vertical="center"/>
    </xf>
    <xf numFmtId="0" fontId="12" fillId="5" borderId="23" xfId="0" applyFont="1" applyFill="1" applyBorder="1" applyAlignment="1">
      <alignment horizontal="center" vertical="center"/>
    </xf>
    <xf numFmtId="0" fontId="12" fillId="5" borderId="24" xfId="0" applyFont="1" applyFill="1" applyBorder="1" applyAlignment="1">
      <alignment horizontal="center" vertical="center"/>
    </xf>
    <xf numFmtId="0" fontId="12" fillId="5" borderId="25" xfId="0" applyFont="1" applyFill="1" applyBorder="1" applyAlignment="1">
      <alignment horizontal="center" vertical="center"/>
    </xf>
    <xf numFmtId="1" fontId="0" fillId="7" borderId="6" xfId="0" applyNumberFormat="1" applyFill="1" applyBorder="1" applyAlignment="1">
      <alignment horizontal="center" textRotation="90" wrapText="1"/>
    </xf>
    <xf numFmtId="1" fontId="0" fillId="7" borderId="62" xfId="0" applyNumberFormat="1" applyFill="1" applyBorder="1" applyAlignment="1">
      <alignment horizontal="center" textRotation="90" wrapText="1"/>
    </xf>
    <xf numFmtId="1" fontId="0" fillId="7" borderId="2" xfId="0" applyNumberFormat="1" applyFill="1" applyBorder="1" applyAlignment="1">
      <alignment horizontal="center" textRotation="90" wrapText="1"/>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12" fillId="5" borderId="70" xfId="0" applyFont="1" applyFill="1" applyBorder="1" applyAlignment="1">
      <alignment horizontal="center" vertical="center"/>
    </xf>
    <xf numFmtId="0" fontId="12" fillId="5" borderId="69" xfId="0" applyFont="1" applyFill="1" applyBorder="1" applyAlignment="1">
      <alignment horizontal="center" vertical="center"/>
    </xf>
    <xf numFmtId="0" fontId="12" fillId="5" borderId="43" xfId="0" applyFont="1" applyFill="1" applyBorder="1" applyAlignment="1">
      <alignment horizontal="center" vertical="center"/>
    </xf>
    <xf numFmtId="0" fontId="12" fillId="5" borderId="54" xfId="0" applyFont="1" applyFill="1" applyBorder="1" applyAlignment="1">
      <alignment horizontal="center" vertical="center"/>
    </xf>
    <xf numFmtId="164" fontId="0" fillId="7" borderId="6" xfId="0" applyNumberFormat="1" applyFill="1" applyBorder="1" applyAlignment="1">
      <alignment horizontal="center" vertical="center"/>
    </xf>
    <xf numFmtId="164" fontId="0" fillId="7" borderId="62" xfId="0" applyNumberFormat="1" applyFill="1" applyBorder="1" applyAlignment="1">
      <alignment horizontal="center" vertical="center"/>
    </xf>
    <xf numFmtId="164" fontId="0" fillId="7" borderId="2" xfId="0" applyNumberFormat="1" applyFill="1" applyBorder="1" applyAlignment="1">
      <alignment horizontal="center" vertical="center"/>
    </xf>
    <xf numFmtId="1" fontId="0" fillId="7" borderId="6" xfId="0" applyNumberFormat="1" applyFill="1" applyBorder="1" applyAlignment="1">
      <alignment horizontal="center" vertical="center" textRotation="90"/>
    </xf>
    <xf numFmtId="1" fontId="0" fillId="7" borderId="62" xfId="0" applyNumberFormat="1" applyFill="1" applyBorder="1" applyAlignment="1">
      <alignment horizontal="center" vertical="center" textRotation="90"/>
    </xf>
    <xf numFmtId="1" fontId="0" fillId="7" borderId="2" xfId="0" applyNumberFormat="1" applyFill="1" applyBorder="1" applyAlignment="1">
      <alignment horizontal="center" vertical="center" textRotation="90"/>
    </xf>
    <xf numFmtId="0" fontId="12" fillId="5" borderId="28" xfId="0" applyFont="1" applyFill="1" applyBorder="1" applyAlignment="1">
      <alignment horizontal="center" vertical="center"/>
    </xf>
    <xf numFmtId="0" fontId="12" fillId="5" borderId="36" xfId="0" applyFont="1" applyFill="1" applyBorder="1" applyAlignment="1">
      <alignment horizontal="center" vertical="center"/>
    </xf>
    <xf numFmtId="0" fontId="12" fillId="5" borderId="46" xfId="0" applyFont="1" applyFill="1" applyBorder="1" applyAlignment="1">
      <alignment horizontal="center" vertical="center"/>
    </xf>
    <xf numFmtId="0" fontId="20" fillId="0" borderId="63" xfId="0" applyFont="1" applyBorder="1" applyAlignment="1">
      <alignment horizontal="left" vertical="top" wrapText="1"/>
    </xf>
    <xf numFmtId="0" fontId="20" fillId="0" borderId="64" xfId="0" applyFont="1" applyBorder="1" applyAlignment="1">
      <alignment horizontal="left" vertical="top"/>
    </xf>
    <xf numFmtId="0" fontId="20" fillId="0" borderId="65" xfId="0" applyFont="1" applyBorder="1" applyAlignment="1">
      <alignment horizontal="left" vertical="top"/>
    </xf>
    <xf numFmtId="0" fontId="20" fillId="0" borderId="66" xfId="0" applyFont="1" applyBorder="1" applyAlignment="1">
      <alignment horizontal="left" vertical="top"/>
    </xf>
    <xf numFmtId="0" fontId="20" fillId="0" borderId="0" xfId="0" applyFont="1" applyAlignment="1">
      <alignment horizontal="left" vertical="top"/>
    </xf>
    <xf numFmtId="0" fontId="20" fillId="0" borderId="67" xfId="0" applyFont="1" applyBorder="1" applyAlignment="1">
      <alignment horizontal="left" vertical="top"/>
    </xf>
    <xf numFmtId="0" fontId="20" fillId="0" borderId="73" xfId="0" applyFont="1" applyBorder="1" applyAlignment="1">
      <alignment horizontal="left" vertical="top"/>
    </xf>
    <xf numFmtId="0" fontId="20" fillId="0" borderId="74" xfId="0" applyFont="1" applyBorder="1" applyAlignment="1">
      <alignment horizontal="left" vertical="top"/>
    </xf>
    <xf numFmtId="0" fontId="20" fillId="0" borderId="75" xfId="0" applyFont="1" applyBorder="1" applyAlignment="1">
      <alignment horizontal="left" vertical="top"/>
    </xf>
    <xf numFmtId="0" fontId="0" fillId="0" borderId="0" xfId="0" applyFill="1"/>
  </cellXfs>
  <cellStyles count="2">
    <cellStyle name="Normal" xfId="0" builtinId="0"/>
    <cellStyle name="Percent" xfId="1" builtinId="5"/>
  </cellStyles>
  <dxfs count="0"/>
  <tableStyles count="0" defaultTableStyle="TableStyleMedium2" defaultPivotStyle="PivotStyleLight16"/>
  <colors>
    <mruColors>
      <color rgb="FFDE2226"/>
      <color rgb="FFEF9193"/>
      <color rgb="FFF3AFB1"/>
      <color rgb="FFEA7275"/>
      <color rgb="FFB88C00"/>
      <color rgb="FFDAA600"/>
      <color rgb="FF00CC99"/>
      <color rgb="FFEFF6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1.xml"/><Relationship Id="rId30"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Distribution of traffic volume conflicting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2946467229772053E-2"/>
          <c:y val="0.11933946190669824"/>
          <c:w val="0.93248201011495235"/>
          <c:h val="0.64960394823014955"/>
        </c:manualLayout>
      </c:layout>
      <c:barChart>
        <c:barDir val="col"/>
        <c:grouping val="stacked"/>
        <c:varyColors val="0"/>
        <c:ser>
          <c:idx val="0"/>
          <c:order val="0"/>
          <c:tx>
            <c:v>Diverging</c:v>
          </c:tx>
          <c:spPr>
            <a:solidFill>
              <a:schemeClr val="accent1"/>
            </a:solidFill>
            <a:ln>
              <a:noFill/>
            </a:ln>
            <a:effectLst/>
          </c:spPr>
          <c:invertIfNegative val="0"/>
          <c:dLbls>
            <c:dLbl>
              <c:idx val="0"/>
              <c:tx>
                <c:rich>
                  <a:bodyPr/>
                  <a:lstStyle/>
                  <a:p>
                    <a:fld id="{53A1F34B-54D1-4788-9067-82735AC5DA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C70-48C0-B404-F19A9DF92B1E}"/>
                </c:ext>
              </c:extLst>
            </c:dLbl>
            <c:dLbl>
              <c:idx val="1"/>
              <c:tx>
                <c:rich>
                  <a:bodyPr/>
                  <a:lstStyle/>
                  <a:p>
                    <a:fld id="{7FBE90EE-711A-4F45-B526-AD3C1BDD1C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C70-48C0-B404-F19A9DF92B1E}"/>
                </c:ext>
              </c:extLst>
            </c:dLbl>
            <c:dLbl>
              <c:idx val="2"/>
              <c:tx>
                <c:rich>
                  <a:bodyPr/>
                  <a:lstStyle/>
                  <a:p>
                    <a:fld id="{B6858097-D57F-4BC0-9905-0D70424FAA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C70-48C0-B404-F19A9DF92B1E}"/>
                </c:ext>
              </c:extLst>
            </c:dLbl>
            <c:dLbl>
              <c:idx val="3"/>
              <c:tx>
                <c:rich>
                  <a:bodyPr/>
                  <a:lstStyle/>
                  <a:p>
                    <a:fld id="{B931DC0D-9399-4880-8A89-B51741E339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C70-48C0-B404-F19A9DF92B1E}"/>
                </c:ext>
              </c:extLst>
            </c:dLbl>
            <c:dLbl>
              <c:idx val="4"/>
              <c:tx>
                <c:rich>
                  <a:bodyPr/>
                  <a:lstStyle/>
                  <a:p>
                    <a:fld id="{192A867C-004B-49D6-8AB5-D299139820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C70-48C0-B404-F19A9DF92B1E}"/>
                </c:ext>
              </c:extLst>
            </c:dLbl>
            <c:dLbl>
              <c:idx val="5"/>
              <c:tx>
                <c:rich>
                  <a:bodyPr/>
                  <a:lstStyle/>
                  <a:p>
                    <a:fld id="{D3B35F4C-EE10-491E-A529-A7367828F7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C70-48C0-B404-F19A9DF92B1E}"/>
                </c:ext>
              </c:extLst>
            </c:dLbl>
            <c:dLbl>
              <c:idx val="6"/>
              <c:tx>
                <c:rich>
                  <a:bodyPr/>
                  <a:lstStyle/>
                  <a:p>
                    <a:fld id="{342116A9-32FE-43E5-BFE0-5FA0D1B4FE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C70-48C0-B404-F19A9DF92B1E}"/>
                </c:ext>
              </c:extLst>
            </c:dLbl>
            <c:dLbl>
              <c:idx val="7"/>
              <c:tx>
                <c:rich>
                  <a:bodyPr/>
                  <a:lstStyle/>
                  <a:p>
                    <a:fld id="{1CBB378E-1607-471E-9B72-FABF283D4D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C70-48C0-B404-F19A9DF92B1E}"/>
                </c:ext>
              </c:extLst>
            </c:dLbl>
            <c:dLbl>
              <c:idx val="8"/>
              <c:tx>
                <c:rich>
                  <a:bodyPr/>
                  <a:lstStyle/>
                  <a:p>
                    <a:fld id="{DE4D29F9-49FF-41F8-B17A-0E90DACC4E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C70-48C0-B404-F19A9DF92B1E}"/>
                </c:ext>
              </c:extLst>
            </c:dLbl>
            <c:dLbl>
              <c:idx val="9"/>
              <c:tx>
                <c:rich>
                  <a:bodyPr/>
                  <a:lstStyle/>
                  <a:p>
                    <a:fld id="{797B12F5-C965-4B9B-BF00-492445A2B6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C70-48C0-B404-F19A9DF92B1E}"/>
                </c:ext>
              </c:extLst>
            </c:dLbl>
            <c:dLbl>
              <c:idx val="10"/>
              <c:tx>
                <c:rich>
                  <a:bodyPr/>
                  <a:lstStyle/>
                  <a:p>
                    <a:fld id="{549F7E85-ACF6-43DE-A0A4-6C4B2B3CF6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C70-48C0-B404-F19A9DF92B1E}"/>
                </c:ext>
              </c:extLst>
            </c:dLbl>
            <c:dLbl>
              <c:idx val="11"/>
              <c:tx>
                <c:rich>
                  <a:bodyPr/>
                  <a:lstStyle/>
                  <a:p>
                    <a:fld id="{A42B2A3C-EEC5-45D7-99FA-D935922369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C70-48C0-B404-F19A9DF92B1E}"/>
                </c:ext>
              </c:extLst>
            </c:dLbl>
            <c:dLbl>
              <c:idx val="12"/>
              <c:tx>
                <c:rich>
                  <a:bodyPr/>
                  <a:lstStyle/>
                  <a:p>
                    <a:fld id="{461DC97B-E409-4C1E-820D-C13A7FDA21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C70-48C0-B404-F19A9DF92B1E}"/>
                </c:ext>
              </c:extLst>
            </c:dLbl>
            <c:dLbl>
              <c:idx val="13"/>
              <c:tx>
                <c:rich>
                  <a:bodyPr/>
                  <a:lstStyle/>
                  <a:p>
                    <a:fld id="{DF5888B7-4DC1-4832-8AAF-EED00E4C9F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C70-48C0-B404-F19A9DF92B1E}"/>
                </c:ext>
              </c:extLst>
            </c:dLbl>
            <c:dLbl>
              <c:idx val="14"/>
              <c:tx>
                <c:rich>
                  <a:bodyPr/>
                  <a:lstStyle/>
                  <a:p>
                    <a:fld id="{10D5B3CA-7134-4ED6-9171-0FC2864AEA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C70-48C0-B404-F19A9DF92B1E}"/>
                </c:ext>
              </c:extLst>
            </c:dLbl>
            <c:spPr>
              <a:solidFill>
                <a:schemeClr val="accent1">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50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Results!$B$25:$B$39</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Results!$C$25:$C$39</c:f>
              <c:numCache>
                <c:formatCode>#,##0</c:formatCode>
                <c:ptCount val="15"/>
                <c:pt idx="0">
                  <c:v>7484</c:v>
                </c:pt>
                <c:pt idx="1">
                  <c:v>8112</c:v>
                </c:pt>
                <c:pt idx="2">
                  <c:v>7484</c:v>
                </c:pt>
                <c:pt idx="3">
                  <c:v>7752</c:v>
                </c:pt>
                <c:pt idx="4">
                  <c:v>10649</c:v>
                </c:pt>
                <c:pt idx="5">
                  <c:v>8542</c:v>
                </c:pt>
                <c:pt idx="6">
                  <c:v>8675</c:v>
                </c:pt>
                <c:pt idx="7">
                  <c:v>8675</c:v>
                </c:pt>
                <c:pt idx="8">
                  <c:v>8880</c:v>
                </c:pt>
                <c:pt idx="9">
                  <c:v>10649</c:v>
                </c:pt>
                <c:pt idx="10">
                  <c:v>7474</c:v>
                </c:pt>
                <c:pt idx="11">
                  <c:v>9951</c:v>
                </c:pt>
                <c:pt idx="12">
                  <c:v>8234</c:v>
                </c:pt>
                <c:pt idx="13">
                  <c:v>10831</c:v>
                </c:pt>
                <c:pt idx="14">
                  <c:v>7682</c:v>
                </c:pt>
              </c:numCache>
            </c:numRef>
          </c:val>
          <c:extLst>
            <c:ext xmlns:c15="http://schemas.microsoft.com/office/drawing/2012/chart" uri="{02D57815-91ED-43cb-92C2-25804820EDAC}">
              <c15:datalabelsRange>
                <c15:f>Results!$G$25:$G$39</c15:f>
                <c15:dlblRangeCache>
                  <c:ptCount val="15"/>
                  <c:pt idx="0">
                    <c:v>25%</c:v>
                  </c:pt>
                  <c:pt idx="1">
                    <c:v>28%</c:v>
                  </c:pt>
                  <c:pt idx="2">
                    <c:v>26%</c:v>
                  </c:pt>
                  <c:pt idx="3">
                    <c:v>27%</c:v>
                  </c:pt>
                  <c:pt idx="4">
                    <c:v>38%</c:v>
                  </c:pt>
                  <c:pt idx="5">
                    <c:v>39%</c:v>
                  </c:pt>
                  <c:pt idx="6">
                    <c:v>34%</c:v>
                  </c:pt>
                  <c:pt idx="7">
                    <c:v>34%</c:v>
                  </c:pt>
                  <c:pt idx="8">
                    <c:v>31%</c:v>
                  </c:pt>
                  <c:pt idx="9">
                    <c:v>38%</c:v>
                  </c:pt>
                  <c:pt idx="10">
                    <c:v>33%</c:v>
                  </c:pt>
                  <c:pt idx="11">
                    <c:v>35%</c:v>
                  </c:pt>
                  <c:pt idx="12">
                    <c:v>29%</c:v>
                  </c:pt>
                  <c:pt idx="13">
                    <c:v>49%</c:v>
                  </c:pt>
                  <c:pt idx="14">
                    <c:v>34%</c:v>
                  </c:pt>
                </c15:dlblRangeCache>
              </c15:datalabelsRange>
            </c:ext>
            <c:ext xmlns:c16="http://schemas.microsoft.com/office/drawing/2014/chart" uri="{C3380CC4-5D6E-409C-BE32-E72D297353CC}">
              <c16:uniqueId val="{0000000F-9C70-48C0-B404-F19A9DF92B1E}"/>
            </c:ext>
          </c:extLst>
        </c:ser>
        <c:ser>
          <c:idx val="1"/>
          <c:order val="1"/>
          <c:tx>
            <c:v>Merging</c:v>
          </c:tx>
          <c:spPr>
            <a:solidFill>
              <a:srgbClr val="FFC000"/>
            </a:solidFill>
            <a:ln>
              <a:noFill/>
            </a:ln>
            <a:effectLst/>
          </c:spPr>
          <c:invertIfNegative val="0"/>
          <c:dLbls>
            <c:dLbl>
              <c:idx val="0"/>
              <c:tx>
                <c:rich>
                  <a:bodyPr/>
                  <a:lstStyle/>
                  <a:p>
                    <a:fld id="{F20AD545-FBC2-4D6A-90B6-A14265748B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C70-48C0-B404-F19A9DF92B1E}"/>
                </c:ext>
              </c:extLst>
            </c:dLbl>
            <c:dLbl>
              <c:idx val="1"/>
              <c:tx>
                <c:rich>
                  <a:bodyPr/>
                  <a:lstStyle/>
                  <a:p>
                    <a:fld id="{5A12B3CB-31F8-4851-AF56-386140E0F7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C70-48C0-B404-F19A9DF92B1E}"/>
                </c:ext>
              </c:extLst>
            </c:dLbl>
            <c:dLbl>
              <c:idx val="2"/>
              <c:tx>
                <c:rich>
                  <a:bodyPr/>
                  <a:lstStyle/>
                  <a:p>
                    <a:fld id="{A81B376B-C755-4164-B791-D8B4BC8B9A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C70-48C0-B404-F19A9DF92B1E}"/>
                </c:ext>
              </c:extLst>
            </c:dLbl>
            <c:dLbl>
              <c:idx val="3"/>
              <c:tx>
                <c:rich>
                  <a:bodyPr/>
                  <a:lstStyle/>
                  <a:p>
                    <a:fld id="{CD4F79B3-CB42-4433-983B-2F1A38A301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C70-48C0-B404-F19A9DF92B1E}"/>
                </c:ext>
              </c:extLst>
            </c:dLbl>
            <c:dLbl>
              <c:idx val="4"/>
              <c:tx>
                <c:rich>
                  <a:bodyPr/>
                  <a:lstStyle/>
                  <a:p>
                    <a:fld id="{2C6E3EDC-A4F7-43E0-B197-05F872C941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C70-48C0-B404-F19A9DF92B1E}"/>
                </c:ext>
              </c:extLst>
            </c:dLbl>
            <c:dLbl>
              <c:idx val="5"/>
              <c:tx>
                <c:rich>
                  <a:bodyPr/>
                  <a:lstStyle/>
                  <a:p>
                    <a:fld id="{0F4547CA-6906-4B6B-88CF-992298C9BF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C70-48C0-B404-F19A9DF92B1E}"/>
                </c:ext>
              </c:extLst>
            </c:dLbl>
            <c:dLbl>
              <c:idx val="6"/>
              <c:tx>
                <c:rich>
                  <a:bodyPr/>
                  <a:lstStyle/>
                  <a:p>
                    <a:fld id="{B9D9F465-82C7-459E-9064-B8136E2FF9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C70-48C0-B404-F19A9DF92B1E}"/>
                </c:ext>
              </c:extLst>
            </c:dLbl>
            <c:dLbl>
              <c:idx val="7"/>
              <c:tx>
                <c:rich>
                  <a:bodyPr/>
                  <a:lstStyle/>
                  <a:p>
                    <a:fld id="{F738F030-81F3-4BCC-8569-FBFC71C349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C70-48C0-B404-F19A9DF92B1E}"/>
                </c:ext>
              </c:extLst>
            </c:dLbl>
            <c:dLbl>
              <c:idx val="8"/>
              <c:tx>
                <c:rich>
                  <a:bodyPr/>
                  <a:lstStyle/>
                  <a:p>
                    <a:fld id="{2B74DD37-705A-4F5F-B830-EDC343E598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C70-48C0-B404-F19A9DF92B1E}"/>
                </c:ext>
              </c:extLst>
            </c:dLbl>
            <c:dLbl>
              <c:idx val="9"/>
              <c:tx>
                <c:rich>
                  <a:bodyPr/>
                  <a:lstStyle/>
                  <a:p>
                    <a:fld id="{7747DDB4-E3C0-44C3-9DF6-5385292D11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C70-48C0-B404-F19A9DF92B1E}"/>
                </c:ext>
              </c:extLst>
            </c:dLbl>
            <c:dLbl>
              <c:idx val="10"/>
              <c:tx>
                <c:rich>
                  <a:bodyPr/>
                  <a:lstStyle/>
                  <a:p>
                    <a:fld id="{17B6EF41-DFEC-46EB-A7A1-F445C32895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C70-48C0-B404-F19A9DF92B1E}"/>
                </c:ext>
              </c:extLst>
            </c:dLbl>
            <c:dLbl>
              <c:idx val="11"/>
              <c:tx>
                <c:rich>
                  <a:bodyPr/>
                  <a:lstStyle/>
                  <a:p>
                    <a:fld id="{438C51D7-AE74-4C0F-92C4-8CA4E24BFD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C70-48C0-B404-F19A9DF92B1E}"/>
                </c:ext>
              </c:extLst>
            </c:dLbl>
            <c:dLbl>
              <c:idx val="12"/>
              <c:tx>
                <c:rich>
                  <a:bodyPr/>
                  <a:lstStyle/>
                  <a:p>
                    <a:fld id="{0F837B33-EA87-45FC-BBB3-CE62A13C7D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C70-48C0-B404-F19A9DF92B1E}"/>
                </c:ext>
              </c:extLst>
            </c:dLbl>
            <c:dLbl>
              <c:idx val="13"/>
              <c:tx>
                <c:rich>
                  <a:bodyPr/>
                  <a:lstStyle/>
                  <a:p>
                    <a:fld id="{4B34F788-9D63-45B8-A8A0-9ABE12DA01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C70-48C0-B404-F19A9DF92B1E}"/>
                </c:ext>
              </c:extLst>
            </c:dLbl>
            <c:dLbl>
              <c:idx val="14"/>
              <c:tx>
                <c:rich>
                  <a:bodyPr/>
                  <a:lstStyle/>
                  <a:p>
                    <a:fld id="{E727C613-5609-4DBC-BAAC-A86308A05C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C70-48C0-B404-F19A9DF92B1E}"/>
                </c:ext>
              </c:extLst>
            </c:dLbl>
            <c:spPr>
              <a:solidFill>
                <a:schemeClr val="accent4">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Results!$B$25:$B$39</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Results!$D$25:$D$39</c:f>
              <c:numCache>
                <c:formatCode>#,##0</c:formatCode>
                <c:ptCount val="15"/>
                <c:pt idx="0">
                  <c:v>7484</c:v>
                </c:pt>
                <c:pt idx="1">
                  <c:v>10619</c:v>
                </c:pt>
                <c:pt idx="2">
                  <c:v>7484</c:v>
                </c:pt>
                <c:pt idx="3">
                  <c:v>8541</c:v>
                </c:pt>
                <c:pt idx="4">
                  <c:v>11403</c:v>
                </c:pt>
                <c:pt idx="5">
                  <c:v>10563</c:v>
                </c:pt>
                <c:pt idx="6">
                  <c:v>8098</c:v>
                </c:pt>
                <c:pt idx="7">
                  <c:v>8098</c:v>
                </c:pt>
                <c:pt idx="8">
                  <c:v>9419</c:v>
                </c:pt>
                <c:pt idx="9">
                  <c:v>11403</c:v>
                </c:pt>
                <c:pt idx="10">
                  <c:v>7474</c:v>
                </c:pt>
                <c:pt idx="11">
                  <c:v>8294</c:v>
                </c:pt>
                <c:pt idx="12">
                  <c:v>8284</c:v>
                </c:pt>
                <c:pt idx="13">
                  <c:v>8562</c:v>
                </c:pt>
                <c:pt idx="14">
                  <c:v>8026</c:v>
                </c:pt>
              </c:numCache>
            </c:numRef>
          </c:val>
          <c:extLst>
            <c:ext xmlns:c15="http://schemas.microsoft.com/office/drawing/2012/chart" uri="{02D57815-91ED-43cb-92C2-25804820EDAC}">
              <c15:datalabelsRange>
                <c15:f>Results!$H$25:$H$39</c15:f>
                <c15:dlblRangeCache>
                  <c:ptCount val="15"/>
                  <c:pt idx="0">
                    <c:v>25%</c:v>
                  </c:pt>
                  <c:pt idx="1">
                    <c:v>36%</c:v>
                  </c:pt>
                  <c:pt idx="2">
                    <c:v>26%</c:v>
                  </c:pt>
                  <c:pt idx="3">
                    <c:v>30%</c:v>
                  </c:pt>
                  <c:pt idx="4">
                    <c:v>40%</c:v>
                  </c:pt>
                  <c:pt idx="5">
                    <c:v>48%</c:v>
                  </c:pt>
                  <c:pt idx="6">
                    <c:v>32%</c:v>
                  </c:pt>
                  <c:pt idx="7">
                    <c:v>32%</c:v>
                  </c:pt>
                  <c:pt idx="8">
                    <c:v>33%</c:v>
                  </c:pt>
                  <c:pt idx="9">
                    <c:v>40%</c:v>
                  </c:pt>
                  <c:pt idx="10">
                    <c:v>33%</c:v>
                  </c:pt>
                  <c:pt idx="11">
                    <c:v>29%</c:v>
                  </c:pt>
                  <c:pt idx="12">
                    <c:v>29%</c:v>
                  </c:pt>
                  <c:pt idx="13">
                    <c:v>38%</c:v>
                  </c:pt>
                  <c:pt idx="14">
                    <c:v>35%</c:v>
                  </c:pt>
                </c15:dlblRangeCache>
              </c15:datalabelsRange>
            </c:ext>
            <c:ext xmlns:c16="http://schemas.microsoft.com/office/drawing/2014/chart" uri="{C3380CC4-5D6E-409C-BE32-E72D297353CC}">
              <c16:uniqueId val="{0000001F-9C70-48C0-B404-F19A9DF92B1E}"/>
            </c:ext>
          </c:extLst>
        </c:ser>
        <c:ser>
          <c:idx val="2"/>
          <c:order val="2"/>
          <c:tx>
            <c:v>Crossing</c:v>
          </c:tx>
          <c:spPr>
            <a:solidFill>
              <a:srgbClr val="FF0000"/>
            </a:solidFill>
            <a:ln>
              <a:noFill/>
            </a:ln>
            <a:effectLst/>
          </c:spPr>
          <c:invertIfNegative val="0"/>
          <c:dLbls>
            <c:dLbl>
              <c:idx val="0"/>
              <c:tx>
                <c:rich>
                  <a:bodyPr/>
                  <a:lstStyle/>
                  <a:p>
                    <a:fld id="{3EBD49F3-11ED-4BED-B165-EA850D7CDD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C70-48C0-B404-F19A9DF92B1E}"/>
                </c:ext>
              </c:extLst>
            </c:dLbl>
            <c:dLbl>
              <c:idx val="1"/>
              <c:tx>
                <c:rich>
                  <a:bodyPr/>
                  <a:lstStyle/>
                  <a:p>
                    <a:fld id="{1E079BF7-E2EE-4505-828D-AD08F5EA42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C70-48C0-B404-F19A9DF92B1E}"/>
                </c:ext>
              </c:extLst>
            </c:dLbl>
            <c:dLbl>
              <c:idx val="2"/>
              <c:tx>
                <c:rich>
                  <a:bodyPr/>
                  <a:lstStyle/>
                  <a:p>
                    <a:fld id="{E329D43D-74AB-44D8-9B1C-01BF367F41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C70-48C0-B404-F19A9DF92B1E}"/>
                </c:ext>
              </c:extLst>
            </c:dLbl>
            <c:dLbl>
              <c:idx val="3"/>
              <c:tx>
                <c:rich>
                  <a:bodyPr/>
                  <a:lstStyle/>
                  <a:p>
                    <a:fld id="{0DAB7EF8-97FA-4E18-91F4-9D4D4424BF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C70-48C0-B404-F19A9DF92B1E}"/>
                </c:ext>
              </c:extLst>
            </c:dLbl>
            <c:dLbl>
              <c:idx val="4"/>
              <c:tx>
                <c:rich>
                  <a:bodyPr/>
                  <a:lstStyle/>
                  <a:p>
                    <a:fld id="{ACDC9637-1495-42BD-9C03-1BB8E40E24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C70-48C0-B404-F19A9DF92B1E}"/>
                </c:ext>
              </c:extLst>
            </c:dLbl>
            <c:dLbl>
              <c:idx val="5"/>
              <c:tx>
                <c:rich>
                  <a:bodyPr/>
                  <a:lstStyle/>
                  <a:p>
                    <a:fld id="{D44AB784-682B-41AC-948D-C528731D7C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9C70-48C0-B404-F19A9DF92B1E}"/>
                </c:ext>
              </c:extLst>
            </c:dLbl>
            <c:dLbl>
              <c:idx val="6"/>
              <c:tx>
                <c:rich>
                  <a:bodyPr/>
                  <a:lstStyle/>
                  <a:p>
                    <a:fld id="{CF4AECC1-82E0-4F3E-8582-F2B7428248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9C70-48C0-B404-F19A9DF92B1E}"/>
                </c:ext>
              </c:extLst>
            </c:dLbl>
            <c:dLbl>
              <c:idx val="7"/>
              <c:tx>
                <c:rich>
                  <a:bodyPr/>
                  <a:lstStyle/>
                  <a:p>
                    <a:fld id="{85460169-90A9-4338-8CB7-BE0E37C8D0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9C70-48C0-B404-F19A9DF92B1E}"/>
                </c:ext>
              </c:extLst>
            </c:dLbl>
            <c:dLbl>
              <c:idx val="8"/>
              <c:tx>
                <c:rich>
                  <a:bodyPr/>
                  <a:lstStyle/>
                  <a:p>
                    <a:fld id="{EE73E0F0-E098-46EF-B9C3-EA4C57FD9C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9C70-48C0-B404-F19A9DF92B1E}"/>
                </c:ext>
              </c:extLst>
            </c:dLbl>
            <c:dLbl>
              <c:idx val="9"/>
              <c:tx>
                <c:rich>
                  <a:bodyPr/>
                  <a:lstStyle/>
                  <a:p>
                    <a:fld id="{2BC4A421-CFFF-4C10-AF89-CB97B323ED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9C70-48C0-B404-F19A9DF92B1E}"/>
                </c:ext>
              </c:extLst>
            </c:dLbl>
            <c:dLbl>
              <c:idx val="10"/>
              <c:tx>
                <c:rich>
                  <a:bodyPr/>
                  <a:lstStyle/>
                  <a:p>
                    <a:fld id="{3F65D647-4FD6-4E76-9444-5CD08669A1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9C70-48C0-B404-F19A9DF92B1E}"/>
                </c:ext>
              </c:extLst>
            </c:dLbl>
            <c:dLbl>
              <c:idx val="11"/>
              <c:tx>
                <c:rich>
                  <a:bodyPr/>
                  <a:lstStyle/>
                  <a:p>
                    <a:fld id="{BD2387B2-52C1-4C8B-A65B-B93FBCF83C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9C70-48C0-B404-F19A9DF92B1E}"/>
                </c:ext>
              </c:extLst>
            </c:dLbl>
            <c:dLbl>
              <c:idx val="12"/>
              <c:tx>
                <c:rich>
                  <a:bodyPr/>
                  <a:lstStyle/>
                  <a:p>
                    <a:fld id="{E0670312-60F5-48AE-BCF5-0E64FAC73C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9C70-48C0-B404-F19A9DF92B1E}"/>
                </c:ext>
              </c:extLst>
            </c:dLbl>
            <c:dLbl>
              <c:idx val="13"/>
              <c:tx>
                <c:rich>
                  <a:bodyPr/>
                  <a:lstStyle/>
                  <a:p>
                    <a:fld id="{5E3B0969-9D24-4220-8898-28705821C1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9C70-48C0-B404-F19A9DF92B1E}"/>
                </c:ext>
              </c:extLst>
            </c:dLbl>
            <c:dLbl>
              <c:idx val="14"/>
              <c:tx>
                <c:rich>
                  <a:bodyPr/>
                  <a:lstStyle/>
                  <a:p>
                    <a:fld id="{F5DD2F28-ADD0-42B2-9581-5518C6D76D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9C70-48C0-B404-F19A9DF92B1E}"/>
                </c:ext>
              </c:extLst>
            </c:dLbl>
            <c:spPr>
              <a:solidFill>
                <a:srgbClr val="F3AFB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Results!$B$25:$B$39</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Results!$E$25:$E$39</c:f>
              <c:numCache>
                <c:formatCode>#,##0</c:formatCode>
                <c:ptCount val="15"/>
                <c:pt idx="0">
                  <c:v>14409</c:v>
                </c:pt>
                <c:pt idx="1">
                  <c:v>10365</c:v>
                </c:pt>
                <c:pt idx="2">
                  <c:v>13712</c:v>
                </c:pt>
                <c:pt idx="3">
                  <c:v>12225</c:v>
                </c:pt>
                <c:pt idx="4">
                  <c:v>6320</c:v>
                </c:pt>
                <c:pt idx="5">
                  <c:v>2917</c:v>
                </c:pt>
                <c:pt idx="6">
                  <c:v>8423</c:v>
                </c:pt>
                <c:pt idx="7">
                  <c:v>8423</c:v>
                </c:pt>
                <c:pt idx="8">
                  <c:v>10153</c:v>
                </c:pt>
                <c:pt idx="9">
                  <c:v>6320</c:v>
                </c:pt>
                <c:pt idx="10">
                  <c:v>7666</c:v>
                </c:pt>
                <c:pt idx="11">
                  <c:v>10203</c:v>
                </c:pt>
                <c:pt idx="12">
                  <c:v>12141</c:v>
                </c:pt>
                <c:pt idx="13">
                  <c:v>2917</c:v>
                </c:pt>
                <c:pt idx="14">
                  <c:v>7018</c:v>
                </c:pt>
              </c:numCache>
            </c:numRef>
          </c:val>
          <c:extLst>
            <c:ext xmlns:c15="http://schemas.microsoft.com/office/drawing/2012/chart" uri="{02D57815-91ED-43cb-92C2-25804820EDAC}">
              <c15:datalabelsRange>
                <c15:f>Results!$I$25:$I$39</c15:f>
                <c15:dlblRangeCache>
                  <c:ptCount val="15"/>
                  <c:pt idx="0">
                    <c:v>49%</c:v>
                  </c:pt>
                  <c:pt idx="1">
                    <c:v>36%</c:v>
                  </c:pt>
                  <c:pt idx="2">
                    <c:v>48%</c:v>
                  </c:pt>
                  <c:pt idx="3">
                    <c:v>43%</c:v>
                  </c:pt>
                  <c:pt idx="4">
                    <c:v>22%</c:v>
                  </c:pt>
                  <c:pt idx="5">
                    <c:v>13%</c:v>
                  </c:pt>
                  <c:pt idx="6">
                    <c:v>33%</c:v>
                  </c:pt>
                  <c:pt idx="7">
                    <c:v>33%</c:v>
                  </c:pt>
                  <c:pt idx="8">
                    <c:v>36%</c:v>
                  </c:pt>
                  <c:pt idx="9">
                    <c:v>22%</c:v>
                  </c:pt>
                  <c:pt idx="10">
                    <c:v>34%</c:v>
                  </c:pt>
                  <c:pt idx="11">
                    <c:v>36%</c:v>
                  </c:pt>
                  <c:pt idx="12">
                    <c:v>42%</c:v>
                  </c:pt>
                  <c:pt idx="13">
                    <c:v>13%</c:v>
                  </c:pt>
                  <c:pt idx="14">
                    <c:v>31%</c:v>
                  </c:pt>
                </c15:dlblRangeCache>
              </c15:datalabelsRange>
            </c:ext>
            <c:ext xmlns:c16="http://schemas.microsoft.com/office/drawing/2014/chart" uri="{C3380CC4-5D6E-409C-BE32-E72D297353CC}">
              <c16:uniqueId val="{0000002F-9C70-48C0-B404-F19A9DF92B1E}"/>
            </c:ext>
          </c:extLst>
        </c:ser>
        <c:dLbls>
          <c:showLegendKey val="0"/>
          <c:showVal val="0"/>
          <c:showCatName val="0"/>
          <c:showSerName val="0"/>
          <c:showPercent val="0"/>
          <c:showBubbleSize val="0"/>
        </c:dLbls>
        <c:gapWidth val="150"/>
        <c:overlap val="100"/>
        <c:axId val="227162127"/>
        <c:axId val="227158383"/>
      </c:barChart>
      <c:catAx>
        <c:axId val="22716212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27158383"/>
        <c:crosses val="autoZero"/>
        <c:auto val="1"/>
        <c:lblAlgn val="ctr"/>
        <c:lblOffset val="100"/>
        <c:noMultiLvlLbl val="0"/>
      </c:catAx>
      <c:valAx>
        <c:axId val="22715838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27162127"/>
        <c:crosses val="autoZero"/>
        <c:crossBetween val="between"/>
      </c:valAx>
      <c:spPr>
        <a:noFill/>
        <a:ln>
          <a:noFill/>
        </a:ln>
        <a:effectLst/>
      </c:spPr>
    </c:plotArea>
    <c:legend>
      <c:legendPos val="t"/>
      <c:layout>
        <c:manualLayout>
          <c:xMode val="edge"/>
          <c:yMode val="edge"/>
          <c:x val="0.33317422069870711"/>
          <c:y val="0.94645172661080479"/>
          <c:w val="0.28647865522473132"/>
          <c:h val="5.312538034965273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Reduction in traffic</a:t>
            </a:r>
            <a:r>
              <a:rPr lang="en-US" b="1" baseline="0"/>
              <a:t> volume in </a:t>
            </a:r>
            <a:r>
              <a:rPr lang="en-US" b="1"/>
              <a:t>crossing as compared</a:t>
            </a:r>
            <a:r>
              <a:rPr lang="en-US" b="1" baseline="0"/>
              <a:t> to conventional</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gradFill flip="none" rotWithShape="1">
              <a:gsLst>
                <a:gs pos="0">
                  <a:schemeClr val="accent6">
                    <a:lumMod val="40000"/>
                    <a:lumOff val="60000"/>
                  </a:schemeClr>
                </a:gs>
                <a:gs pos="46000">
                  <a:schemeClr val="accent6">
                    <a:lumMod val="95000"/>
                    <a:lumOff val="5000"/>
                  </a:schemeClr>
                </a:gs>
                <a:gs pos="100000">
                  <a:schemeClr val="accent6">
                    <a:lumMod val="60000"/>
                  </a:schemeClr>
                </a:gs>
              </a:gsLst>
              <a:path path="circle">
                <a:fillToRect l="50000" t="130000" r="50000" b="-30000"/>
              </a:path>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Results!$B$26:$B$39</c:f>
              <c:strCache>
                <c:ptCount val="14"/>
                <c:pt idx="0">
                  <c:v>MUT #1</c:v>
                </c:pt>
                <c:pt idx="1">
                  <c:v>Partial CFI</c:v>
                </c:pt>
                <c:pt idx="2">
                  <c:v>CFI/MUT Combo</c:v>
                </c:pt>
                <c:pt idx="3">
                  <c:v>Thru-cut</c:v>
                </c:pt>
                <c:pt idx="4">
                  <c:v>Reverse RCI</c:v>
                </c:pt>
                <c:pt idx="5">
                  <c:v>Redirect 2L&amp;T</c:v>
                </c:pt>
                <c:pt idx="6">
                  <c:v>Redirect L&amp;T</c:v>
                </c:pt>
                <c:pt idx="7">
                  <c:v>Seven Phase</c:v>
                </c:pt>
                <c:pt idx="8">
                  <c:v>Offset Thru-cut</c:v>
                </c:pt>
                <c:pt idx="9">
                  <c:v>Offset T</c:v>
                </c:pt>
                <c:pt idx="10">
                  <c:v>MUT #2</c:v>
                </c:pt>
                <c:pt idx="11">
                  <c:v>Single Quadrant</c:v>
                </c:pt>
                <c:pt idx="12">
                  <c:v>RCI</c:v>
                </c:pt>
                <c:pt idx="13">
                  <c:v>Two-phase MUT</c:v>
                </c:pt>
              </c:strCache>
            </c:strRef>
          </c:cat>
          <c:val>
            <c:numRef>
              <c:f>Results!$K$26:$K$39</c:f>
              <c:numCache>
                <c:formatCode>0%</c:formatCode>
                <c:ptCount val="14"/>
                <c:pt idx="0">
                  <c:v>0.2806579221320008</c:v>
                </c:pt>
                <c:pt idx="1">
                  <c:v>4.8372544937192008E-2</c:v>
                </c:pt>
                <c:pt idx="2">
                  <c:v>0.15157193420778681</c:v>
                </c:pt>
                <c:pt idx="3">
                  <c:v>0.56138524533277812</c:v>
                </c:pt>
                <c:pt idx="4">
                  <c:v>0.79755708237906864</c:v>
                </c:pt>
                <c:pt idx="5">
                  <c:v>0.41543479769588454</c:v>
                </c:pt>
                <c:pt idx="6">
                  <c:v>0.41543479769588454</c:v>
                </c:pt>
                <c:pt idx="7">
                  <c:v>0.29537094871261016</c:v>
                </c:pt>
                <c:pt idx="8">
                  <c:v>0.56138524533277812</c:v>
                </c:pt>
                <c:pt idx="9">
                  <c:v>0.46797140675966409</c:v>
                </c:pt>
                <c:pt idx="10">
                  <c:v>0.29190089527378726</c:v>
                </c:pt>
                <c:pt idx="11">
                  <c:v>0.15740162398500934</c:v>
                </c:pt>
                <c:pt idx="12">
                  <c:v>0.79755708237906864</c:v>
                </c:pt>
                <c:pt idx="13">
                  <c:v>0.51294329932680971</c:v>
                </c:pt>
              </c:numCache>
            </c:numRef>
          </c:val>
          <c:extLst>
            <c:ext xmlns:c16="http://schemas.microsoft.com/office/drawing/2014/chart" uri="{C3380CC4-5D6E-409C-BE32-E72D297353CC}">
              <c16:uniqueId val="{00000000-2D7B-4F06-825D-50381B3888A8}"/>
            </c:ext>
          </c:extLst>
        </c:ser>
        <c:dLbls>
          <c:showLegendKey val="0"/>
          <c:showVal val="0"/>
          <c:showCatName val="0"/>
          <c:showSerName val="0"/>
          <c:showPercent val="0"/>
          <c:showBubbleSize val="0"/>
        </c:dLbls>
        <c:gapWidth val="219"/>
        <c:overlap val="-27"/>
        <c:axId val="296344527"/>
        <c:axId val="296348687"/>
      </c:barChart>
      <c:catAx>
        <c:axId val="296344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6348687"/>
        <c:crosses val="autoZero"/>
        <c:auto val="1"/>
        <c:lblAlgn val="ctr"/>
        <c:lblOffset val="100"/>
        <c:noMultiLvlLbl val="0"/>
      </c:catAx>
      <c:valAx>
        <c:axId val="2963486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63445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Reduction in total traffic volume conflicting as compared</a:t>
            </a:r>
            <a:r>
              <a:rPr lang="en-US" b="1" baseline="0"/>
              <a:t> to conventional</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tx2">
                <a:lumMod val="40000"/>
                <a:lumOff val="60000"/>
              </a:schemeClr>
            </a:solidFill>
            <a:ln>
              <a:noFill/>
            </a:ln>
            <a:effectLst/>
          </c:spPr>
          <c:invertIfNegative val="0"/>
          <c:dLbls>
            <c:dLbl>
              <c:idx val="0"/>
              <c:layout>
                <c:manualLayout>
                  <c:x val="0"/>
                  <c:y val="-1.9744478464370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4C-4588-A9E5-13C72D7D8EB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Results!$B$26:$B$39</c:f>
              <c:strCache>
                <c:ptCount val="14"/>
                <c:pt idx="0">
                  <c:v>MUT #1</c:v>
                </c:pt>
                <c:pt idx="1">
                  <c:v>Partial CFI</c:v>
                </c:pt>
                <c:pt idx="2">
                  <c:v>CFI/MUT Combo</c:v>
                </c:pt>
                <c:pt idx="3">
                  <c:v>Thru-cut</c:v>
                </c:pt>
                <c:pt idx="4">
                  <c:v>Reverse RCI</c:v>
                </c:pt>
                <c:pt idx="5">
                  <c:v>Redirect 2L&amp;T</c:v>
                </c:pt>
                <c:pt idx="6">
                  <c:v>Redirect L&amp;T</c:v>
                </c:pt>
                <c:pt idx="7">
                  <c:v>Seven Phase</c:v>
                </c:pt>
                <c:pt idx="8">
                  <c:v>Offset Thru-cut</c:v>
                </c:pt>
                <c:pt idx="9">
                  <c:v>Offset T</c:v>
                </c:pt>
                <c:pt idx="10">
                  <c:v>MUT #2</c:v>
                </c:pt>
                <c:pt idx="11">
                  <c:v>Single Quadrant</c:v>
                </c:pt>
                <c:pt idx="12">
                  <c:v>RCI</c:v>
                </c:pt>
                <c:pt idx="13">
                  <c:v>Two-phase MUT</c:v>
                </c:pt>
              </c:strCache>
            </c:strRef>
          </c:cat>
          <c:val>
            <c:numRef>
              <c:f>Results!$L$26:$L$39</c:f>
              <c:numCache>
                <c:formatCode>0%</c:formatCode>
                <c:ptCount val="14"/>
                <c:pt idx="0">
                  <c:v>9.5653061919188653E-3</c:v>
                </c:pt>
                <c:pt idx="1">
                  <c:v>2.3726044184225747E-2</c:v>
                </c:pt>
                <c:pt idx="2">
                  <c:v>2.9240562344691412E-2</c:v>
                </c:pt>
                <c:pt idx="3">
                  <c:v>3.4210436736222261E-2</c:v>
                </c:pt>
                <c:pt idx="4">
                  <c:v>0.25036593253225314</c:v>
                </c:pt>
                <c:pt idx="5">
                  <c:v>0.14232222486979607</c:v>
                </c:pt>
                <c:pt idx="6">
                  <c:v>0.14232222486979607</c:v>
                </c:pt>
                <c:pt idx="7">
                  <c:v>3.1487217891547847E-2</c:v>
                </c:pt>
                <c:pt idx="8">
                  <c:v>3.4210436736222261E-2</c:v>
                </c:pt>
                <c:pt idx="9">
                  <c:v>0.23021411308166251</c:v>
                </c:pt>
                <c:pt idx="10">
                  <c:v>3.1623378833781524E-2</c:v>
                </c:pt>
                <c:pt idx="11">
                  <c:v>2.444088913095277E-2</c:v>
                </c:pt>
                <c:pt idx="12">
                  <c:v>0.24056234469142523</c:v>
                </c:pt>
                <c:pt idx="13">
                  <c:v>0.22640160669911835</c:v>
                </c:pt>
              </c:numCache>
            </c:numRef>
          </c:val>
          <c:extLst>
            <c:ext xmlns:c16="http://schemas.microsoft.com/office/drawing/2014/chart" uri="{C3380CC4-5D6E-409C-BE32-E72D297353CC}">
              <c16:uniqueId val="{00000000-9B4C-4588-A9E5-13C72D7D8EB3}"/>
            </c:ext>
          </c:extLst>
        </c:ser>
        <c:dLbls>
          <c:showLegendKey val="0"/>
          <c:showVal val="0"/>
          <c:showCatName val="0"/>
          <c:showSerName val="0"/>
          <c:showPercent val="0"/>
          <c:showBubbleSize val="0"/>
        </c:dLbls>
        <c:gapWidth val="219"/>
        <c:overlap val="-27"/>
        <c:axId val="296344527"/>
        <c:axId val="296348687"/>
      </c:barChart>
      <c:catAx>
        <c:axId val="296344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6348687"/>
        <c:crosses val="autoZero"/>
        <c:auto val="1"/>
        <c:lblAlgn val="ctr"/>
        <c:lblOffset val="100"/>
        <c:noMultiLvlLbl val="0"/>
      </c:catAx>
      <c:valAx>
        <c:axId val="2963486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63445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Traffic volume conflicting at the</a:t>
            </a:r>
            <a:r>
              <a:rPr lang="en-US" b="1" baseline="0"/>
              <a:t> middle intersection</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Diverging</c:v>
          </c:tx>
          <c:spPr>
            <a:solidFill>
              <a:schemeClr val="accent1"/>
            </a:solidFill>
            <a:ln>
              <a:noFill/>
            </a:ln>
            <a:effectLst/>
          </c:spPr>
          <c:invertIfNegative val="0"/>
          <c:cat>
            <c:strRef>
              <c:f>Results!$B$25:$B$39</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Results!$G$46:$G$60</c:f>
              <c:numCache>
                <c:formatCode>#,##0_);\(#,##0\)</c:formatCode>
                <c:ptCount val="15"/>
                <c:pt idx="0">
                  <c:v>7484</c:v>
                </c:pt>
                <c:pt idx="1">
                  <c:v>5053</c:v>
                </c:pt>
                <c:pt idx="2">
                  <c:v>4405</c:v>
                </c:pt>
                <c:pt idx="3">
                  <c:v>4779</c:v>
                </c:pt>
                <c:pt idx="4">
                  <c:v>7322</c:v>
                </c:pt>
                <c:pt idx="5">
                  <c:v>4891</c:v>
                </c:pt>
                <c:pt idx="6">
                  <c:v>5814</c:v>
                </c:pt>
                <c:pt idx="7">
                  <c:v>7117</c:v>
                </c:pt>
                <c:pt idx="8">
                  <c:v>7403</c:v>
                </c:pt>
                <c:pt idx="9">
                  <c:v>7322</c:v>
                </c:pt>
                <c:pt idx="10">
                  <c:v>3767</c:v>
                </c:pt>
                <c:pt idx="11">
                  <c:v>7054</c:v>
                </c:pt>
                <c:pt idx="12">
                  <c:v>4866</c:v>
                </c:pt>
                <c:pt idx="13">
                  <c:v>7342</c:v>
                </c:pt>
                <c:pt idx="14">
                  <c:v>4461</c:v>
                </c:pt>
              </c:numCache>
            </c:numRef>
          </c:val>
          <c:extLst>
            <c:ext xmlns:c16="http://schemas.microsoft.com/office/drawing/2014/chart" uri="{C3380CC4-5D6E-409C-BE32-E72D297353CC}">
              <c16:uniqueId val="{0000000F-D3BD-46C3-92FB-B5614EF3F43C}"/>
            </c:ext>
          </c:extLst>
        </c:ser>
        <c:ser>
          <c:idx val="1"/>
          <c:order val="1"/>
          <c:tx>
            <c:v>Merging</c:v>
          </c:tx>
          <c:spPr>
            <a:solidFill>
              <a:srgbClr val="FFC000"/>
            </a:solidFill>
            <a:ln>
              <a:noFill/>
            </a:ln>
            <a:effectLst/>
          </c:spPr>
          <c:invertIfNegative val="0"/>
          <c:cat>
            <c:strRef>
              <c:f>Results!$B$25:$B$39</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Results!$H$46:$H$60</c:f>
              <c:numCache>
                <c:formatCode>#,##0_);\(#,##0\)</c:formatCode>
                <c:ptCount val="15"/>
                <c:pt idx="0">
                  <c:v>7484</c:v>
                </c:pt>
                <c:pt idx="1">
                  <c:v>7216</c:v>
                </c:pt>
                <c:pt idx="2">
                  <c:v>4749</c:v>
                </c:pt>
                <c:pt idx="3">
                  <c:v>5634</c:v>
                </c:pt>
                <c:pt idx="4">
                  <c:v>7732</c:v>
                </c:pt>
                <c:pt idx="5">
                  <c:v>6568</c:v>
                </c:pt>
                <c:pt idx="6">
                  <c:v>4391</c:v>
                </c:pt>
                <c:pt idx="7">
                  <c:v>5945</c:v>
                </c:pt>
                <c:pt idx="8">
                  <c:v>7347</c:v>
                </c:pt>
                <c:pt idx="9">
                  <c:v>7732</c:v>
                </c:pt>
                <c:pt idx="10">
                  <c:v>3757</c:v>
                </c:pt>
                <c:pt idx="11">
                  <c:v>5053</c:v>
                </c:pt>
                <c:pt idx="12">
                  <c:v>6755</c:v>
                </c:pt>
                <c:pt idx="13">
                  <c:v>4729</c:v>
                </c:pt>
                <c:pt idx="14">
                  <c:v>4461</c:v>
                </c:pt>
              </c:numCache>
            </c:numRef>
          </c:val>
          <c:extLst>
            <c:ext xmlns:c16="http://schemas.microsoft.com/office/drawing/2014/chart" uri="{C3380CC4-5D6E-409C-BE32-E72D297353CC}">
              <c16:uniqueId val="{0000001F-D3BD-46C3-92FB-B5614EF3F43C}"/>
            </c:ext>
          </c:extLst>
        </c:ser>
        <c:ser>
          <c:idx val="2"/>
          <c:order val="2"/>
          <c:tx>
            <c:v>Crossing</c:v>
          </c:tx>
          <c:spPr>
            <a:solidFill>
              <a:srgbClr val="FF0000"/>
            </a:solidFill>
            <a:ln>
              <a:noFill/>
            </a:ln>
            <a:effectLst/>
          </c:spPr>
          <c:invertIfNegative val="0"/>
          <c:cat>
            <c:strRef>
              <c:f>Results!$B$25:$B$39</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Results!$I$46:$I$60</c:f>
              <c:numCache>
                <c:formatCode>#,##0_);\(#,##0\)</c:formatCode>
                <c:ptCount val="15"/>
                <c:pt idx="0">
                  <c:v>14409</c:v>
                </c:pt>
                <c:pt idx="1">
                  <c:v>10365</c:v>
                </c:pt>
                <c:pt idx="2">
                  <c:v>10795</c:v>
                </c:pt>
                <c:pt idx="3">
                  <c:v>10605</c:v>
                </c:pt>
                <c:pt idx="4">
                  <c:v>6320</c:v>
                </c:pt>
                <c:pt idx="5">
                  <c:v>2917</c:v>
                </c:pt>
                <c:pt idx="6">
                  <c:v>6803</c:v>
                </c:pt>
                <c:pt idx="7">
                  <c:v>8423</c:v>
                </c:pt>
                <c:pt idx="8">
                  <c:v>10153</c:v>
                </c:pt>
                <c:pt idx="9">
                  <c:v>6320</c:v>
                </c:pt>
                <c:pt idx="10">
                  <c:v>4206</c:v>
                </c:pt>
                <c:pt idx="11">
                  <c:v>10203</c:v>
                </c:pt>
                <c:pt idx="12">
                  <c:v>10355</c:v>
                </c:pt>
                <c:pt idx="13">
                  <c:v>2917</c:v>
                </c:pt>
                <c:pt idx="14">
                  <c:v>7018</c:v>
                </c:pt>
              </c:numCache>
            </c:numRef>
          </c:val>
          <c:extLst>
            <c:ext xmlns:c16="http://schemas.microsoft.com/office/drawing/2014/chart" uri="{C3380CC4-5D6E-409C-BE32-E72D297353CC}">
              <c16:uniqueId val="{0000002F-D3BD-46C3-92FB-B5614EF3F43C}"/>
            </c:ext>
          </c:extLst>
        </c:ser>
        <c:dLbls>
          <c:showLegendKey val="0"/>
          <c:showVal val="0"/>
          <c:showCatName val="0"/>
          <c:showSerName val="0"/>
          <c:showPercent val="0"/>
          <c:showBubbleSize val="0"/>
        </c:dLbls>
        <c:gapWidth val="150"/>
        <c:overlap val="100"/>
        <c:axId val="227162127"/>
        <c:axId val="227158383"/>
      </c:barChart>
      <c:catAx>
        <c:axId val="22716212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27158383"/>
        <c:crosses val="autoZero"/>
        <c:auto val="1"/>
        <c:lblAlgn val="ctr"/>
        <c:lblOffset val="100"/>
        <c:noMultiLvlLbl val="0"/>
      </c:catAx>
      <c:valAx>
        <c:axId val="22715838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27162127"/>
        <c:crosses val="autoZero"/>
        <c:crossBetween val="between"/>
      </c:valAx>
      <c:spPr>
        <a:noFill/>
        <a:ln>
          <a:noFill/>
        </a:ln>
        <a:effectLst/>
      </c:spPr>
    </c:plotArea>
    <c:legend>
      <c:legendPos val="t"/>
      <c:layout>
        <c:manualLayout>
          <c:xMode val="edge"/>
          <c:yMode val="edge"/>
          <c:x val="0.33317422069870711"/>
          <c:y val="0.94645172661080479"/>
          <c:w val="0.28647865522473132"/>
          <c:h val="5.312538034965273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Traffic volume conflicting at DLT</a:t>
            </a:r>
            <a:r>
              <a:rPr lang="en-US" b="1" baseline="0"/>
              <a:t> and U-turn Crossovers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Diverging</c:v>
          </c:tx>
          <c:spPr>
            <a:solidFill>
              <a:schemeClr val="accent1"/>
            </a:solidFill>
            <a:ln>
              <a:noFill/>
            </a:ln>
            <a:effectLst/>
          </c:spPr>
          <c:invertIfNegative val="0"/>
          <c:cat>
            <c:strRef>
              <c:f>Results!$B$25:$B$39</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Results!$K$46:$K$60</c:f>
              <c:numCache>
                <c:formatCode>#,##0_);\(#,##0\)</c:formatCode>
                <c:ptCount val="15"/>
                <c:pt idx="0">
                  <c:v>0</c:v>
                </c:pt>
                <c:pt idx="1">
                  <c:v>3059</c:v>
                </c:pt>
                <c:pt idx="2">
                  <c:v>3079</c:v>
                </c:pt>
                <c:pt idx="3">
                  <c:v>2973</c:v>
                </c:pt>
                <c:pt idx="4">
                  <c:v>3327</c:v>
                </c:pt>
                <c:pt idx="5">
                  <c:v>3651</c:v>
                </c:pt>
                <c:pt idx="6">
                  <c:v>2861</c:v>
                </c:pt>
                <c:pt idx="7">
                  <c:v>1558</c:v>
                </c:pt>
                <c:pt idx="8">
                  <c:v>1477</c:v>
                </c:pt>
                <c:pt idx="9">
                  <c:v>3327</c:v>
                </c:pt>
                <c:pt idx="10">
                  <c:v>3707</c:v>
                </c:pt>
                <c:pt idx="11">
                  <c:v>2897</c:v>
                </c:pt>
                <c:pt idx="12">
                  <c:v>3368</c:v>
                </c:pt>
                <c:pt idx="13">
                  <c:v>3489</c:v>
                </c:pt>
                <c:pt idx="14">
                  <c:v>3221</c:v>
                </c:pt>
              </c:numCache>
            </c:numRef>
          </c:val>
          <c:extLst>
            <c:ext xmlns:c16="http://schemas.microsoft.com/office/drawing/2014/chart" uri="{C3380CC4-5D6E-409C-BE32-E72D297353CC}">
              <c16:uniqueId val="{00000000-E782-4F76-9490-5C66D7D1701E}"/>
            </c:ext>
          </c:extLst>
        </c:ser>
        <c:ser>
          <c:idx val="1"/>
          <c:order val="1"/>
          <c:tx>
            <c:v>Merging</c:v>
          </c:tx>
          <c:spPr>
            <a:solidFill>
              <a:srgbClr val="FFC000"/>
            </a:solidFill>
            <a:ln>
              <a:noFill/>
            </a:ln>
            <a:effectLst/>
          </c:spPr>
          <c:invertIfNegative val="0"/>
          <c:cat>
            <c:strRef>
              <c:f>Results!$B$25:$B$39</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Results!$L$46:$L$60</c:f>
              <c:numCache>
                <c:formatCode>#,##0_);\(#,##0\)</c:formatCode>
                <c:ptCount val="15"/>
                <c:pt idx="0">
                  <c:v>0</c:v>
                </c:pt>
                <c:pt idx="1">
                  <c:v>3403</c:v>
                </c:pt>
                <c:pt idx="2">
                  <c:v>2735</c:v>
                </c:pt>
                <c:pt idx="3">
                  <c:v>2907</c:v>
                </c:pt>
                <c:pt idx="4">
                  <c:v>3671</c:v>
                </c:pt>
                <c:pt idx="5">
                  <c:v>3995</c:v>
                </c:pt>
                <c:pt idx="6">
                  <c:v>3707</c:v>
                </c:pt>
                <c:pt idx="7">
                  <c:v>2153</c:v>
                </c:pt>
                <c:pt idx="8">
                  <c:v>2072</c:v>
                </c:pt>
                <c:pt idx="9">
                  <c:v>3671</c:v>
                </c:pt>
                <c:pt idx="10">
                  <c:v>3717</c:v>
                </c:pt>
                <c:pt idx="11">
                  <c:v>3241</c:v>
                </c:pt>
                <c:pt idx="12">
                  <c:v>1529</c:v>
                </c:pt>
                <c:pt idx="13">
                  <c:v>3833</c:v>
                </c:pt>
                <c:pt idx="14">
                  <c:v>3565</c:v>
                </c:pt>
              </c:numCache>
            </c:numRef>
          </c:val>
          <c:extLst>
            <c:ext xmlns:c16="http://schemas.microsoft.com/office/drawing/2014/chart" uri="{C3380CC4-5D6E-409C-BE32-E72D297353CC}">
              <c16:uniqueId val="{00000001-E782-4F76-9490-5C66D7D1701E}"/>
            </c:ext>
          </c:extLst>
        </c:ser>
        <c:ser>
          <c:idx val="2"/>
          <c:order val="2"/>
          <c:tx>
            <c:v>Crossing</c:v>
          </c:tx>
          <c:spPr>
            <a:solidFill>
              <a:srgbClr val="FF0000"/>
            </a:solidFill>
            <a:ln>
              <a:noFill/>
            </a:ln>
            <a:effectLst/>
          </c:spPr>
          <c:invertIfNegative val="0"/>
          <c:cat>
            <c:strRef>
              <c:f>Results!$B$25:$B$39</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Results!$M$46:$M$60</c:f>
              <c:numCache>
                <c:formatCode>#,##0_);\(#,##0\)</c:formatCode>
                <c:ptCount val="15"/>
                <c:pt idx="0">
                  <c:v>0</c:v>
                </c:pt>
                <c:pt idx="1">
                  <c:v>0</c:v>
                </c:pt>
                <c:pt idx="2">
                  <c:v>2917</c:v>
                </c:pt>
                <c:pt idx="3">
                  <c:v>1620</c:v>
                </c:pt>
                <c:pt idx="4">
                  <c:v>0</c:v>
                </c:pt>
                <c:pt idx="5">
                  <c:v>0</c:v>
                </c:pt>
                <c:pt idx="6">
                  <c:v>1620</c:v>
                </c:pt>
                <c:pt idx="7">
                  <c:v>0</c:v>
                </c:pt>
                <c:pt idx="8">
                  <c:v>0</c:v>
                </c:pt>
                <c:pt idx="9">
                  <c:v>0</c:v>
                </c:pt>
                <c:pt idx="10">
                  <c:v>3460</c:v>
                </c:pt>
                <c:pt idx="11">
                  <c:v>0</c:v>
                </c:pt>
                <c:pt idx="12">
                  <c:v>1786</c:v>
                </c:pt>
                <c:pt idx="13">
                  <c:v>0</c:v>
                </c:pt>
                <c:pt idx="14">
                  <c:v>0</c:v>
                </c:pt>
              </c:numCache>
            </c:numRef>
          </c:val>
          <c:extLst>
            <c:ext xmlns:c16="http://schemas.microsoft.com/office/drawing/2014/chart" uri="{C3380CC4-5D6E-409C-BE32-E72D297353CC}">
              <c16:uniqueId val="{00000002-E782-4F76-9490-5C66D7D1701E}"/>
            </c:ext>
          </c:extLst>
        </c:ser>
        <c:dLbls>
          <c:showLegendKey val="0"/>
          <c:showVal val="0"/>
          <c:showCatName val="0"/>
          <c:showSerName val="0"/>
          <c:showPercent val="0"/>
          <c:showBubbleSize val="0"/>
        </c:dLbls>
        <c:gapWidth val="150"/>
        <c:overlap val="100"/>
        <c:axId val="227162127"/>
        <c:axId val="227158383"/>
      </c:barChart>
      <c:catAx>
        <c:axId val="22716212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27158383"/>
        <c:crosses val="autoZero"/>
        <c:auto val="1"/>
        <c:lblAlgn val="ctr"/>
        <c:lblOffset val="100"/>
        <c:noMultiLvlLbl val="0"/>
      </c:catAx>
      <c:valAx>
        <c:axId val="22715838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27162127"/>
        <c:crosses val="autoZero"/>
        <c:crossBetween val="between"/>
      </c:valAx>
      <c:spPr>
        <a:noFill/>
        <a:ln>
          <a:noFill/>
        </a:ln>
        <a:effectLst/>
      </c:spPr>
    </c:plotArea>
    <c:legend>
      <c:legendPos val="t"/>
      <c:layout>
        <c:manualLayout>
          <c:xMode val="edge"/>
          <c:yMode val="edge"/>
          <c:x val="0.33317422069870711"/>
          <c:y val="0.94645172661080479"/>
          <c:w val="0.28647865522473132"/>
          <c:h val="5.312538034965273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Traffic volume conflicting in different vehicle speeds</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Results!$X$86</c:f>
              <c:strCache>
                <c:ptCount val="1"/>
                <c:pt idx="0">
                  <c:v>40-40
(mph)</c:v>
                </c:pt>
              </c:strCache>
            </c:strRef>
          </c:tx>
          <c:spPr>
            <a:solidFill>
              <a:srgbClr val="DE2226"/>
            </a:solidFill>
            <a:ln>
              <a:noFill/>
            </a:ln>
            <a:effectLst/>
          </c:spPr>
          <c:invertIfNegative val="0"/>
          <c:cat>
            <c:strRef>
              <c:f>Results!$B$87:$B$101</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Results!$X$87:$X$101</c:f>
              <c:numCache>
                <c:formatCode>#,##0</c:formatCode>
                <c:ptCount val="15"/>
                <c:pt idx="0">
                  <c:v>5834</c:v>
                </c:pt>
                <c:pt idx="1">
                  <c:v>6462</c:v>
                </c:pt>
                <c:pt idx="2">
                  <c:v>5834</c:v>
                </c:pt>
                <c:pt idx="3">
                  <c:v>6102</c:v>
                </c:pt>
                <c:pt idx="4">
                  <c:v>9753</c:v>
                </c:pt>
                <c:pt idx="5">
                  <c:v>7646</c:v>
                </c:pt>
                <c:pt idx="6">
                  <c:v>7850</c:v>
                </c:pt>
                <c:pt idx="7">
                  <c:v>7850</c:v>
                </c:pt>
                <c:pt idx="8">
                  <c:v>7607</c:v>
                </c:pt>
                <c:pt idx="9">
                  <c:v>9753</c:v>
                </c:pt>
                <c:pt idx="10">
                  <c:v>6578</c:v>
                </c:pt>
                <c:pt idx="11">
                  <c:v>9055</c:v>
                </c:pt>
                <c:pt idx="12">
                  <c:v>5986</c:v>
                </c:pt>
                <c:pt idx="13">
                  <c:v>10831</c:v>
                </c:pt>
                <c:pt idx="14">
                  <c:v>6786</c:v>
                </c:pt>
              </c:numCache>
            </c:numRef>
          </c:val>
          <c:extLst>
            <c:ext xmlns:c16="http://schemas.microsoft.com/office/drawing/2014/chart" uri="{C3380CC4-5D6E-409C-BE32-E72D297353CC}">
              <c16:uniqueId val="{00000000-2A58-4044-93A2-2E974671F212}"/>
            </c:ext>
          </c:extLst>
        </c:ser>
        <c:ser>
          <c:idx val="1"/>
          <c:order val="1"/>
          <c:tx>
            <c:strRef>
              <c:f>Results!$Y$86</c:f>
              <c:strCache>
                <c:ptCount val="1"/>
                <c:pt idx="0">
                  <c:v>40-30
(mph)</c:v>
                </c:pt>
              </c:strCache>
            </c:strRef>
          </c:tx>
          <c:spPr>
            <a:solidFill>
              <a:schemeClr val="accent2"/>
            </a:solidFill>
            <a:ln>
              <a:noFill/>
            </a:ln>
            <a:effectLst/>
          </c:spPr>
          <c:invertIfNegative val="0"/>
          <c:cat>
            <c:strRef>
              <c:f>Results!$B$87:$B$101</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Results!$Y$87:$Y$101</c:f>
              <c:numCache>
                <c:formatCode>#,##0</c:formatCode>
                <c:ptCount val="15"/>
                <c:pt idx="0">
                  <c:v>6419</c:v>
                </c:pt>
                <c:pt idx="1">
                  <c:v>6694</c:v>
                </c:pt>
                <c:pt idx="2">
                  <c:v>6046</c:v>
                </c:pt>
                <c:pt idx="3">
                  <c:v>6420</c:v>
                </c:pt>
                <c:pt idx="4">
                  <c:v>0</c:v>
                </c:pt>
                <c:pt idx="5">
                  <c:v>0</c:v>
                </c:pt>
                <c:pt idx="6">
                  <c:v>3104</c:v>
                </c:pt>
                <c:pt idx="7">
                  <c:v>3104</c:v>
                </c:pt>
                <c:pt idx="8">
                  <c:v>3023</c:v>
                </c:pt>
                <c:pt idx="9">
                  <c:v>0</c:v>
                </c:pt>
                <c:pt idx="10">
                  <c:v>0</c:v>
                </c:pt>
                <c:pt idx="11">
                  <c:v>6370</c:v>
                </c:pt>
                <c:pt idx="12">
                  <c:v>6694</c:v>
                </c:pt>
                <c:pt idx="13">
                  <c:v>0</c:v>
                </c:pt>
                <c:pt idx="14">
                  <c:v>7018</c:v>
                </c:pt>
              </c:numCache>
            </c:numRef>
          </c:val>
          <c:extLst>
            <c:ext xmlns:c16="http://schemas.microsoft.com/office/drawing/2014/chart" uri="{C3380CC4-5D6E-409C-BE32-E72D297353CC}">
              <c16:uniqueId val="{00000001-2A58-4044-93A2-2E974671F212}"/>
            </c:ext>
          </c:extLst>
        </c:ser>
        <c:ser>
          <c:idx val="2"/>
          <c:order val="2"/>
          <c:tx>
            <c:strRef>
              <c:f>Results!$Z$86</c:f>
              <c:strCache>
                <c:ptCount val="1"/>
                <c:pt idx="0">
                  <c:v>40-20
 (mph)</c:v>
                </c:pt>
              </c:strCache>
            </c:strRef>
          </c:tx>
          <c:spPr>
            <a:solidFill>
              <a:schemeClr val="accent3"/>
            </a:solidFill>
            <a:ln>
              <a:noFill/>
            </a:ln>
            <a:effectLst/>
          </c:spPr>
          <c:invertIfNegative val="0"/>
          <c:cat>
            <c:strRef>
              <c:f>Results!$B$87:$B$101</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Results!$Z$87:$Z$101</c:f>
              <c:numCache>
                <c:formatCode>#,##0</c:formatCode>
                <c:ptCount val="15"/>
                <c:pt idx="0">
                  <c:v>10676</c:v>
                </c:pt>
                <c:pt idx="1">
                  <c:v>12296</c:v>
                </c:pt>
                <c:pt idx="2">
                  <c:v>10838</c:v>
                </c:pt>
                <c:pt idx="3">
                  <c:v>11268</c:v>
                </c:pt>
                <c:pt idx="4">
                  <c:v>15511</c:v>
                </c:pt>
                <c:pt idx="5">
                  <c:v>13480</c:v>
                </c:pt>
                <c:pt idx="6">
                  <c:v>10775</c:v>
                </c:pt>
                <c:pt idx="7">
                  <c:v>10775</c:v>
                </c:pt>
                <c:pt idx="8">
                  <c:v>13044</c:v>
                </c:pt>
                <c:pt idx="9">
                  <c:v>15511</c:v>
                </c:pt>
                <c:pt idx="10">
                  <c:v>12822</c:v>
                </c:pt>
                <c:pt idx="11">
                  <c:v>9055</c:v>
                </c:pt>
                <c:pt idx="12">
                  <c:v>9688</c:v>
                </c:pt>
                <c:pt idx="13">
                  <c:v>10239</c:v>
                </c:pt>
                <c:pt idx="14">
                  <c:v>6786</c:v>
                </c:pt>
              </c:numCache>
            </c:numRef>
          </c:val>
          <c:extLst>
            <c:ext xmlns:c16="http://schemas.microsoft.com/office/drawing/2014/chart" uri="{C3380CC4-5D6E-409C-BE32-E72D297353CC}">
              <c16:uniqueId val="{00000002-2A58-4044-93A2-2E974671F212}"/>
            </c:ext>
          </c:extLst>
        </c:ser>
        <c:ser>
          <c:idx val="3"/>
          <c:order val="3"/>
          <c:tx>
            <c:strRef>
              <c:f>Results!$AA$86</c:f>
              <c:strCache>
                <c:ptCount val="1"/>
                <c:pt idx="0">
                  <c:v>30-30
(mph)</c:v>
                </c:pt>
              </c:strCache>
            </c:strRef>
          </c:tx>
          <c:spPr>
            <a:solidFill>
              <a:schemeClr val="accent4"/>
            </a:solidFill>
            <a:ln>
              <a:noFill/>
            </a:ln>
            <a:effectLst/>
          </c:spPr>
          <c:invertIfNegative val="0"/>
          <c:cat>
            <c:strRef>
              <c:f>Results!$B$87:$B$101</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Results!$AA$87:$AA$101</c:f>
              <c:numCache>
                <c:formatCode>#,##0</c:formatCode>
                <c:ptCount val="15"/>
                <c:pt idx="0">
                  <c:v>1650</c:v>
                </c:pt>
                <c:pt idx="1">
                  <c:v>1650</c:v>
                </c:pt>
                <c:pt idx="2">
                  <c:v>1650</c:v>
                </c:pt>
                <c:pt idx="3">
                  <c:v>1650</c:v>
                </c:pt>
                <c:pt idx="4">
                  <c:v>896</c:v>
                </c:pt>
                <c:pt idx="5">
                  <c:v>896</c:v>
                </c:pt>
                <c:pt idx="6">
                  <c:v>825</c:v>
                </c:pt>
                <c:pt idx="7">
                  <c:v>825</c:v>
                </c:pt>
                <c:pt idx="8">
                  <c:v>1273</c:v>
                </c:pt>
                <c:pt idx="9">
                  <c:v>896</c:v>
                </c:pt>
                <c:pt idx="10">
                  <c:v>896</c:v>
                </c:pt>
                <c:pt idx="11">
                  <c:v>896</c:v>
                </c:pt>
                <c:pt idx="12">
                  <c:v>1924</c:v>
                </c:pt>
                <c:pt idx="13">
                  <c:v>0</c:v>
                </c:pt>
                <c:pt idx="14">
                  <c:v>896</c:v>
                </c:pt>
              </c:numCache>
            </c:numRef>
          </c:val>
          <c:extLst>
            <c:ext xmlns:c16="http://schemas.microsoft.com/office/drawing/2014/chart" uri="{C3380CC4-5D6E-409C-BE32-E72D297353CC}">
              <c16:uniqueId val="{00000003-2A58-4044-93A2-2E974671F212}"/>
            </c:ext>
          </c:extLst>
        </c:ser>
        <c:ser>
          <c:idx val="4"/>
          <c:order val="4"/>
          <c:tx>
            <c:strRef>
              <c:f>Results!$AB$86</c:f>
              <c:strCache>
                <c:ptCount val="1"/>
                <c:pt idx="0">
                  <c:v>30-20
(mph)</c:v>
                </c:pt>
              </c:strCache>
            </c:strRef>
          </c:tx>
          <c:spPr>
            <a:solidFill>
              <a:schemeClr val="accent1">
                <a:lumMod val="60000"/>
                <a:lumOff val="40000"/>
              </a:schemeClr>
            </a:solidFill>
            <a:ln>
              <a:noFill/>
            </a:ln>
            <a:effectLst/>
          </c:spPr>
          <c:invertIfNegative val="0"/>
          <c:cat>
            <c:strRef>
              <c:f>Results!$B$87:$B$101</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Results!$AB$87:$AB$101</c:f>
              <c:numCache>
                <c:formatCode>#,##0</c:formatCode>
                <c:ptCount val="15"/>
                <c:pt idx="0">
                  <c:v>3826</c:v>
                </c:pt>
                <c:pt idx="1">
                  <c:v>1994</c:v>
                </c:pt>
                <c:pt idx="2">
                  <c:v>3826</c:v>
                </c:pt>
                <c:pt idx="3">
                  <c:v>2860</c:v>
                </c:pt>
                <c:pt idx="4">
                  <c:v>0</c:v>
                </c:pt>
                <c:pt idx="5">
                  <c:v>0</c:v>
                </c:pt>
                <c:pt idx="6">
                  <c:v>1536</c:v>
                </c:pt>
                <c:pt idx="7">
                  <c:v>1536</c:v>
                </c:pt>
                <c:pt idx="8">
                  <c:v>1913</c:v>
                </c:pt>
                <c:pt idx="9">
                  <c:v>0</c:v>
                </c:pt>
                <c:pt idx="10">
                  <c:v>0</c:v>
                </c:pt>
                <c:pt idx="11">
                  <c:v>3072</c:v>
                </c:pt>
                <c:pt idx="12">
                  <c:v>3719</c:v>
                </c:pt>
                <c:pt idx="13">
                  <c:v>0</c:v>
                </c:pt>
                <c:pt idx="14">
                  <c:v>1240</c:v>
                </c:pt>
              </c:numCache>
            </c:numRef>
          </c:val>
          <c:extLst>
            <c:ext xmlns:c16="http://schemas.microsoft.com/office/drawing/2014/chart" uri="{C3380CC4-5D6E-409C-BE32-E72D297353CC}">
              <c16:uniqueId val="{00000004-2A58-4044-93A2-2E974671F212}"/>
            </c:ext>
          </c:extLst>
        </c:ser>
        <c:ser>
          <c:idx val="5"/>
          <c:order val="5"/>
          <c:tx>
            <c:strRef>
              <c:f>Results!$AC$86</c:f>
              <c:strCache>
                <c:ptCount val="1"/>
                <c:pt idx="0">
                  <c:v>20-20 
(mph)</c:v>
                </c:pt>
              </c:strCache>
            </c:strRef>
          </c:tx>
          <c:spPr>
            <a:solidFill>
              <a:schemeClr val="accent6"/>
            </a:solidFill>
            <a:ln>
              <a:noFill/>
            </a:ln>
            <a:effectLst/>
          </c:spPr>
          <c:invertIfNegative val="0"/>
          <c:cat>
            <c:strRef>
              <c:f>Results!$B$87:$B$101</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Results!$AC$87:$AC$101</c:f>
              <c:numCache>
                <c:formatCode>#,##0</c:formatCode>
                <c:ptCount val="15"/>
                <c:pt idx="0">
                  <c:v>972</c:v>
                </c:pt>
                <c:pt idx="1">
                  <c:v>0</c:v>
                </c:pt>
                <c:pt idx="2">
                  <c:v>486</c:v>
                </c:pt>
                <c:pt idx="3">
                  <c:v>218</c:v>
                </c:pt>
                <c:pt idx="4">
                  <c:v>2212</c:v>
                </c:pt>
                <c:pt idx="5">
                  <c:v>0</c:v>
                </c:pt>
                <c:pt idx="6">
                  <c:v>1106</c:v>
                </c:pt>
                <c:pt idx="7">
                  <c:v>1106</c:v>
                </c:pt>
                <c:pt idx="8">
                  <c:v>1592</c:v>
                </c:pt>
                <c:pt idx="9">
                  <c:v>2212</c:v>
                </c:pt>
                <c:pt idx="10">
                  <c:v>2318</c:v>
                </c:pt>
                <c:pt idx="11">
                  <c:v>0</c:v>
                </c:pt>
                <c:pt idx="12">
                  <c:v>648</c:v>
                </c:pt>
                <c:pt idx="13">
                  <c:v>1240</c:v>
                </c:pt>
                <c:pt idx="14">
                  <c:v>0</c:v>
                </c:pt>
              </c:numCache>
            </c:numRef>
          </c:val>
          <c:extLst>
            <c:ext xmlns:c16="http://schemas.microsoft.com/office/drawing/2014/chart" uri="{C3380CC4-5D6E-409C-BE32-E72D297353CC}">
              <c16:uniqueId val="{00000005-2A58-4044-93A2-2E974671F212}"/>
            </c:ext>
          </c:extLst>
        </c:ser>
        <c:dLbls>
          <c:showLegendKey val="0"/>
          <c:showVal val="0"/>
          <c:showCatName val="0"/>
          <c:showSerName val="0"/>
          <c:showPercent val="0"/>
          <c:showBubbleSize val="0"/>
        </c:dLbls>
        <c:gapWidth val="150"/>
        <c:overlap val="100"/>
        <c:axId val="908320224"/>
        <c:axId val="908319808"/>
      </c:barChart>
      <c:lineChart>
        <c:grouping val="standard"/>
        <c:varyColors val="0"/>
        <c:ser>
          <c:idx val="6"/>
          <c:order val="6"/>
          <c:tx>
            <c:strRef>
              <c:f>Results!$AD$86</c:f>
              <c:strCache>
                <c:ptCount val="1"/>
                <c:pt idx="0">
                  <c:v>Ave Speed
(mph)</c:v>
                </c:pt>
              </c:strCache>
            </c:strRef>
          </c:tx>
          <c:spPr>
            <a:ln w="28575" cap="rnd">
              <a:solidFill>
                <a:srgbClr val="7030A0"/>
              </a:solidFill>
              <a:round/>
            </a:ln>
            <a:effectLst/>
          </c:spPr>
          <c:marker>
            <c:symbol val="circle"/>
            <c:size val="5"/>
            <c:spPr>
              <a:solidFill>
                <a:schemeClr val="accent1"/>
              </a:solidFill>
              <a:ln w="9525">
                <a:solidFill>
                  <a:srgbClr val="7030A0"/>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Results!$AD$87:$AD$101</c:f>
              <c:numCache>
                <c:formatCode>0.0</c:formatCode>
                <c:ptCount val="15"/>
                <c:pt idx="0">
                  <c:v>32.096367906865915</c:v>
                </c:pt>
                <c:pt idx="1">
                  <c:v>33.028594995875721</c:v>
                </c:pt>
                <c:pt idx="2">
                  <c:v>32.251743375174335</c:v>
                </c:pt>
                <c:pt idx="3">
                  <c:v>32.687425485658181</c:v>
                </c:pt>
                <c:pt idx="4">
                  <c:v>32.657902157056256</c:v>
                </c:pt>
                <c:pt idx="5">
                  <c:v>33.471982562891654</c:v>
                </c:pt>
                <c:pt idx="6">
                  <c:v>32.987775837434512</c:v>
                </c:pt>
                <c:pt idx="7">
                  <c:v>32.987775837434512</c:v>
                </c:pt>
                <c:pt idx="8">
                  <c:v>32.309152256431886</c:v>
                </c:pt>
                <c:pt idx="9">
                  <c:v>32.657902157056256</c:v>
                </c:pt>
                <c:pt idx="10">
                  <c:v>31.883788803396126</c:v>
                </c:pt>
                <c:pt idx="11">
                  <c:v>33.762654668166476</c:v>
                </c:pt>
                <c:pt idx="12">
                  <c:v>32.381625318399109</c:v>
                </c:pt>
                <c:pt idx="13">
                  <c:v>34.298969072164951</c:v>
                </c:pt>
                <c:pt idx="14">
                  <c:v>34.257238405350698</c:v>
                </c:pt>
              </c:numCache>
            </c:numRef>
          </c:val>
          <c:smooth val="0"/>
          <c:extLst>
            <c:ext xmlns:c16="http://schemas.microsoft.com/office/drawing/2014/chart" uri="{C3380CC4-5D6E-409C-BE32-E72D297353CC}">
              <c16:uniqueId val="{00000007-2A58-4044-93A2-2E974671F212}"/>
            </c:ext>
          </c:extLst>
        </c:ser>
        <c:dLbls>
          <c:showLegendKey val="0"/>
          <c:showVal val="0"/>
          <c:showCatName val="0"/>
          <c:showSerName val="0"/>
          <c:showPercent val="0"/>
          <c:showBubbleSize val="0"/>
        </c:dLbls>
        <c:marker val="1"/>
        <c:smooth val="0"/>
        <c:axId val="491911568"/>
        <c:axId val="491910320"/>
      </c:lineChart>
      <c:catAx>
        <c:axId val="908320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08319808"/>
        <c:crosses val="autoZero"/>
        <c:auto val="1"/>
        <c:lblAlgn val="ctr"/>
        <c:lblOffset val="100"/>
        <c:noMultiLvlLbl val="0"/>
      </c:catAx>
      <c:valAx>
        <c:axId val="908319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Traffic Volume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08320224"/>
        <c:crosses val="autoZero"/>
        <c:crossBetween val="between"/>
      </c:valAx>
      <c:valAx>
        <c:axId val="491910320"/>
        <c:scaling>
          <c:orientation val="minMax"/>
        </c:scaling>
        <c:delete val="0"/>
        <c:axPos val="r"/>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Average Speed (mph)</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91911568"/>
        <c:crosses val="max"/>
        <c:crossBetween val="between"/>
      </c:valAx>
      <c:catAx>
        <c:axId val="491911568"/>
        <c:scaling>
          <c:orientation val="minMax"/>
        </c:scaling>
        <c:delete val="1"/>
        <c:axPos val="b"/>
        <c:majorTickMark val="out"/>
        <c:minorTickMark val="none"/>
        <c:tickLblPos val="nextTo"/>
        <c:crossAx val="491910320"/>
        <c:crosses val="autoZero"/>
        <c:auto val="1"/>
        <c:lblAlgn val="ctr"/>
        <c:lblOffset val="100"/>
        <c:noMultiLvlLbl val="0"/>
      </c:catAx>
      <c:spPr>
        <a:noFill/>
        <a:ln>
          <a:noFill/>
        </a:ln>
        <a:effectLst/>
      </c:spPr>
    </c:plotArea>
    <c:legend>
      <c:legendPos val="b"/>
      <c:layout>
        <c:manualLayout>
          <c:xMode val="edge"/>
          <c:yMode val="edge"/>
          <c:x val="0.15086319976566548"/>
          <c:y val="0.90736189265055622"/>
          <c:w val="0.72870572395054434"/>
          <c:h val="7.6508535538039782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Number of conflict points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2">
                <a:lumMod val="75000"/>
              </a:schemeClr>
            </a:solidFill>
            <a:ln>
              <a:noFill/>
            </a:ln>
            <a:effectLst/>
          </c:spPr>
          <c:invertIfNegative val="0"/>
          <c:dLbls>
            <c:dLbl>
              <c:idx val="1"/>
              <c:layout>
                <c:manualLayout>
                  <c:x val="0"/>
                  <c:y val="-3.46964199851375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D5-402B-ABC9-22CD84458A25}"/>
                </c:ext>
              </c:extLst>
            </c:dLbl>
            <c:spPr>
              <a:solidFill>
                <a:srgbClr val="F3AFB1"/>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Results!$B$4:$B$18</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Results!$F$4:$F$18</c:f>
              <c:numCache>
                <c:formatCode>General</c:formatCode>
                <c:ptCount val="15"/>
                <c:pt idx="0">
                  <c:v>32</c:v>
                </c:pt>
                <c:pt idx="1">
                  <c:v>24</c:v>
                </c:pt>
                <c:pt idx="2">
                  <c:v>30</c:v>
                </c:pt>
                <c:pt idx="3">
                  <c:v>27</c:v>
                </c:pt>
                <c:pt idx="4">
                  <c:v>24</c:v>
                </c:pt>
                <c:pt idx="5">
                  <c:v>14</c:v>
                </c:pt>
                <c:pt idx="6">
                  <c:v>22</c:v>
                </c:pt>
                <c:pt idx="7">
                  <c:v>22</c:v>
                </c:pt>
                <c:pt idx="8">
                  <c:v>28</c:v>
                </c:pt>
                <c:pt idx="9">
                  <c:v>24</c:v>
                </c:pt>
                <c:pt idx="10">
                  <c:v>18</c:v>
                </c:pt>
                <c:pt idx="11">
                  <c:v>24</c:v>
                </c:pt>
                <c:pt idx="12">
                  <c:v>28</c:v>
                </c:pt>
                <c:pt idx="13">
                  <c:v>14</c:v>
                </c:pt>
                <c:pt idx="14">
                  <c:v>16</c:v>
                </c:pt>
              </c:numCache>
            </c:numRef>
          </c:val>
          <c:extLst>
            <c:ext xmlns:c16="http://schemas.microsoft.com/office/drawing/2014/chart" uri="{C3380CC4-5D6E-409C-BE32-E72D297353CC}">
              <c16:uniqueId val="{00000000-86D5-402B-ABC9-22CD84458A25}"/>
            </c:ext>
          </c:extLst>
        </c:ser>
        <c:dLbls>
          <c:showLegendKey val="0"/>
          <c:showVal val="0"/>
          <c:showCatName val="0"/>
          <c:showSerName val="0"/>
          <c:showPercent val="0"/>
          <c:showBubbleSize val="0"/>
        </c:dLbls>
        <c:gapWidth val="219"/>
        <c:overlap val="-27"/>
        <c:axId val="357039296"/>
        <c:axId val="357031392"/>
      </c:barChart>
      <c:catAx>
        <c:axId val="357039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57031392"/>
        <c:crosses val="autoZero"/>
        <c:auto val="1"/>
        <c:lblAlgn val="ctr"/>
        <c:lblOffset val="100"/>
        <c:noMultiLvlLbl val="0"/>
      </c:catAx>
      <c:valAx>
        <c:axId val="357031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570392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Traffic volume crossing in different vehicle speeds</a:t>
            </a:r>
            <a:endParaRPr lang="en-US">
              <a:effectLst/>
            </a:endParaRPr>
          </a:p>
        </c:rich>
      </c:tx>
      <c:layout>
        <c:manualLayout>
          <c:xMode val="edge"/>
          <c:yMode val="edge"/>
          <c:x val="0.16757153708535863"/>
          <c:y val="2.236855392289248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Results!$Q$86</c:f>
              <c:strCache>
                <c:ptCount val="1"/>
                <c:pt idx="0">
                  <c:v>40-40
(mph)</c:v>
                </c:pt>
              </c:strCache>
            </c:strRef>
          </c:tx>
          <c:spPr>
            <a:solidFill>
              <a:srgbClr val="DE2226"/>
            </a:solidFill>
            <a:ln>
              <a:noFill/>
            </a:ln>
            <a:effectLst/>
          </c:spPr>
          <c:invertIfNegative val="0"/>
          <c:cat>
            <c:strRef>
              <c:f>Results!$B$87:$B$101</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Results!$Q$87:$Q$101</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C9A3-490C-AA2A-7A3396FAE175}"/>
            </c:ext>
          </c:extLst>
        </c:ser>
        <c:ser>
          <c:idx val="1"/>
          <c:order val="1"/>
          <c:tx>
            <c:strRef>
              <c:f>Results!$R$86</c:f>
              <c:strCache>
                <c:ptCount val="1"/>
                <c:pt idx="0">
                  <c:v>40-30
(mph)</c:v>
                </c:pt>
              </c:strCache>
            </c:strRef>
          </c:tx>
          <c:spPr>
            <a:solidFill>
              <a:schemeClr val="accent2"/>
            </a:solidFill>
            <a:ln>
              <a:noFill/>
            </a:ln>
            <a:effectLst/>
          </c:spPr>
          <c:invertIfNegative val="0"/>
          <c:cat>
            <c:strRef>
              <c:f>Results!$B$87:$B$101</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Results!$R$87:$R$101</c:f>
              <c:numCache>
                <c:formatCode>#,##0</c:formatCode>
                <c:ptCount val="15"/>
                <c:pt idx="0">
                  <c:v>6419</c:v>
                </c:pt>
                <c:pt idx="1">
                  <c:v>6694</c:v>
                </c:pt>
                <c:pt idx="2">
                  <c:v>6046</c:v>
                </c:pt>
                <c:pt idx="3">
                  <c:v>6420</c:v>
                </c:pt>
                <c:pt idx="4">
                  <c:v>0</c:v>
                </c:pt>
                <c:pt idx="5">
                  <c:v>0</c:v>
                </c:pt>
                <c:pt idx="6">
                  <c:v>3104</c:v>
                </c:pt>
                <c:pt idx="7">
                  <c:v>3104</c:v>
                </c:pt>
                <c:pt idx="8">
                  <c:v>3023</c:v>
                </c:pt>
                <c:pt idx="9">
                  <c:v>0</c:v>
                </c:pt>
                <c:pt idx="10">
                  <c:v>0</c:v>
                </c:pt>
                <c:pt idx="11">
                  <c:v>6370</c:v>
                </c:pt>
                <c:pt idx="12">
                  <c:v>6694</c:v>
                </c:pt>
                <c:pt idx="13">
                  <c:v>0</c:v>
                </c:pt>
                <c:pt idx="14">
                  <c:v>7018</c:v>
                </c:pt>
              </c:numCache>
            </c:numRef>
          </c:val>
          <c:extLst>
            <c:ext xmlns:c16="http://schemas.microsoft.com/office/drawing/2014/chart" uri="{C3380CC4-5D6E-409C-BE32-E72D297353CC}">
              <c16:uniqueId val="{00000001-C9A3-490C-AA2A-7A3396FAE175}"/>
            </c:ext>
          </c:extLst>
        </c:ser>
        <c:ser>
          <c:idx val="2"/>
          <c:order val="2"/>
          <c:tx>
            <c:strRef>
              <c:f>Results!$S$86</c:f>
              <c:strCache>
                <c:ptCount val="1"/>
                <c:pt idx="0">
                  <c:v>40-20 
(mph)</c:v>
                </c:pt>
              </c:strCache>
            </c:strRef>
          </c:tx>
          <c:spPr>
            <a:solidFill>
              <a:schemeClr val="accent3"/>
            </a:solidFill>
            <a:ln>
              <a:noFill/>
            </a:ln>
            <a:effectLst/>
          </c:spPr>
          <c:invertIfNegative val="0"/>
          <c:cat>
            <c:strRef>
              <c:f>Results!$B$87:$B$101</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Results!$S$87:$S$101</c:f>
              <c:numCache>
                <c:formatCode>#,##0</c:formatCode>
                <c:ptCount val="15"/>
                <c:pt idx="0">
                  <c:v>5348</c:v>
                </c:pt>
                <c:pt idx="1">
                  <c:v>2917</c:v>
                </c:pt>
                <c:pt idx="2">
                  <c:v>5510</c:v>
                </c:pt>
                <c:pt idx="3">
                  <c:v>4400</c:v>
                </c:pt>
                <c:pt idx="4">
                  <c:v>5348</c:v>
                </c:pt>
                <c:pt idx="5">
                  <c:v>2917</c:v>
                </c:pt>
                <c:pt idx="6">
                  <c:v>4400</c:v>
                </c:pt>
                <c:pt idx="7">
                  <c:v>4400</c:v>
                </c:pt>
                <c:pt idx="8">
                  <c:v>5348</c:v>
                </c:pt>
                <c:pt idx="9">
                  <c:v>5348</c:v>
                </c:pt>
                <c:pt idx="10">
                  <c:v>6588</c:v>
                </c:pt>
                <c:pt idx="11">
                  <c:v>2917</c:v>
                </c:pt>
                <c:pt idx="12">
                  <c:v>3986</c:v>
                </c:pt>
                <c:pt idx="13">
                  <c:v>2917</c:v>
                </c:pt>
                <c:pt idx="14">
                  <c:v>0</c:v>
                </c:pt>
              </c:numCache>
            </c:numRef>
          </c:val>
          <c:extLst>
            <c:ext xmlns:c16="http://schemas.microsoft.com/office/drawing/2014/chart" uri="{C3380CC4-5D6E-409C-BE32-E72D297353CC}">
              <c16:uniqueId val="{00000002-C9A3-490C-AA2A-7A3396FAE175}"/>
            </c:ext>
          </c:extLst>
        </c:ser>
        <c:ser>
          <c:idx val="3"/>
          <c:order val="3"/>
          <c:tx>
            <c:strRef>
              <c:f>Results!$T$86</c:f>
              <c:strCache>
                <c:ptCount val="1"/>
                <c:pt idx="0">
                  <c:v>30-30
(mph)</c:v>
                </c:pt>
              </c:strCache>
            </c:strRef>
          </c:tx>
          <c:spPr>
            <a:solidFill>
              <a:schemeClr val="accent4"/>
            </a:solidFill>
            <a:ln>
              <a:noFill/>
            </a:ln>
            <a:effectLst/>
          </c:spPr>
          <c:invertIfNegative val="0"/>
          <c:cat>
            <c:strRef>
              <c:f>Results!$B$87:$B$101</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Results!$T$87:$T$101</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C9A3-490C-AA2A-7A3396FAE175}"/>
            </c:ext>
          </c:extLst>
        </c:ser>
        <c:ser>
          <c:idx val="4"/>
          <c:order val="4"/>
          <c:tx>
            <c:strRef>
              <c:f>Results!$U$86</c:f>
              <c:strCache>
                <c:ptCount val="1"/>
                <c:pt idx="0">
                  <c:v>30-20
(mph)</c:v>
                </c:pt>
              </c:strCache>
            </c:strRef>
          </c:tx>
          <c:spPr>
            <a:solidFill>
              <a:schemeClr val="accent1">
                <a:lumMod val="60000"/>
                <a:lumOff val="40000"/>
              </a:schemeClr>
            </a:solidFill>
            <a:ln>
              <a:noFill/>
            </a:ln>
            <a:effectLst/>
          </c:spPr>
          <c:invertIfNegative val="0"/>
          <c:cat>
            <c:strRef>
              <c:f>Results!$B$87:$B$101</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Results!$U$87:$U$101</c:f>
              <c:numCache>
                <c:formatCode>#,##0</c:formatCode>
                <c:ptCount val="15"/>
                <c:pt idx="0">
                  <c:v>1670</c:v>
                </c:pt>
                <c:pt idx="1">
                  <c:v>754</c:v>
                </c:pt>
                <c:pt idx="2">
                  <c:v>1670</c:v>
                </c:pt>
                <c:pt idx="3">
                  <c:v>1187</c:v>
                </c:pt>
                <c:pt idx="4">
                  <c:v>0</c:v>
                </c:pt>
                <c:pt idx="5">
                  <c:v>0</c:v>
                </c:pt>
                <c:pt idx="6">
                  <c:v>433</c:v>
                </c:pt>
                <c:pt idx="7">
                  <c:v>433</c:v>
                </c:pt>
                <c:pt idx="8">
                  <c:v>810</c:v>
                </c:pt>
                <c:pt idx="9">
                  <c:v>0</c:v>
                </c:pt>
                <c:pt idx="10">
                  <c:v>0</c:v>
                </c:pt>
                <c:pt idx="11">
                  <c:v>916</c:v>
                </c:pt>
                <c:pt idx="12">
                  <c:v>1461</c:v>
                </c:pt>
                <c:pt idx="13">
                  <c:v>0</c:v>
                </c:pt>
                <c:pt idx="14">
                  <c:v>0</c:v>
                </c:pt>
              </c:numCache>
            </c:numRef>
          </c:val>
          <c:extLst>
            <c:ext xmlns:c16="http://schemas.microsoft.com/office/drawing/2014/chart" uri="{C3380CC4-5D6E-409C-BE32-E72D297353CC}">
              <c16:uniqueId val="{00000004-C9A3-490C-AA2A-7A3396FAE175}"/>
            </c:ext>
          </c:extLst>
        </c:ser>
        <c:ser>
          <c:idx val="5"/>
          <c:order val="5"/>
          <c:tx>
            <c:strRef>
              <c:f>Results!$V$86</c:f>
              <c:strCache>
                <c:ptCount val="1"/>
                <c:pt idx="0">
                  <c:v>20-20
 (mph)</c:v>
                </c:pt>
              </c:strCache>
            </c:strRef>
          </c:tx>
          <c:spPr>
            <a:solidFill>
              <a:schemeClr val="accent6"/>
            </a:solidFill>
            <a:ln>
              <a:noFill/>
            </a:ln>
            <a:effectLst/>
          </c:spPr>
          <c:invertIfNegative val="0"/>
          <c:cat>
            <c:strRef>
              <c:f>Results!$B$87:$B$101</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Results!$V$87:$V$101</c:f>
              <c:numCache>
                <c:formatCode>#,##0</c:formatCode>
                <c:ptCount val="15"/>
                <c:pt idx="0">
                  <c:v>972</c:v>
                </c:pt>
                <c:pt idx="1">
                  <c:v>0</c:v>
                </c:pt>
                <c:pt idx="2">
                  <c:v>486</c:v>
                </c:pt>
                <c:pt idx="3">
                  <c:v>218</c:v>
                </c:pt>
                <c:pt idx="4">
                  <c:v>972</c:v>
                </c:pt>
                <c:pt idx="5">
                  <c:v>0</c:v>
                </c:pt>
                <c:pt idx="6">
                  <c:v>486</c:v>
                </c:pt>
                <c:pt idx="7">
                  <c:v>486</c:v>
                </c:pt>
                <c:pt idx="8">
                  <c:v>972</c:v>
                </c:pt>
                <c:pt idx="9">
                  <c:v>972</c:v>
                </c:pt>
                <c:pt idx="10">
                  <c:v>1078</c:v>
                </c:pt>
                <c:pt idx="11">
                  <c:v>0</c:v>
                </c:pt>
                <c:pt idx="12">
                  <c:v>0</c:v>
                </c:pt>
                <c:pt idx="13">
                  <c:v>0</c:v>
                </c:pt>
                <c:pt idx="14">
                  <c:v>0</c:v>
                </c:pt>
              </c:numCache>
            </c:numRef>
          </c:val>
          <c:extLst>
            <c:ext xmlns:c16="http://schemas.microsoft.com/office/drawing/2014/chart" uri="{C3380CC4-5D6E-409C-BE32-E72D297353CC}">
              <c16:uniqueId val="{00000005-C9A3-490C-AA2A-7A3396FAE175}"/>
            </c:ext>
          </c:extLst>
        </c:ser>
        <c:dLbls>
          <c:showLegendKey val="0"/>
          <c:showVal val="0"/>
          <c:showCatName val="0"/>
          <c:showSerName val="0"/>
          <c:showPercent val="0"/>
          <c:showBubbleSize val="0"/>
        </c:dLbls>
        <c:gapWidth val="150"/>
        <c:overlap val="100"/>
        <c:axId val="908320224"/>
        <c:axId val="908319808"/>
      </c:barChart>
      <c:lineChart>
        <c:grouping val="standard"/>
        <c:varyColors val="0"/>
        <c:ser>
          <c:idx val="6"/>
          <c:order val="6"/>
          <c:tx>
            <c:strRef>
              <c:f>Results!$W$86</c:f>
              <c:strCache>
                <c:ptCount val="1"/>
                <c:pt idx="0">
                  <c:v>Ave Speed
(mph)</c:v>
                </c:pt>
              </c:strCache>
            </c:strRef>
          </c:tx>
          <c:spPr>
            <a:ln w="28575" cap="rnd">
              <a:solidFill>
                <a:schemeClr val="accent2">
                  <a:lumMod val="50000"/>
                </a:schemeClr>
              </a:solidFill>
              <a:round/>
            </a:ln>
            <a:effectLst/>
          </c:spPr>
          <c:marker>
            <c:symbol val="circle"/>
            <c:size val="5"/>
            <c:spPr>
              <a:solidFill>
                <a:srgbClr val="F3AFB1"/>
              </a:solidFill>
              <a:ln w="9525">
                <a:solidFill>
                  <a:schemeClr val="accent2">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Results!$W$87:$W$101</c:f>
              <c:numCache>
                <c:formatCode>0.0</c:formatCode>
                <c:ptCount val="15"/>
                <c:pt idx="0">
                  <c:v>30.973349989589838</c:v>
                </c:pt>
                <c:pt idx="1">
                  <c:v>32.865412445730826</c:v>
                </c:pt>
                <c:pt idx="2">
                  <c:v>31.24124854142357</c:v>
                </c:pt>
                <c:pt idx="3">
                  <c:v>31.961963190184051</c:v>
                </c:pt>
                <c:pt idx="4">
                  <c:v>28.462025316455698</c:v>
                </c:pt>
                <c:pt idx="5">
                  <c:v>30</c:v>
                </c:pt>
                <c:pt idx="6">
                  <c:v>31.008548023269618</c:v>
                </c:pt>
                <c:pt idx="7">
                  <c:v>31.008548023269618</c:v>
                </c:pt>
                <c:pt idx="8">
                  <c:v>30.132473160642174</c:v>
                </c:pt>
                <c:pt idx="9">
                  <c:v>28.462025316455698</c:v>
                </c:pt>
                <c:pt idx="10">
                  <c:v>28.593790764414297</c:v>
                </c:pt>
                <c:pt idx="11">
                  <c:v>32.672743310790942</c:v>
                </c:pt>
                <c:pt idx="12">
                  <c:v>32.155094308541308</c:v>
                </c:pt>
                <c:pt idx="13">
                  <c:v>30</c:v>
                </c:pt>
                <c:pt idx="14">
                  <c:v>35</c:v>
                </c:pt>
              </c:numCache>
            </c:numRef>
          </c:val>
          <c:smooth val="0"/>
          <c:extLst>
            <c:ext xmlns:c16="http://schemas.microsoft.com/office/drawing/2014/chart" uri="{C3380CC4-5D6E-409C-BE32-E72D297353CC}">
              <c16:uniqueId val="{00000006-C9A3-490C-AA2A-7A3396FAE175}"/>
            </c:ext>
          </c:extLst>
        </c:ser>
        <c:dLbls>
          <c:showLegendKey val="0"/>
          <c:showVal val="0"/>
          <c:showCatName val="0"/>
          <c:showSerName val="0"/>
          <c:showPercent val="0"/>
          <c:showBubbleSize val="0"/>
        </c:dLbls>
        <c:marker val="1"/>
        <c:smooth val="0"/>
        <c:axId val="491911568"/>
        <c:axId val="491910320"/>
      </c:lineChart>
      <c:catAx>
        <c:axId val="908320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08319808"/>
        <c:crosses val="autoZero"/>
        <c:auto val="1"/>
        <c:lblAlgn val="ctr"/>
        <c:lblOffset val="100"/>
        <c:noMultiLvlLbl val="0"/>
      </c:catAx>
      <c:valAx>
        <c:axId val="908319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Traffic Volume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08320224"/>
        <c:crosses val="autoZero"/>
        <c:crossBetween val="between"/>
      </c:valAx>
      <c:valAx>
        <c:axId val="491910320"/>
        <c:scaling>
          <c:orientation val="minMax"/>
        </c:scaling>
        <c:delete val="0"/>
        <c:axPos val="r"/>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solidFill>
                      <a:schemeClr val="tx1">
                        <a:lumMod val="65000"/>
                        <a:lumOff val="35000"/>
                      </a:schemeClr>
                    </a:solidFill>
                  </a:rPr>
                  <a:t>Average Speed (mph)</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91911568"/>
        <c:crosses val="max"/>
        <c:crossBetween val="between"/>
      </c:valAx>
      <c:catAx>
        <c:axId val="491911568"/>
        <c:scaling>
          <c:orientation val="minMax"/>
        </c:scaling>
        <c:delete val="1"/>
        <c:axPos val="b"/>
        <c:majorTickMark val="out"/>
        <c:minorTickMark val="none"/>
        <c:tickLblPos val="nextTo"/>
        <c:crossAx val="491910320"/>
        <c:crosses val="autoZero"/>
        <c:auto val="1"/>
        <c:lblAlgn val="ctr"/>
        <c:lblOffset val="100"/>
        <c:noMultiLvlLbl val="0"/>
      </c:catAx>
      <c:spPr>
        <a:noFill/>
        <a:ln>
          <a:noFill/>
        </a:ln>
        <a:effectLst/>
      </c:spPr>
    </c:plotArea>
    <c:legend>
      <c:legendPos val="b"/>
      <c:layout>
        <c:manualLayout>
          <c:xMode val="edge"/>
          <c:yMode val="edge"/>
          <c:x val="0.15086319976566548"/>
          <c:y val="0.90736189265055622"/>
          <c:w val="0.72870572395054434"/>
          <c:h val="7.6508535538039782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44824</xdr:colOff>
      <xdr:row>3</xdr:row>
      <xdr:rowOff>44825</xdr:rowOff>
    </xdr:from>
    <xdr:to>
      <xdr:col>1</xdr:col>
      <xdr:colOff>5551768</xdr:colOff>
      <xdr:row>3</xdr:row>
      <xdr:rowOff>2902325</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
        <a:stretch>
          <a:fillRect/>
        </a:stretch>
      </xdr:blipFill>
      <xdr:spPr>
        <a:xfrm>
          <a:off x="1826559" y="616325"/>
          <a:ext cx="5513294" cy="2857500"/>
        </a:xfrm>
        <a:prstGeom prst="rect">
          <a:avLst/>
        </a:prstGeom>
        <a:ln>
          <a:solidFill>
            <a:schemeClr val="tx1"/>
          </a:solidFill>
        </a:ln>
      </xdr:spPr>
    </xdr:pic>
    <xdr:clientData/>
  </xdr:twoCellAnchor>
  <xdr:twoCellAnchor editAs="oneCell">
    <xdr:from>
      <xdr:col>1</xdr:col>
      <xdr:colOff>33618</xdr:colOff>
      <xdr:row>4</xdr:row>
      <xdr:rowOff>22412</xdr:rowOff>
    </xdr:from>
    <xdr:to>
      <xdr:col>1</xdr:col>
      <xdr:colOff>5551768</xdr:colOff>
      <xdr:row>4</xdr:row>
      <xdr:rowOff>2913529</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
        <a:stretch>
          <a:fillRect/>
        </a:stretch>
      </xdr:blipFill>
      <xdr:spPr>
        <a:xfrm>
          <a:off x="1815353" y="3541059"/>
          <a:ext cx="5524500" cy="2891117"/>
        </a:xfrm>
        <a:prstGeom prst="rect">
          <a:avLst/>
        </a:prstGeom>
        <a:ln>
          <a:solidFill>
            <a:schemeClr val="tx1"/>
          </a:solidFill>
        </a:ln>
      </xdr:spPr>
    </xdr:pic>
    <xdr:clientData/>
  </xdr:twoCellAnchor>
  <xdr:twoCellAnchor editAs="oneCell">
    <xdr:from>
      <xdr:col>1</xdr:col>
      <xdr:colOff>22412</xdr:colOff>
      <xdr:row>5</xdr:row>
      <xdr:rowOff>22413</xdr:rowOff>
    </xdr:from>
    <xdr:to>
      <xdr:col>1</xdr:col>
      <xdr:colOff>5580530</xdr:colOff>
      <xdr:row>5</xdr:row>
      <xdr:rowOff>2902325</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3"/>
        <a:stretch>
          <a:fillRect/>
        </a:stretch>
      </xdr:blipFill>
      <xdr:spPr>
        <a:xfrm>
          <a:off x="1804147" y="6488207"/>
          <a:ext cx="5558118" cy="2879912"/>
        </a:xfrm>
        <a:prstGeom prst="rect">
          <a:avLst/>
        </a:prstGeom>
        <a:ln>
          <a:solidFill>
            <a:schemeClr val="tx1"/>
          </a:solidFill>
        </a:ln>
      </xdr:spPr>
    </xdr:pic>
    <xdr:clientData/>
  </xdr:twoCellAnchor>
  <xdr:twoCellAnchor editAs="oneCell">
    <xdr:from>
      <xdr:col>1</xdr:col>
      <xdr:colOff>78441</xdr:colOff>
      <xdr:row>7</xdr:row>
      <xdr:rowOff>55429</xdr:rowOff>
    </xdr:from>
    <xdr:to>
      <xdr:col>1</xdr:col>
      <xdr:colOff>5553262</xdr:colOff>
      <xdr:row>7</xdr:row>
      <xdr:rowOff>2884768</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1860176" y="12415517"/>
          <a:ext cx="5468471" cy="2835689"/>
        </a:xfrm>
        <a:prstGeom prst="rect">
          <a:avLst/>
        </a:prstGeom>
        <a:noFill/>
        <a:ln>
          <a:solidFill>
            <a:schemeClr val="tx1"/>
          </a:solidFill>
        </a:ln>
      </xdr:spPr>
    </xdr:pic>
    <xdr:clientData/>
  </xdr:twoCellAnchor>
  <xdr:twoCellAnchor editAs="oneCell">
    <xdr:from>
      <xdr:col>1</xdr:col>
      <xdr:colOff>56028</xdr:colOff>
      <xdr:row>10</xdr:row>
      <xdr:rowOff>51711</xdr:rowOff>
    </xdr:from>
    <xdr:to>
      <xdr:col>1</xdr:col>
      <xdr:colOff>5553261</xdr:colOff>
      <xdr:row>10</xdr:row>
      <xdr:rowOff>2884769</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5"/>
        <a:stretch>
          <a:fillRect/>
        </a:stretch>
      </xdr:blipFill>
      <xdr:spPr>
        <a:xfrm>
          <a:off x="1837763" y="21253240"/>
          <a:ext cx="5490883" cy="2839408"/>
        </a:xfrm>
        <a:prstGeom prst="rect">
          <a:avLst/>
        </a:prstGeom>
        <a:ln>
          <a:solidFill>
            <a:schemeClr val="tx1"/>
          </a:solidFill>
        </a:ln>
      </xdr:spPr>
    </xdr:pic>
    <xdr:clientData/>
  </xdr:twoCellAnchor>
  <xdr:twoCellAnchor editAs="oneCell">
    <xdr:from>
      <xdr:col>1</xdr:col>
      <xdr:colOff>53274</xdr:colOff>
      <xdr:row>11</xdr:row>
      <xdr:rowOff>44825</xdr:rowOff>
    </xdr:from>
    <xdr:to>
      <xdr:col>1</xdr:col>
      <xdr:colOff>5551768</xdr:colOff>
      <xdr:row>11</xdr:row>
      <xdr:rowOff>2886262</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6"/>
        <a:stretch>
          <a:fillRect/>
        </a:stretch>
      </xdr:blipFill>
      <xdr:spPr>
        <a:xfrm>
          <a:off x="1835009" y="24193501"/>
          <a:ext cx="5504844" cy="2835087"/>
        </a:xfrm>
        <a:prstGeom prst="rect">
          <a:avLst/>
        </a:prstGeom>
        <a:ln>
          <a:solidFill>
            <a:schemeClr val="tx1"/>
          </a:solidFill>
        </a:ln>
      </xdr:spPr>
    </xdr:pic>
    <xdr:clientData/>
  </xdr:twoCellAnchor>
  <xdr:twoCellAnchor editAs="oneCell">
    <xdr:from>
      <xdr:col>1</xdr:col>
      <xdr:colOff>67234</xdr:colOff>
      <xdr:row>14</xdr:row>
      <xdr:rowOff>44824</xdr:rowOff>
    </xdr:from>
    <xdr:to>
      <xdr:col>1</xdr:col>
      <xdr:colOff>5551767</xdr:colOff>
      <xdr:row>14</xdr:row>
      <xdr:rowOff>2894118</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7"/>
        <a:stretch>
          <a:fillRect/>
        </a:stretch>
      </xdr:blipFill>
      <xdr:spPr>
        <a:xfrm>
          <a:off x="1848969" y="33034942"/>
          <a:ext cx="5490883" cy="2849294"/>
        </a:xfrm>
        <a:prstGeom prst="rect">
          <a:avLst/>
        </a:prstGeom>
        <a:ln>
          <a:solidFill>
            <a:schemeClr val="tx1"/>
          </a:solidFill>
        </a:ln>
      </xdr:spPr>
    </xdr:pic>
    <xdr:clientData/>
  </xdr:twoCellAnchor>
  <xdr:twoCellAnchor editAs="oneCell">
    <xdr:from>
      <xdr:col>1</xdr:col>
      <xdr:colOff>67235</xdr:colOff>
      <xdr:row>15</xdr:row>
      <xdr:rowOff>47142</xdr:rowOff>
    </xdr:from>
    <xdr:to>
      <xdr:col>1</xdr:col>
      <xdr:colOff>5553262</xdr:colOff>
      <xdr:row>15</xdr:row>
      <xdr:rowOff>2884768</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8"/>
        <a:stretch>
          <a:fillRect/>
        </a:stretch>
      </xdr:blipFill>
      <xdr:spPr>
        <a:xfrm>
          <a:off x="1848970" y="35984407"/>
          <a:ext cx="5479677" cy="2843976"/>
        </a:xfrm>
        <a:prstGeom prst="rect">
          <a:avLst/>
        </a:prstGeom>
        <a:ln>
          <a:solidFill>
            <a:schemeClr val="tx1"/>
          </a:solidFill>
        </a:ln>
      </xdr:spPr>
    </xdr:pic>
    <xdr:clientData/>
  </xdr:twoCellAnchor>
  <xdr:twoCellAnchor editAs="oneCell">
    <xdr:from>
      <xdr:col>1</xdr:col>
      <xdr:colOff>67235</xdr:colOff>
      <xdr:row>17</xdr:row>
      <xdr:rowOff>56030</xdr:rowOff>
    </xdr:from>
    <xdr:to>
      <xdr:col>1</xdr:col>
      <xdr:colOff>5551768</xdr:colOff>
      <xdr:row>17</xdr:row>
      <xdr:rowOff>2884767</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9"/>
        <a:stretch>
          <a:fillRect/>
        </a:stretch>
      </xdr:blipFill>
      <xdr:spPr>
        <a:xfrm>
          <a:off x="1848970" y="41887589"/>
          <a:ext cx="5490883" cy="2835087"/>
        </a:xfrm>
        <a:prstGeom prst="rect">
          <a:avLst/>
        </a:prstGeom>
        <a:ln>
          <a:solidFill>
            <a:schemeClr val="tx1"/>
          </a:solidFill>
        </a:ln>
      </xdr:spPr>
    </xdr:pic>
    <xdr:clientData/>
  </xdr:twoCellAnchor>
  <xdr:twoCellAnchor editAs="oneCell">
    <xdr:from>
      <xdr:col>1</xdr:col>
      <xdr:colOff>67236</xdr:colOff>
      <xdr:row>8</xdr:row>
      <xdr:rowOff>53827</xdr:rowOff>
    </xdr:from>
    <xdr:to>
      <xdr:col>1</xdr:col>
      <xdr:colOff>5553262</xdr:colOff>
      <xdr:row>8</xdr:row>
      <xdr:rowOff>2886263</xdr:rowOff>
    </xdr:to>
    <xdr:pic>
      <xdr:nvPicPr>
        <xdr:cNvPr id="18" name="Picture 17">
          <a:extLst>
            <a:ext uri="{FF2B5EF4-FFF2-40B4-BE49-F238E27FC236}">
              <a16:creationId xmlns:a16="http://schemas.microsoft.com/office/drawing/2014/main" id="{213E9E5C-9866-4AA6-A651-ED838B9D126A}"/>
            </a:ext>
          </a:extLst>
        </xdr:cNvPr>
        <xdr:cNvPicPr>
          <a:picLocks noChangeAspect="1"/>
        </xdr:cNvPicPr>
      </xdr:nvPicPr>
      <xdr:blipFill>
        <a:blip xmlns:r="http://schemas.openxmlformats.org/officeDocument/2006/relationships" r:embed="rId10"/>
        <a:stretch>
          <a:fillRect/>
        </a:stretch>
      </xdr:blipFill>
      <xdr:spPr>
        <a:xfrm>
          <a:off x="1848971" y="15361062"/>
          <a:ext cx="5479676" cy="2826086"/>
        </a:xfrm>
        <a:prstGeom prst="rect">
          <a:avLst/>
        </a:prstGeom>
        <a:ln>
          <a:solidFill>
            <a:schemeClr val="tx1"/>
          </a:solidFill>
        </a:ln>
      </xdr:spPr>
    </xdr:pic>
    <xdr:clientData/>
  </xdr:twoCellAnchor>
  <xdr:twoCellAnchor editAs="oneCell">
    <xdr:from>
      <xdr:col>1</xdr:col>
      <xdr:colOff>44824</xdr:colOff>
      <xdr:row>12</xdr:row>
      <xdr:rowOff>44822</xdr:rowOff>
    </xdr:from>
    <xdr:to>
      <xdr:col>1</xdr:col>
      <xdr:colOff>5546912</xdr:colOff>
      <xdr:row>12</xdr:row>
      <xdr:rowOff>2913529</xdr:rowOff>
    </xdr:to>
    <xdr:pic>
      <xdr:nvPicPr>
        <xdr:cNvPr id="4" name="Picture 3">
          <a:extLst>
            <a:ext uri="{FF2B5EF4-FFF2-40B4-BE49-F238E27FC236}">
              <a16:creationId xmlns:a16="http://schemas.microsoft.com/office/drawing/2014/main" id="{95B3CB93-C7E2-454B-89F2-D8C7A79B3A96}"/>
            </a:ext>
          </a:extLst>
        </xdr:cNvPr>
        <xdr:cNvPicPr>
          <a:picLocks noChangeAspect="1"/>
        </xdr:cNvPicPr>
      </xdr:nvPicPr>
      <xdr:blipFill>
        <a:blip xmlns:r="http://schemas.openxmlformats.org/officeDocument/2006/relationships" r:embed="rId11"/>
        <a:stretch>
          <a:fillRect/>
        </a:stretch>
      </xdr:blipFill>
      <xdr:spPr>
        <a:xfrm>
          <a:off x="1826559" y="27140646"/>
          <a:ext cx="5502088" cy="2868707"/>
        </a:xfrm>
        <a:prstGeom prst="rect">
          <a:avLst/>
        </a:prstGeom>
        <a:ln>
          <a:solidFill>
            <a:schemeClr val="tx1"/>
          </a:solidFill>
        </a:ln>
      </xdr:spPr>
    </xdr:pic>
    <xdr:clientData/>
  </xdr:twoCellAnchor>
  <xdr:twoCellAnchor editAs="oneCell">
    <xdr:from>
      <xdr:col>1</xdr:col>
      <xdr:colOff>67237</xdr:colOff>
      <xdr:row>13</xdr:row>
      <xdr:rowOff>33617</xdr:rowOff>
    </xdr:from>
    <xdr:to>
      <xdr:col>1</xdr:col>
      <xdr:colOff>5546913</xdr:colOff>
      <xdr:row>13</xdr:row>
      <xdr:rowOff>2913529</xdr:rowOff>
    </xdr:to>
    <xdr:pic>
      <xdr:nvPicPr>
        <xdr:cNvPr id="5" name="Picture 4">
          <a:extLst>
            <a:ext uri="{FF2B5EF4-FFF2-40B4-BE49-F238E27FC236}">
              <a16:creationId xmlns:a16="http://schemas.microsoft.com/office/drawing/2014/main" id="{775B9AE6-88A9-4509-AD51-C54E8C372137}"/>
            </a:ext>
          </a:extLst>
        </xdr:cNvPr>
        <xdr:cNvPicPr>
          <a:picLocks noChangeAspect="1"/>
        </xdr:cNvPicPr>
      </xdr:nvPicPr>
      <xdr:blipFill>
        <a:blip xmlns:r="http://schemas.openxmlformats.org/officeDocument/2006/relationships" r:embed="rId12"/>
        <a:stretch>
          <a:fillRect/>
        </a:stretch>
      </xdr:blipFill>
      <xdr:spPr>
        <a:xfrm>
          <a:off x="1848972" y="30076588"/>
          <a:ext cx="5479676" cy="2879912"/>
        </a:xfrm>
        <a:prstGeom prst="rect">
          <a:avLst/>
        </a:prstGeom>
        <a:ln>
          <a:solidFill>
            <a:schemeClr val="tx1"/>
          </a:solidFill>
        </a:ln>
      </xdr:spPr>
    </xdr:pic>
    <xdr:clientData/>
  </xdr:twoCellAnchor>
  <xdr:twoCellAnchor editAs="oneCell">
    <xdr:from>
      <xdr:col>1</xdr:col>
      <xdr:colOff>36635</xdr:colOff>
      <xdr:row>6</xdr:row>
      <xdr:rowOff>21981</xdr:rowOff>
    </xdr:from>
    <xdr:to>
      <xdr:col>1</xdr:col>
      <xdr:colOff>5565913</xdr:colOff>
      <xdr:row>6</xdr:row>
      <xdr:rowOff>2908789</xdr:rowOff>
    </xdr:to>
    <xdr:pic>
      <xdr:nvPicPr>
        <xdr:cNvPr id="8" name="Picture 7">
          <a:extLst>
            <a:ext uri="{FF2B5EF4-FFF2-40B4-BE49-F238E27FC236}">
              <a16:creationId xmlns:a16="http://schemas.microsoft.com/office/drawing/2014/main" id="{5170A2C7-5908-48C8-848D-E447B670CF4D}"/>
            </a:ext>
          </a:extLst>
        </xdr:cNvPr>
        <xdr:cNvPicPr>
          <a:picLocks noChangeAspect="1"/>
        </xdr:cNvPicPr>
      </xdr:nvPicPr>
      <xdr:blipFill>
        <a:blip xmlns:r="http://schemas.openxmlformats.org/officeDocument/2006/relationships" r:embed="rId13"/>
        <a:stretch>
          <a:fillRect/>
        </a:stretch>
      </xdr:blipFill>
      <xdr:spPr>
        <a:xfrm>
          <a:off x="2102827" y="9422423"/>
          <a:ext cx="5529278" cy="2886808"/>
        </a:xfrm>
        <a:prstGeom prst="rect">
          <a:avLst/>
        </a:prstGeom>
        <a:ln>
          <a:solidFill>
            <a:schemeClr val="tx1"/>
          </a:solidFill>
        </a:ln>
      </xdr:spPr>
    </xdr:pic>
    <xdr:clientData/>
  </xdr:twoCellAnchor>
  <xdr:twoCellAnchor editAs="oneCell">
    <xdr:from>
      <xdr:col>1</xdr:col>
      <xdr:colOff>49696</xdr:colOff>
      <xdr:row>16</xdr:row>
      <xdr:rowOff>24848</xdr:rowOff>
    </xdr:from>
    <xdr:to>
      <xdr:col>1</xdr:col>
      <xdr:colOff>5557631</xdr:colOff>
      <xdr:row>16</xdr:row>
      <xdr:rowOff>2898913</xdr:rowOff>
    </xdr:to>
    <xdr:pic>
      <xdr:nvPicPr>
        <xdr:cNvPr id="9" name="Picture 8">
          <a:extLst>
            <a:ext uri="{FF2B5EF4-FFF2-40B4-BE49-F238E27FC236}">
              <a16:creationId xmlns:a16="http://schemas.microsoft.com/office/drawing/2014/main" id="{E47CAE1A-A184-4496-BBE2-9DEA227EF5AD}"/>
            </a:ext>
          </a:extLst>
        </xdr:cNvPr>
        <xdr:cNvPicPr>
          <a:picLocks noChangeAspect="1"/>
        </xdr:cNvPicPr>
      </xdr:nvPicPr>
      <xdr:blipFill>
        <a:blip xmlns:r="http://schemas.openxmlformats.org/officeDocument/2006/relationships" r:embed="rId14"/>
        <a:stretch>
          <a:fillRect/>
        </a:stretch>
      </xdr:blipFill>
      <xdr:spPr>
        <a:xfrm>
          <a:off x="2120348" y="38820587"/>
          <a:ext cx="5507935" cy="2874065"/>
        </a:xfrm>
        <a:prstGeom prst="rect">
          <a:avLst/>
        </a:prstGeom>
        <a:ln>
          <a:solidFill>
            <a:schemeClr val="tx1"/>
          </a:solidFill>
        </a:ln>
      </xdr:spPr>
    </xdr:pic>
    <xdr:clientData/>
  </xdr:twoCellAnchor>
  <xdr:twoCellAnchor editAs="oneCell">
    <xdr:from>
      <xdr:col>1</xdr:col>
      <xdr:colOff>57978</xdr:colOff>
      <xdr:row>9</xdr:row>
      <xdr:rowOff>43834</xdr:rowOff>
    </xdr:from>
    <xdr:to>
      <xdr:col>1</xdr:col>
      <xdr:colOff>5557631</xdr:colOff>
      <xdr:row>9</xdr:row>
      <xdr:rowOff>2907196</xdr:rowOff>
    </xdr:to>
    <xdr:pic>
      <xdr:nvPicPr>
        <xdr:cNvPr id="10" name="Picture 9">
          <a:extLst>
            <a:ext uri="{FF2B5EF4-FFF2-40B4-BE49-F238E27FC236}">
              <a16:creationId xmlns:a16="http://schemas.microsoft.com/office/drawing/2014/main" id="{1AD01C44-956F-43EF-A77B-90FB26424B8C}"/>
            </a:ext>
          </a:extLst>
        </xdr:cNvPr>
        <xdr:cNvPicPr>
          <a:picLocks noChangeAspect="1"/>
        </xdr:cNvPicPr>
      </xdr:nvPicPr>
      <xdr:blipFill>
        <a:blip xmlns:r="http://schemas.openxmlformats.org/officeDocument/2006/relationships" r:embed="rId15"/>
        <a:stretch>
          <a:fillRect/>
        </a:stretch>
      </xdr:blipFill>
      <xdr:spPr>
        <a:xfrm>
          <a:off x="2128630" y="18257291"/>
          <a:ext cx="5499653" cy="2863362"/>
        </a:xfrm>
        <a:prstGeom prst="rect">
          <a:avLst/>
        </a:prstGeom>
        <a:ln>
          <a:solidFill>
            <a:schemeClr val="tx1"/>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485053</xdr:colOff>
      <xdr:row>10</xdr:row>
      <xdr:rowOff>234302</xdr:rowOff>
    </xdr:from>
    <xdr:to>
      <xdr:col>14</xdr:col>
      <xdr:colOff>582707</xdr:colOff>
      <xdr:row>28</xdr:row>
      <xdr:rowOff>87825</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2172788" y="2609949"/>
          <a:ext cx="5857478" cy="4078141"/>
        </a:xfrm>
        <a:prstGeom prst="rect">
          <a:avLst/>
        </a:prstGeom>
        <a:ln>
          <a:solidFill>
            <a:schemeClr val="tx1"/>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47625</xdr:colOff>
      <xdr:row>10</xdr:row>
      <xdr:rowOff>194210</xdr:rowOff>
    </xdr:from>
    <xdr:to>
      <xdr:col>14</xdr:col>
      <xdr:colOff>449035</xdr:colOff>
      <xdr:row>28</xdr:row>
      <xdr:rowOff>76576</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1953875" y="2602674"/>
          <a:ext cx="6170839" cy="4331902"/>
        </a:xfrm>
        <a:prstGeom prst="rect">
          <a:avLst/>
        </a:prstGeom>
        <a:ln>
          <a:solidFill>
            <a:schemeClr val="tx1"/>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268943</xdr:colOff>
      <xdr:row>11</xdr:row>
      <xdr:rowOff>112059</xdr:rowOff>
    </xdr:from>
    <xdr:to>
      <xdr:col>14</xdr:col>
      <xdr:colOff>201707</xdr:colOff>
      <xdr:row>27</xdr:row>
      <xdr:rowOff>115641</xdr:rowOff>
    </xdr:to>
    <xdr:pic>
      <xdr:nvPicPr>
        <xdr:cNvPr id="3" name="Picture 2">
          <a:extLst>
            <a:ext uri="{FF2B5EF4-FFF2-40B4-BE49-F238E27FC236}">
              <a16:creationId xmlns:a16="http://schemas.microsoft.com/office/drawing/2014/main" id="{975C7283-B3BB-4378-A24D-6846CFF76FC6}"/>
            </a:ext>
          </a:extLst>
        </xdr:cNvPr>
        <xdr:cNvPicPr>
          <a:picLocks noChangeAspect="1"/>
        </xdr:cNvPicPr>
      </xdr:nvPicPr>
      <xdr:blipFill>
        <a:blip xmlns:r="http://schemas.openxmlformats.org/officeDocument/2006/relationships" r:embed="rId1"/>
        <a:stretch>
          <a:fillRect/>
        </a:stretch>
      </xdr:blipFill>
      <xdr:spPr>
        <a:xfrm>
          <a:off x="13032443" y="2711824"/>
          <a:ext cx="5434852" cy="3880817"/>
        </a:xfrm>
        <a:prstGeom prst="rect">
          <a:avLst/>
        </a:prstGeom>
        <a:ln>
          <a:solidFill>
            <a:schemeClr val="tx1"/>
          </a:solid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108857</xdr:colOff>
      <xdr:row>11</xdr:row>
      <xdr:rowOff>243755</xdr:rowOff>
    </xdr:from>
    <xdr:to>
      <xdr:col>15</xdr:col>
      <xdr:colOff>13607</xdr:colOff>
      <xdr:row>27</xdr:row>
      <xdr:rowOff>149495</xdr:rowOff>
    </xdr:to>
    <xdr:pic>
      <xdr:nvPicPr>
        <xdr:cNvPr id="3" name="Picture 2">
          <a:extLst>
            <a:ext uri="{FF2B5EF4-FFF2-40B4-BE49-F238E27FC236}">
              <a16:creationId xmlns:a16="http://schemas.microsoft.com/office/drawing/2014/main" id="{3EF84497-3768-4E79-9EF6-D148238EB507}"/>
            </a:ext>
          </a:extLst>
        </xdr:cNvPr>
        <xdr:cNvPicPr>
          <a:picLocks noChangeAspect="1"/>
        </xdr:cNvPicPr>
      </xdr:nvPicPr>
      <xdr:blipFill>
        <a:blip xmlns:r="http://schemas.openxmlformats.org/officeDocument/2006/relationships" r:embed="rId1"/>
        <a:stretch>
          <a:fillRect/>
        </a:stretch>
      </xdr:blipFill>
      <xdr:spPr>
        <a:xfrm>
          <a:off x="12749893" y="2856326"/>
          <a:ext cx="5905500" cy="3838205"/>
        </a:xfrm>
        <a:prstGeom prst="rect">
          <a:avLst/>
        </a:prstGeom>
        <a:ln>
          <a:solidFill>
            <a:schemeClr val="tx1"/>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0</xdr:colOff>
      <xdr:row>11</xdr:row>
      <xdr:rowOff>66803</xdr:rowOff>
    </xdr:from>
    <xdr:to>
      <xdr:col>14</xdr:col>
      <xdr:colOff>231322</xdr:colOff>
      <xdr:row>27</xdr:row>
      <xdr:rowOff>157232</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2260036" y="2733803"/>
          <a:ext cx="5715000" cy="4036500"/>
        </a:xfrm>
        <a:prstGeom prst="rect">
          <a:avLst/>
        </a:prstGeom>
        <a:ln>
          <a:solidFill>
            <a:schemeClr val="tx1"/>
          </a:solid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531479</xdr:colOff>
      <xdr:row>12</xdr:row>
      <xdr:rowOff>113114</xdr:rowOff>
    </xdr:from>
    <xdr:to>
      <xdr:col>14</xdr:col>
      <xdr:colOff>530679</xdr:colOff>
      <xdr:row>28</xdr:row>
      <xdr:rowOff>16680</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2274443" y="2970614"/>
          <a:ext cx="5442057" cy="3836030"/>
        </a:xfrm>
        <a:prstGeom prst="rect">
          <a:avLst/>
        </a:prstGeom>
        <a:ln>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582706</xdr:colOff>
      <xdr:row>11</xdr:row>
      <xdr:rowOff>89647</xdr:rowOff>
    </xdr:from>
    <xdr:to>
      <xdr:col>15</xdr:col>
      <xdr:colOff>195346</xdr:colOff>
      <xdr:row>26</xdr:row>
      <xdr:rowOff>44824</xdr:rowOff>
    </xdr:to>
    <xdr:pic>
      <xdr:nvPicPr>
        <xdr:cNvPr id="4" name="Picture 3">
          <a:extLst>
            <a:ext uri="{FF2B5EF4-FFF2-40B4-BE49-F238E27FC236}">
              <a16:creationId xmlns:a16="http://schemas.microsoft.com/office/drawing/2014/main" id="{51E5F1D9-F068-4CDB-8A72-60DA9FC8B0AB}"/>
            </a:ext>
          </a:extLst>
        </xdr:cNvPr>
        <xdr:cNvPicPr>
          <a:picLocks noChangeAspect="1"/>
        </xdr:cNvPicPr>
      </xdr:nvPicPr>
      <xdr:blipFill>
        <a:blip xmlns:r="http://schemas.openxmlformats.org/officeDocument/2006/relationships" r:embed="rId1"/>
        <a:stretch>
          <a:fillRect/>
        </a:stretch>
      </xdr:blipFill>
      <xdr:spPr>
        <a:xfrm>
          <a:off x="12897971" y="2711823"/>
          <a:ext cx="6056022" cy="3305736"/>
        </a:xfrm>
        <a:prstGeom prst="rect">
          <a:avLst/>
        </a:prstGeom>
        <a:ln>
          <a:solidFill>
            <a:schemeClr val="tx1"/>
          </a:solid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759287</xdr:colOff>
      <xdr:row>10</xdr:row>
      <xdr:rowOff>186730</xdr:rowOff>
    </xdr:from>
    <xdr:to>
      <xdr:col>13</xdr:col>
      <xdr:colOff>1632857</xdr:colOff>
      <xdr:row>28</xdr:row>
      <xdr:rowOff>112726</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2175680" y="2554373"/>
          <a:ext cx="5867391" cy="4130603"/>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156882</xdr:colOff>
      <xdr:row>21</xdr:row>
      <xdr:rowOff>89646</xdr:rowOff>
    </xdr:from>
    <xdr:to>
      <xdr:col>22</xdr:col>
      <xdr:colOff>571500</xdr:colOff>
      <xdr:row>30</xdr:row>
      <xdr:rowOff>347381</xdr:rowOff>
    </xdr:to>
    <xdr:graphicFrame macro="">
      <xdr:nvGraphicFramePr>
        <xdr:cNvPr id="18" name="Chart 17">
          <a:extLst>
            <a:ext uri="{FF2B5EF4-FFF2-40B4-BE49-F238E27FC236}">
              <a16:creationId xmlns:a16="http://schemas.microsoft.com/office/drawing/2014/main" id="{00000000-0008-0000-0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179297</xdr:colOff>
      <xdr:row>30</xdr:row>
      <xdr:rowOff>459440</xdr:rowOff>
    </xdr:from>
    <xdr:to>
      <xdr:col>19</xdr:col>
      <xdr:colOff>1301750</xdr:colOff>
      <xdr:row>37</xdr:row>
      <xdr:rowOff>79374</xdr:rowOff>
    </xdr:to>
    <xdr:graphicFrame macro="">
      <xdr:nvGraphicFramePr>
        <xdr:cNvPr id="10" name="Chart 9">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515469</xdr:colOff>
      <xdr:row>30</xdr:row>
      <xdr:rowOff>470649</xdr:rowOff>
    </xdr:from>
    <xdr:to>
      <xdr:col>30</xdr:col>
      <xdr:colOff>428625</xdr:colOff>
      <xdr:row>37</xdr:row>
      <xdr:rowOff>47625</xdr:rowOff>
    </xdr:to>
    <xdr:graphicFrame macro="">
      <xdr:nvGraphicFramePr>
        <xdr:cNvPr id="27" name="Chart 26">
          <a:extLst>
            <a:ext uri="{FF2B5EF4-FFF2-40B4-BE49-F238E27FC236}">
              <a16:creationId xmlns:a16="http://schemas.microsoft.com/office/drawing/2014/main" id="{00000000-0008-0000-03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244928</xdr:colOff>
      <xdr:row>41</xdr:row>
      <xdr:rowOff>54429</xdr:rowOff>
    </xdr:from>
    <xdr:to>
      <xdr:col>25</xdr:col>
      <xdr:colOff>44822</xdr:colOff>
      <xdr:row>62</xdr:row>
      <xdr:rowOff>22412</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176893</xdr:colOff>
      <xdr:row>41</xdr:row>
      <xdr:rowOff>40821</xdr:rowOff>
    </xdr:from>
    <xdr:to>
      <xdr:col>36</xdr:col>
      <xdr:colOff>503463</xdr:colOff>
      <xdr:row>62</xdr:row>
      <xdr:rowOff>11206</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171144</xdr:colOff>
      <xdr:row>83</xdr:row>
      <xdr:rowOff>64179</xdr:rowOff>
    </xdr:from>
    <xdr:to>
      <xdr:col>41</xdr:col>
      <xdr:colOff>211894</xdr:colOff>
      <xdr:row>104</xdr:row>
      <xdr:rowOff>180210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163285</xdr:colOff>
      <xdr:row>0</xdr:row>
      <xdr:rowOff>176894</xdr:rowOff>
    </xdr:from>
    <xdr:to>
      <xdr:col>16</xdr:col>
      <xdr:colOff>353784</xdr:colOff>
      <xdr:row>19</xdr:row>
      <xdr:rowOff>54428</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476250</xdr:colOff>
      <xdr:row>83</xdr:row>
      <xdr:rowOff>81643</xdr:rowOff>
    </xdr:from>
    <xdr:to>
      <xdr:col>54</xdr:col>
      <xdr:colOff>40821</xdr:colOff>
      <xdr:row>104</xdr:row>
      <xdr:rowOff>136071</xdr:rowOff>
    </xdr:to>
    <xdr:graphicFrame macro="">
      <xdr:nvGraphicFramePr>
        <xdr:cNvPr id="11" name="Chart 10">
          <a:extLst>
            <a:ext uri="{FF2B5EF4-FFF2-40B4-BE49-F238E27FC236}">
              <a16:creationId xmlns:a16="http://schemas.microsoft.com/office/drawing/2014/main" id="{3063325D-AC49-495C-9D1E-C1A14ED91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899652</xdr:colOff>
      <xdr:row>10</xdr:row>
      <xdr:rowOff>186143</xdr:rowOff>
    </xdr:from>
    <xdr:to>
      <xdr:col>14</xdr:col>
      <xdr:colOff>680358</xdr:colOff>
      <xdr:row>28</xdr:row>
      <xdr:rowOff>13606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2071116" y="2553786"/>
          <a:ext cx="6094420" cy="4290606"/>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470880</xdr:colOff>
      <xdr:row>10</xdr:row>
      <xdr:rowOff>140623</xdr:rowOff>
    </xdr:from>
    <xdr:to>
      <xdr:col>15</xdr:col>
      <xdr:colOff>517071</xdr:colOff>
      <xdr:row>29</xdr:row>
      <xdr:rowOff>1</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0961987" y="2508266"/>
          <a:ext cx="5733977" cy="44585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631254</xdr:colOff>
      <xdr:row>11</xdr:row>
      <xdr:rowOff>43451</xdr:rowOff>
    </xdr:from>
    <xdr:to>
      <xdr:col>14</xdr:col>
      <xdr:colOff>979714</xdr:colOff>
      <xdr:row>30</xdr:row>
      <xdr:rowOff>44531</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1081540" y="2669630"/>
          <a:ext cx="6730210" cy="4681937"/>
        </a:xfrm>
        <a:prstGeom prst="rect">
          <a:avLst/>
        </a:prstGeom>
        <a:ln>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533400</xdr:colOff>
      <xdr:row>11</xdr:row>
      <xdr:rowOff>219074</xdr:rowOff>
    </xdr:from>
    <xdr:to>
      <xdr:col>15</xdr:col>
      <xdr:colOff>361950</xdr:colOff>
      <xdr:row>27</xdr:row>
      <xdr:rowOff>123824</xdr:rowOff>
    </xdr:to>
    <xdr:pic>
      <xdr:nvPicPr>
        <xdr:cNvPr id="3" name="Picture 2">
          <a:extLst>
            <a:ext uri="{FF2B5EF4-FFF2-40B4-BE49-F238E27FC236}">
              <a16:creationId xmlns:a16="http://schemas.microsoft.com/office/drawing/2014/main" id="{11797425-B5A3-4661-8738-BFD050BADE82}"/>
            </a:ext>
          </a:extLst>
        </xdr:cNvPr>
        <xdr:cNvPicPr>
          <a:picLocks noChangeAspect="1"/>
        </xdr:cNvPicPr>
      </xdr:nvPicPr>
      <xdr:blipFill>
        <a:blip xmlns:r="http://schemas.openxmlformats.org/officeDocument/2006/relationships" r:embed="rId1"/>
        <a:stretch>
          <a:fillRect/>
        </a:stretch>
      </xdr:blipFill>
      <xdr:spPr>
        <a:xfrm>
          <a:off x="11153775" y="2886074"/>
          <a:ext cx="6200775" cy="3800475"/>
        </a:xfrm>
        <a:prstGeom prst="rect">
          <a:avLst/>
        </a:prstGeom>
        <a:ln>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326571</xdr:colOff>
      <xdr:row>11</xdr:row>
      <xdr:rowOff>49256</xdr:rowOff>
    </xdr:from>
    <xdr:to>
      <xdr:col>15</xdr:col>
      <xdr:colOff>13608</xdr:colOff>
      <xdr:row>27</xdr:row>
      <xdr:rowOff>190500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1525250" y="2743470"/>
          <a:ext cx="5769429" cy="4087316"/>
        </a:xfrm>
        <a:prstGeom prst="rect">
          <a:avLst/>
        </a:prstGeom>
        <a:noFill/>
        <a:ln>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603347</xdr:colOff>
      <xdr:row>10</xdr:row>
      <xdr:rowOff>148245</xdr:rowOff>
    </xdr:from>
    <xdr:to>
      <xdr:col>15</xdr:col>
      <xdr:colOff>40822</xdr:colOff>
      <xdr:row>28</xdr:row>
      <xdr:rowOff>86591</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1693168" y="2515888"/>
          <a:ext cx="5873654" cy="4115739"/>
        </a:xfrm>
        <a:prstGeom prst="rect">
          <a:avLst/>
        </a:prstGeom>
        <a:ln>
          <a:solidFill>
            <a:schemeClr val="tx1"/>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11205</xdr:colOff>
      <xdr:row>13</xdr:row>
      <xdr:rowOff>89646</xdr:rowOff>
    </xdr:from>
    <xdr:to>
      <xdr:col>14</xdr:col>
      <xdr:colOff>673237</xdr:colOff>
      <xdr:row>28</xdr:row>
      <xdr:rowOff>33618</xdr:rowOff>
    </xdr:to>
    <xdr:pic>
      <xdr:nvPicPr>
        <xdr:cNvPr id="4" name="Picture 3">
          <a:extLst>
            <a:ext uri="{FF2B5EF4-FFF2-40B4-BE49-F238E27FC236}">
              <a16:creationId xmlns:a16="http://schemas.microsoft.com/office/drawing/2014/main" id="{A4270788-0F4B-4D71-9781-7C8598C4B3ED}"/>
            </a:ext>
          </a:extLst>
        </xdr:cNvPr>
        <xdr:cNvPicPr>
          <a:picLocks noChangeAspect="1"/>
        </xdr:cNvPicPr>
      </xdr:nvPicPr>
      <xdr:blipFill>
        <a:blip xmlns:r="http://schemas.openxmlformats.org/officeDocument/2006/relationships" r:embed="rId1"/>
        <a:stretch>
          <a:fillRect/>
        </a:stretch>
      </xdr:blipFill>
      <xdr:spPr>
        <a:xfrm>
          <a:off x="12494558" y="3171264"/>
          <a:ext cx="5771914" cy="3563472"/>
        </a:xfrm>
        <a:prstGeom prst="rect">
          <a:avLst/>
        </a:prstGeom>
        <a:ln>
          <a:solidFill>
            <a:schemeClr val="tx1"/>
          </a:solid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AC111"/>
  <sheetViews>
    <sheetView topLeftCell="A10" zoomScale="70" zoomScaleNormal="70" workbookViewId="0">
      <selection activeCell="B16" sqref="B16:T17"/>
    </sheetView>
  </sheetViews>
  <sheetFormatPr defaultColWidth="9.140625" defaultRowHeight="15" x14ac:dyDescent="0.25"/>
  <cols>
    <col min="1" max="1" width="6.140625" style="62" customWidth="1"/>
    <col min="2" max="20" width="9.140625" style="62"/>
    <col min="21" max="21" width="5.140625" style="62" customWidth="1"/>
    <col min="22" max="22" width="5.42578125" style="62" customWidth="1"/>
    <col min="23" max="16384" width="9.140625" style="62"/>
  </cols>
  <sheetData>
    <row r="2" spans="2:29" ht="15.75" thickBot="1" x14ac:dyDescent="0.3"/>
    <row r="3" spans="2:29" ht="15.75" thickBot="1" x14ac:dyDescent="0.3">
      <c r="B3" s="386" t="s">
        <v>402</v>
      </c>
      <c r="C3" s="387"/>
      <c r="D3" s="387"/>
      <c r="E3" s="387"/>
      <c r="F3" s="387"/>
      <c r="G3" s="387"/>
      <c r="H3" s="387"/>
      <c r="I3" s="387"/>
      <c r="J3" s="387"/>
      <c r="K3" s="387"/>
      <c r="L3" s="387"/>
      <c r="M3" s="387"/>
      <c r="N3" s="387"/>
      <c r="O3" s="387"/>
      <c r="P3" s="387"/>
      <c r="Q3" s="387"/>
      <c r="R3" s="387"/>
      <c r="S3" s="387"/>
      <c r="T3" s="388"/>
    </row>
    <row r="5" spans="2:29" x14ac:dyDescent="0.25">
      <c r="B5" s="63" t="s">
        <v>227</v>
      </c>
      <c r="W5" s="70" t="s">
        <v>231</v>
      </c>
    </row>
    <row r="6" spans="2:29" ht="15" customHeight="1" x14ac:dyDescent="0.25">
      <c r="B6" s="391" t="s">
        <v>305</v>
      </c>
      <c r="C6" s="391"/>
      <c r="D6" s="391"/>
      <c r="E6" s="391"/>
      <c r="F6" s="391"/>
      <c r="G6" s="391"/>
      <c r="H6" s="391"/>
      <c r="I6" s="391"/>
      <c r="J6" s="391"/>
      <c r="K6" s="391"/>
      <c r="L6" s="391"/>
      <c r="M6" s="391"/>
      <c r="N6" s="391"/>
      <c r="O6" s="391"/>
      <c r="P6" s="391"/>
      <c r="Q6" s="391"/>
      <c r="R6" s="391"/>
      <c r="S6" s="391"/>
      <c r="T6" s="391"/>
      <c r="U6" s="200"/>
      <c r="W6" s="389" t="s">
        <v>283</v>
      </c>
      <c r="X6" s="389"/>
      <c r="Y6" s="389"/>
      <c r="Z6" s="389"/>
      <c r="AA6" s="389"/>
      <c r="AB6" s="389"/>
    </row>
    <row r="7" spans="2:29" x14ac:dyDescent="0.25">
      <c r="B7" s="391"/>
      <c r="C7" s="391"/>
      <c r="D7" s="391"/>
      <c r="E7" s="391"/>
      <c r="F7" s="391"/>
      <c r="G7" s="391"/>
      <c r="H7" s="391"/>
      <c r="I7" s="391"/>
      <c r="J7" s="391"/>
      <c r="K7" s="391"/>
      <c r="L7" s="391"/>
      <c r="M7" s="391"/>
      <c r="N7" s="391"/>
      <c r="O7" s="391"/>
      <c r="P7" s="391"/>
      <c r="Q7" s="391"/>
      <c r="R7" s="391"/>
      <c r="S7" s="391"/>
      <c r="T7" s="391"/>
      <c r="U7" s="200"/>
      <c r="W7" s="389"/>
      <c r="X7" s="389"/>
      <c r="Y7" s="389"/>
      <c r="Z7" s="389"/>
      <c r="AA7" s="389"/>
      <c r="AB7" s="389"/>
    </row>
    <row r="8" spans="2:29" x14ac:dyDescent="0.25">
      <c r="B8" s="391"/>
      <c r="C8" s="391"/>
      <c r="D8" s="391"/>
      <c r="E8" s="391"/>
      <c r="F8" s="391"/>
      <c r="G8" s="391"/>
      <c r="H8" s="391"/>
      <c r="I8" s="391"/>
      <c r="J8" s="391"/>
      <c r="K8" s="391"/>
      <c r="L8" s="391"/>
      <c r="M8" s="391"/>
      <c r="N8" s="391"/>
      <c r="O8" s="391"/>
      <c r="P8" s="391"/>
      <c r="Q8" s="391"/>
      <c r="R8" s="391"/>
      <c r="S8" s="391"/>
      <c r="T8" s="391"/>
      <c r="U8" s="200"/>
      <c r="W8" s="389"/>
      <c r="X8" s="389"/>
      <c r="Y8" s="389"/>
      <c r="Z8" s="389"/>
      <c r="AA8" s="389"/>
      <c r="AB8" s="389"/>
    </row>
    <row r="9" spans="2:29" x14ac:dyDescent="0.25">
      <c r="B9" s="391"/>
      <c r="C9" s="391"/>
      <c r="D9" s="391"/>
      <c r="E9" s="391"/>
      <c r="F9" s="391"/>
      <c r="G9" s="391"/>
      <c r="H9" s="391"/>
      <c r="I9" s="391"/>
      <c r="J9" s="391"/>
      <c r="K9" s="391"/>
      <c r="L9" s="391"/>
      <c r="M9" s="391"/>
      <c r="N9" s="391"/>
      <c r="O9" s="391"/>
      <c r="P9" s="391"/>
      <c r="Q9" s="391"/>
      <c r="R9" s="391"/>
      <c r="S9" s="391"/>
      <c r="T9" s="391"/>
      <c r="U9" s="200"/>
      <c r="W9" s="389"/>
      <c r="X9" s="389"/>
      <c r="Y9" s="389"/>
      <c r="Z9" s="389"/>
      <c r="AA9" s="389"/>
      <c r="AB9" s="389"/>
    </row>
    <row r="10" spans="2:29" x14ac:dyDescent="0.25">
      <c r="W10" s="389"/>
      <c r="X10" s="389"/>
      <c r="Y10" s="389"/>
      <c r="Z10" s="389"/>
      <c r="AA10" s="389"/>
      <c r="AB10" s="389"/>
    </row>
    <row r="11" spans="2:29" ht="15" customHeight="1" x14ac:dyDescent="0.25">
      <c r="B11" s="389" t="s">
        <v>285</v>
      </c>
      <c r="C11" s="389"/>
      <c r="D11" s="389"/>
      <c r="E11" s="389"/>
      <c r="F11" s="389"/>
      <c r="G11" s="389"/>
      <c r="H11" s="389"/>
      <c r="I11" s="389"/>
      <c r="J11" s="389"/>
      <c r="K11" s="389"/>
      <c r="L11" s="389"/>
      <c r="M11" s="389"/>
      <c r="N11" s="389"/>
      <c r="O11" s="389"/>
      <c r="P11" s="389"/>
      <c r="Q11" s="389"/>
      <c r="R11" s="389"/>
      <c r="S11" s="389"/>
      <c r="T11" s="389"/>
      <c r="U11" s="199"/>
      <c r="W11" s="389"/>
      <c r="X11" s="389"/>
      <c r="Y11" s="389"/>
      <c r="Z11" s="389"/>
      <c r="AA11" s="389"/>
      <c r="AB11" s="389"/>
    </row>
    <row r="12" spans="2:29" x14ac:dyDescent="0.25">
      <c r="B12" s="389"/>
      <c r="C12" s="389"/>
      <c r="D12" s="389"/>
      <c r="E12" s="389"/>
      <c r="F12" s="389"/>
      <c r="G12" s="389"/>
      <c r="H12" s="389"/>
      <c r="I12" s="389"/>
      <c r="J12" s="389"/>
      <c r="K12" s="389"/>
      <c r="L12" s="389"/>
      <c r="M12" s="389"/>
      <c r="N12" s="389"/>
      <c r="O12" s="389"/>
      <c r="P12" s="389"/>
      <c r="Q12" s="389"/>
      <c r="R12" s="389"/>
      <c r="S12" s="389"/>
      <c r="T12" s="389"/>
      <c r="U12" s="199"/>
    </row>
    <row r="13" spans="2:29" x14ac:dyDescent="0.25">
      <c r="B13" s="389"/>
      <c r="C13" s="389"/>
      <c r="D13" s="389"/>
      <c r="E13" s="389"/>
      <c r="F13" s="389"/>
      <c r="G13" s="389"/>
      <c r="H13" s="389"/>
      <c r="I13" s="389"/>
      <c r="J13" s="389"/>
      <c r="K13" s="389"/>
      <c r="L13" s="389"/>
      <c r="M13" s="389"/>
      <c r="N13" s="389"/>
      <c r="O13" s="389"/>
      <c r="P13" s="389"/>
      <c r="Q13" s="389"/>
      <c r="R13" s="389"/>
      <c r="S13" s="389"/>
      <c r="T13" s="389"/>
      <c r="U13" s="199"/>
      <c r="W13" s="70" t="s">
        <v>232</v>
      </c>
      <c r="Y13" s="70" t="s">
        <v>284</v>
      </c>
    </row>
    <row r="14" spans="2:29" x14ac:dyDescent="0.25">
      <c r="B14" s="389"/>
      <c r="C14" s="389"/>
      <c r="D14" s="389"/>
      <c r="E14" s="389"/>
      <c r="F14" s="389"/>
      <c r="G14" s="389"/>
      <c r="H14" s="389"/>
      <c r="I14" s="389"/>
      <c r="J14" s="389"/>
      <c r="K14" s="389"/>
      <c r="L14" s="389"/>
      <c r="M14" s="389"/>
      <c r="N14" s="389"/>
      <c r="O14" s="389"/>
      <c r="P14" s="389"/>
      <c r="Q14" s="389"/>
      <c r="R14" s="389"/>
      <c r="S14" s="389"/>
      <c r="T14" s="389"/>
      <c r="U14" s="199"/>
    </row>
    <row r="15" spans="2:29" ht="15" customHeight="1" x14ac:dyDescent="0.25">
      <c r="B15" s="389"/>
      <c r="C15" s="389"/>
      <c r="D15" s="389"/>
      <c r="E15" s="389"/>
      <c r="F15" s="389"/>
      <c r="G15" s="389"/>
      <c r="H15" s="389"/>
      <c r="I15" s="389"/>
      <c r="J15" s="389"/>
      <c r="K15" s="389"/>
      <c r="L15" s="389"/>
      <c r="M15" s="389"/>
      <c r="N15" s="389"/>
      <c r="O15" s="389"/>
      <c r="P15" s="389"/>
      <c r="Q15" s="389"/>
      <c r="R15" s="389"/>
      <c r="S15" s="389"/>
      <c r="T15" s="389"/>
      <c r="W15" s="73"/>
      <c r="Y15" s="389" t="s">
        <v>273</v>
      </c>
      <c r="Z15" s="389"/>
      <c r="AA15" s="389"/>
      <c r="AB15" s="389"/>
      <c r="AC15" s="389"/>
    </row>
    <row r="16" spans="2:29" ht="12.75" customHeight="1" x14ac:dyDescent="0.25">
      <c r="B16" s="393" t="s">
        <v>304</v>
      </c>
      <c r="C16" s="393"/>
      <c r="D16" s="393"/>
      <c r="E16" s="393"/>
      <c r="F16" s="393"/>
      <c r="G16" s="393"/>
      <c r="H16" s="393"/>
      <c r="I16" s="393"/>
      <c r="J16" s="393"/>
      <c r="K16" s="393"/>
      <c r="L16" s="393"/>
      <c r="M16" s="393"/>
      <c r="N16" s="393"/>
      <c r="O16" s="393"/>
      <c r="P16" s="393"/>
      <c r="Q16" s="393"/>
      <c r="R16" s="393"/>
      <c r="S16" s="393"/>
      <c r="T16" s="393"/>
      <c r="U16" s="123"/>
      <c r="W16" s="74"/>
      <c r="Y16" s="389"/>
      <c r="Z16" s="389"/>
      <c r="AA16" s="389"/>
      <c r="AB16" s="389"/>
      <c r="AC16" s="389"/>
    </row>
    <row r="17" spans="2:28" x14ac:dyDescent="0.25">
      <c r="B17" s="393"/>
      <c r="C17" s="393"/>
      <c r="D17" s="393"/>
      <c r="E17" s="393"/>
      <c r="F17" s="393"/>
      <c r="G17" s="393"/>
      <c r="H17" s="393"/>
      <c r="I17" s="393"/>
      <c r="J17" s="393"/>
      <c r="K17" s="393"/>
      <c r="L17" s="393"/>
      <c r="M17" s="393"/>
      <c r="N17" s="393"/>
      <c r="O17" s="393"/>
      <c r="P17" s="393"/>
      <c r="Q17" s="393"/>
      <c r="R17" s="393"/>
      <c r="S17" s="393"/>
      <c r="T17" s="393"/>
      <c r="U17" s="123"/>
    </row>
    <row r="18" spans="2:28" x14ac:dyDescent="0.25">
      <c r="W18" s="75"/>
      <c r="Y18" s="389" t="s">
        <v>277</v>
      </c>
      <c r="Z18" s="389"/>
      <c r="AA18" s="389"/>
      <c r="AB18" s="389"/>
    </row>
    <row r="19" spans="2:28" x14ac:dyDescent="0.25">
      <c r="B19" s="63" t="s">
        <v>228</v>
      </c>
      <c r="E19" s="63" t="s">
        <v>230</v>
      </c>
      <c r="W19" s="76"/>
      <c r="Y19" s="389"/>
      <c r="Z19" s="389"/>
      <c r="AA19" s="389"/>
      <c r="AB19" s="389"/>
    </row>
    <row r="20" spans="2:28" ht="15" customHeight="1" x14ac:dyDescent="0.25">
      <c r="B20" s="62" t="s">
        <v>229</v>
      </c>
      <c r="E20" s="389" t="s">
        <v>358</v>
      </c>
      <c r="F20" s="389"/>
      <c r="G20" s="389"/>
      <c r="H20" s="389"/>
      <c r="I20" s="389"/>
      <c r="J20" s="389"/>
      <c r="K20" s="389"/>
      <c r="L20" s="389"/>
      <c r="M20" s="389"/>
      <c r="N20" s="389"/>
      <c r="O20" s="389"/>
      <c r="P20" s="389"/>
      <c r="Q20" s="389"/>
      <c r="R20" s="389"/>
      <c r="S20" s="389"/>
      <c r="T20" s="389"/>
      <c r="Y20" s="389"/>
      <c r="Z20" s="389"/>
      <c r="AA20" s="389"/>
      <c r="AB20" s="389"/>
    </row>
    <row r="21" spans="2:28" x14ac:dyDescent="0.25">
      <c r="E21" s="389"/>
      <c r="F21" s="389"/>
      <c r="G21" s="389"/>
      <c r="H21" s="389"/>
      <c r="I21" s="389"/>
      <c r="J21" s="389"/>
      <c r="K21" s="389"/>
      <c r="L21" s="389"/>
      <c r="M21" s="389"/>
      <c r="N21" s="389"/>
      <c r="O21" s="389"/>
      <c r="P21" s="389"/>
      <c r="Q21" s="389"/>
      <c r="R21" s="389"/>
      <c r="S21" s="389"/>
      <c r="T21" s="389"/>
      <c r="W21" s="207"/>
      <c r="Y21" s="389" t="s">
        <v>278</v>
      </c>
      <c r="Z21" s="389"/>
      <c r="AA21" s="389"/>
      <c r="AB21" s="389"/>
    </row>
    <row r="22" spans="2:28" x14ac:dyDescent="0.25">
      <c r="W22" s="208"/>
      <c r="Y22" s="389"/>
      <c r="Z22" s="389"/>
      <c r="AA22" s="389"/>
      <c r="AB22" s="389"/>
    </row>
    <row r="23" spans="2:28" ht="15" customHeight="1" x14ac:dyDescent="0.25">
      <c r="B23" s="62" t="s">
        <v>276</v>
      </c>
      <c r="E23" s="389" t="s">
        <v>280</v>
      </c>
      <c r="F23" s="389"/>
      <c r="G23" s="389"/>
      <c r="H23" s="389"/>
      <c r="I23" s="389"/>
      <c r="J23" s="389"/>
      <c r="K23" s="389"/>
      <c r="L23" s="389"/>
      <c r="M23" s="389"/>
      <c r="N23" s="389"/>
      <c r="O23" s="389"/>
      <c r="P23" s="389"/>
      <c r="Q23" s="389"/>
      <c r="R23" s="389"/>
      <c r="S23" s="389"/>
      <c r="T23" s="389"/>
      <c r="Y23" s="389"/>
      <c r="Z23" s="389"/>
      <c r="AA23" s="389"/>
      <c r="AB23" s="389"/>
    </row>
    <row r="24" spans="2:28" x14ac:dyDescent="0.25">
      <c r="E24" s="389"/>
      <c r="F24" s="389"/>
      <c r="G24" s="389"/>
      <c r="H24" s="389"/>
      <c r="I24" s="389"/>
      <c r="J24" s="389"/>
      <c r="K24" s="389"/>
      <c r="L24" s="389"/>
      <c r="M24" s="389"/>
      <c r="N24" s="389"/>
      <c r="O24" s="389"/>
      <c r="P24" s="389"/>
      <c r="Q24" s="389"/>
      <c r="R24" s="389"/>
      <c r="S24" s="389"/>
      <c r="T24" s="389"/>
      <c r="W24" s="68"/>
      <c r="Y24" s="389" t="s">
        <v>210</v>
      </c>
      <c r="Z24" s="389"/>
      <c r="AA24" s="389"/>
      <c r="AB24" s="389"/>
    </row>
    <row r="25" spans="2:28" x14ac:dyDescent="0.25">
      <c r="E25" s="389"/>
      <c r="F25" s="389"/>
      <c r="G25" s="389"/>
      <c r="H25" s="389"/>
      <c r="I25" s="389"/>
      <c r="J25" s="389"/>
      <c r="K25" s="389"/>
      <c r="L25" s="389"/>
      <c r="M25" s="389"/>
      <c r="N25" s="389"/>
      <c r="O25" s="389"/>
      <c r="P25" s="389"/>
      <c r="Q25" s="389"/>
      <c r="R25" s="389"/>
      <c r="S25" s="389"/>
      <c r="T25" s="389"/>
      <c r="W25" s="69"/>
      <c r="Y25" s="389"/>
      <c r="Z25" s="389"/>
      <c r="AA25" s="389"/>
      <c r="AB25" s="389"/>
    </row>
    <row r="26" spans="2:28" x14ac:dyDescent="0.25">
      <c r="E26" s="206"/>
      <c r="F26" s="206"/>
      <c r="G26" s="206"/>
      <c r="H26" s="206"/>
      <c r="I26" s="206"/>
      <c r="J26" s="206"/>
      <c r="K26" s="206"/>
      <c r="L26" s="206"/>
      <c r="M26" s="206"/>
      <c r="N26" s="206"/>
      <c r="O26" s="206"/>
      <c r="P26" s="206"/>
      <c r="Q26" s="206"/>
      <c r="R26" s="206"/>
      <c r="S26" s="206"/>
      <c r="T26" s="206"/>
      <c r="Y26" s="71"/>
      <c r="Z26" s="71"/>
      <c r="AA26" s="71"/>
      <c r="AB26" s="71"/>
    </row>
    <row r="27" spans="2:28" x14ac:dyDescent="0.25">
      <c r="B27" s="62" t="s">
        <v>419</v>
      </c>
      <c r="E27" s="389" t="s">
        <v>420</v>
      </c>
      <c r="F27" s="389"/>
      <c r="G27" s="389"/>
      <c r="H27" s="389"/>
      <c r="I27" s="389"/>
      <c r="J27" s="389"/>
      <c r="K27" s="389"/>
      <c r="L27" s="389"/>
      <c r="M27" s="389"/>
      <c r="N27" s="389"/>
      <c r="O27" s="389"/>
      <c r="P27" s="389"/>
      <c r="Q27" s="389"/>
      <c r="R27" s="389"/>
      <c r="S27" s="389"/>
      <c r="T27" s="389"/>
      <c r="Y27" s="71"/>
      <c r="Z27" s="71"/>
      <c r="AA27" s="71"/>
      <c r="AB27" s="71"/>
    </row>
    <row r="28" spans="2:28" x14ac:dyDescent="0.25">
      <c r="E28" s="389"/>
      <c r="F28" s="389"/>
      <c r="G28" s="389"/>
      <c r="H28" s="389"/>
      <c r="I28" s="389"/>
      <c r="J28" s="389"/>
      <c r="K28" s="389"/>
      <c r="L28" s="389"/>
      <c r="M28" s="389"/>
      <c r="N28" s="389"/>
      <c r="O28" s="389"/>
      <c r="P28" s="389"/>
      <c r="Q28" s="389"/>
      <c r="R28" s="389"/>
      <c r="S28" s="389"/>
      <c r="T28" s="389"/>
      <c r="Y28" s="71"/>
      <c r="Z28" s="71"/>
      <c r="AA28" s="71"/>
      <c r="AB28" s="71"/>
    </row>
    <row r="29" spans="2:28" ht="15" customHeight="1" x14ac:dyDescent="0.25"/>
    <row r="30" spans="2:28" ht="15" customHeight="1" x14ac:dyDescent="0.25">
      <c r="B30" s="62" t="s">
        <v>210</v>
      </c>
      <c r="E30" s="389" t="s">
        <v>441</v>
      </c>
      <c r="F30" s="389"/>
      <c r="G30" s="389"/>
      <c r="H30" s="389"/>
      <c r="I30" s="389"/>
      <c r="J30" s="389"/>
      <c r="K30" s="389"/>
      <c r="L30" s="389"/>
      <c r="M30" s="389"/>
      <c r="N30" s="389"/>
      <c r="O30" s="389"/>
      <c r="P30" s="389"/>
      <c r="Q30" s="389"/>
      <c r="R30" s="389"/>
      <c r="S30" s="389"/>
      <c r="T30" s="389"/>
      <c r="W30" s="70" t="s">
        <v>434</v>
      </c>
      <c r="X30" s="72"/>
      <c r="Y30" s="72"/>
    </row>
    <row r="31" spans="2:28" x14ac:dyDescent="0.25">
      <c r="E31" s="389"/>
      <c r="F31" s="389"/>
      <c r="G31" s="389"/>
      <c r="H31" s="389"/>
      <c r="I31" s="389"/>
      <c r="J31" s="389"/>
      <c r="K31" s="389"/>
      <c r="L31" s="389"/>
      <c r="M31" s="389"/>
      <c r="N31" s="389"/>
      <c r="O31" s="389"/>
      <c r="P31" s="389"/>
      <c r="Q31" s="389"/>
      <c r="R31" s="389"/>
      <c r="S31" s="389"/>
      <c r="T31" s="389"/>
      <c r="W31" s="389" t="s">
        <v>435</v>
      </c>
      <c r="X31" s="389"/>
      <c r="Y31" s="389"/>
      <c r="Z31" s="389"/>
      <c r="AA31" s="389"/>
      <c r="AB31" s="389"/>
    </row>
    <row r="32" spans="2:28" x14ac:dyDescent="0.25">
      <c r="E32" s="389"/>
      <c r="F32" s="389"/>
      <c r="G32" s="389"/>
      <c r="H32" s="389"/>
      <c r="I32" s="389"/>
      <c r="J32" s="389"/>
      <c r="K32" s="389"/>
      <c r="L32" s="389"/>
      <c r="M32" s="389"/>
      <c r="N32" s="389"/>
      <c r="O32" s="389"/>
      <c r="P32" s="389"/>
      <c r="Q32" s="389"/>
      <c r="R32" s="389"/>
      <c r="S32" s="389"/>
      <c r="T32" s="389"/>
      <c r="W32" s="389"/>
      <c r="X32" s="389"/>
      <c r="Y32" s="389"/>
      <c r="Z32" s="389"/>
      <c r="AA32" s="389"/>
      <c r="AB32" s="389"/>
    </row>
    <row r="33" spans="5:28" x14ac:dyDescent="0.25">
      <c r="E33" s="389"/>
      <c r="F33" s="389"/>
      <c r="G33" s="389"/>
      <c r="H33" s="389"/>
      <c r="I33" s="389"/>
      <c r="J33" s="389"/>
      <c r="K33" s="389"/>
      <c r="L33" s="389"/>
      <c r="M33" s="389"/>
      <c r="N33" s="389"/>
      <c r="O33" s="389"/>
      <c r="P33" s="389"/>
      <c r="Q33" s="389"/>
      <c r="R33" s="389"/>
      <c r="S33" s="389"/>
      <c r="T33" s="389"/>
      <c r="W33" s="389"/>
      <c r="X33" s="389"/>
      <c r="Y33" s="389"/>
      <c r="Z33" s="389"/>
      <c r="AA33" s="389"/>
      <c r="AB33" s="389"/>
    </row>
    <row r="34" spans="5:28" ht="15" customHeight="1" x14ac:dyDescent="0.25">
      <c r="E34" s="389"/>
      <c r="F34" s="389"/>
      <c r="G34" s="389"/>
      <c r="H34" s="389"/>
      <c r="I34" s="389"/>
      <c r="J34" s="389"/>
      <c r="K34" s="389"/>
      <c r="L34" s="389"/>
      <c r="M34" s="389"/>
      <c r="N34" s="389"/>
      <c r="O34" s="389"/>
      <c r="P34" s="389"/>
      <c r="Q34" s="389"/>
      <c r="R34" s="389"/>
      <c r="S34" s="389"/>
      <c r="T34" s="389"/>
      <c r="W34" s="389"/>
      <c r="X34" s="389"/>
      <c r="Y34" s="389"/>
      <c r="Z34" s="389"/>
      <c r="AA34" s="389"/>
      <c r="AB34" s="389"/>
    </row>
    <row r="35" spans="5:28" x14ac:dyDescent="0.25">
      <c r="E35" s="389"/>
      <c r="F35" s="389"/>
      <c r="G35" s="389"/>
      <c r="H35" s="389"/>
      <c r="I35" s="389"/>
      <c r="J35" s="389"/>
      <c r="K35" s="389"/>
      <c r="L35" s="389"/>
      <c r="M35" s="389"/>
      <c r="N35" s="389"/>
      <c r="O35" s="389"/>
      <c r="P35" s="389"/>
      <c r="Q35" s="389"/>
      <c r="R35" s="389"/>
      <c r="S35" s="389"/>
      <c r="T35" s="389"/>
      <c r="W35" s="389"/>
      <c r="X35" s="389"/>
      <c r="Y35" s="389"/>
      <c r="Z35" s="389"/>
      <c r="AA35" s="389"/>
      <c r="AB35" s="389"/>
    </row>
    <row r="36" spans="5:28" x14ac:dyDescent="0.25">
      <c r="E36" s="389"/>
      <c r="F36" s="389"/>
      <c r="G36" s="389"/>
      <c r="H36" s="389"/>
      <c r="I36" s="389"/>
      <c r="J36" s="389"/>
      <c r="K36" s="389"/>
      <c r="L36" s="389"/>
      <c r="M36" s="389"/>
      <c r="N36" s="389"/>
      <c r="O36" s="389"/>
      <c r="P36" s="389"/>
      <c r="Q36" s="389"/>
      <c r="R36" s="389"/>
      <c r="S36" s="389"/>
      <c r="T36" s="389"/>
      <c r="W36" s="389"/>
      <c r="X36" s="389"/>
      <c r="Y36" s="389"/>
      <c r="Z36" s="389"/>
      <c r="AA36" s="389"/>
      <c r="AB36" s="389"/>
    </row>
    <row r="37" spans="5:28" x14ac:dyDescent="0.25">
      <c r="E37" s="389"/>
      <c r="F37" s="389"/>
      <c r="G37" s="389"/>
      <c r="H37" s="389"/>
      <c r="I37" s="389"/>
      <c r="J37" s="389"/>
      <c r="K37" s="389"/>
      <c r="L37" s="389"/>
      <c r="M37" s="389"/>
      <c r="N37" s="389"/>
      <c r="O37" s="389"/>
      <c r="P37" s="389"/>
      <c r="Q37" s="389"/>
      <c r="R37" s="389"/>
      <c r="S37" s="389"/>
      <c r="T37" s="389"/>
      <c r="W37" s="389"/>
      <c r="X37" s="389"/>
      <c r="Y37" s="389"/>
      <c r="Z37" s="389"/>
      <c r="AA37" s="389"/>
      <c r="AB37" s="389"/>
    </row>
    <row r="38" spans="5:28" x14ac:dyDescent="0.25">
      <c r="E38" s="389"/>
      <c r="F38" s="389"/>
      <c r="G38" s="389"/>
      <c r="H38" s="389"/>
      <c r="I38" s="389"/>
      <c r="J38" s="389"/>
      <c r="K38" s="389"/>
      <c r="L38" s="389"/>
      <c r="M38" s="389"/>
      <c r="N38" s="389"/>
      <c r="O38" s="389"/>
      <c r="P38" s="389"/>
      <c r="Q38" s="389"/>
      <c r="R38" s="389"/>
      <c r="S38" s="389"/>
      <c r="T38" s="389"/>
      <c r="W38" s="389"/>
      <c r="X38" s="389"/>
      <c r="Y38" s="389"/>
      <c r="Z38" s="389"/>
      <c r="AA38" s="389"/>
      <c r="AB38" s="389"/>
    </row>
    <row r="39" spans="5:28" x14ac:dyDescent="0.25">
      <c r="E39" s="389"/>
      <c r="F39" s="389"/>
      <c r="G39" s="389"/>
      <c r="H39" s="389"/>
      <c r="I39" s="389"/>
      <c r="J39" s="389"/>
      <c r="K39" s="389"/>
      <c r="L39" s="389"/>
      <c r="M39" s="389"/>
      <c r="N39" s="389"/>
      <c r="O39" s="389"/>
      <c r="P39" s="389"/>
      <c r="Q39" s="389"/>
      <c r="R39" s="389"/>
      <c r="S39" s="389"/>
      <c r="T39" s="389"/>
      <c r="W39" s="389"/>
      <c r="X39" s="389"/>
      <c r="Y39" s="389"/>
      <c r="Z39" s="389"/>
      <c r="AA39" s="389"/>
      <c r="AB39" s="389"/>
    </row>
    <row r="40" spans="5:28" x14ac:dyDescent="0.25">
      <c r="E40" s="389"/>
      <c r="F40" s="389"/>
      <c r="G40" s="389"/>
      <c r="H40" s="389"/>
      <c r="I40" s="389"/>
      <c r="J40" s="389"/>
      <c r="K40" s="389"/>
      <c r="L40" s="389"/>
      <c r="M40" s="389"/>
      <c r="N40" s="389"/>
      <c r="O40" s="389"/>
      <c r="P40" s="389"/>
      <c r="Q40" s="389"/>
      <c r="R40" s="389"/>
      <c r="S40" s="389"/>
      <c r="T40" s="389"/>
      <c r="W40" s="389"/>
      <c r="X40" s="389"/>
      <c r="Y40" s="389"/>
      <c r="Z40" s="389"/>
      <c r="AA40" s="389"/>
      <c r="AB40" s="389"/>
    </row>
    <row r="41" spans="5:28" x14ac:dyDescent="0.25">
      <c r="E41" s="389"/>
      <c r="F41" s="389"/>
      <c r="G41" s="389"/>
      <c r="H41" s="389"/>
      <c r="I41" s="389"/>
      <c r="J41" s="389"/>
      <c r="K41" s="389"/>
      <c r="L41" s="389"/>
      <c r="M41" s="389"/>
      <c r="N41" s="389"/>
      <c r="O41" s="389"/>
      <c r="P41" s="389"/>
      <c r="Q41" s="389"/>
      <c r="R41" s="389"/>
      <c r="S41" s="389"/>
      <c r="T41" s="389"/>
      <c r="W41" s="389"/>
      <c r="X41" s="389"/>
      <c r="Y41" s="389"/>
      <c r="Z41" s="389"/>
      <c r="AA41" s="389"/>
      <c r="AB41" s="389"/>
    </row>
    <row r="42" spans="5:28" x14ac:dyDescent="0.25">
      <c r="E42" s="389"/>
      <c r="F42" s="389"/>
      <c r="G42" s="389"/>
      <c r="H42" s="389"/>
      <c r="I42" s="389"/>
      <c r="J42" s="389"/>
      <c r="K42" s="389"/>
      <c r="L42" s="389"/>
      <c r="M42" s="389"/>
      <c r="N42" s="389"/>
      <c r="O42" s="389"/>
      <c r="P42" s="389"/>
      <c r="Q42" s="389"/>
      <c r="R42" s="389"/>
      <c r="S42" s="389"/>
      <c r="T42" s="389"/>
      <c r="W42" s="389"/>
      <c r="X42" s="389"/>
      <c r="Y42" s="389"/>
      <c r="Z42" s="389"/>
      <c r="AA42" s="389"/>
      <c r="AB42" s="389"/>
    </row>
    <row r="43" spans="5:28" x14ac:dyDescent="0.25">
      <c r="E43" s="389"/>
      <c r="F43" s="389"/>
      <c r="G43" s="389"/>
      <c r="H43" s="389"/>
      <c r="I43" s="389"/>
      <c r="J43" s="389"/>
      <c r="K43" s="389"/>
      <c r="L43" s="389"/>
      <c r="M43" s="389"/>
      <c r="N43" s="389"/>
      <c r="O43" s="389"/>
      <c r="P43" s="389"/>
      <c r="Q43" s="389"/>
      <c r="R43" s="389"/>
      <c r="S43" s="389"/>
      <c r="T43" s="389"/>
      <c r="W43" s="389"/>
      <c r="X43" s="389"/>
      <c r="Y43" s="389"/>
      <c r="Z43" s="389"/>
      <c r="AA43" s="389"/>
      <c r="AB43" s="389"/>
    </row>
    <row r="44" spans="5:28" x14ac:dyDescent="0.25">
      <c r="E44" s="389"/>
      <c r="F44" s="389"/>
      <c r="G44" s="389"/>
      <c r="H44" s="389"/>
      <c r="I44" s="389"/>
      <c r="J44" s="389"/>
      <c r="K44" s="389"/>
      <c r="L44" s="389"/>
      <c r="M44" s="389"/>
      <c r="N44" s="389"/>
      <c r="O44" s="389"/>
      <c r="P44" s="389"/>
      <c r="Q44" s="389"/>
      <c r="R44" s="389"/>
      <c r="S44" s="389"/>
      <c r="T44" s="389"/>
      <c r="W44" s="389"/>
      <c r="X44" s="389"/>
      <c r="Y44" s="389"/>
      <c r="Z44" s="389"/>
      <c r="AA44" s="389"/>
      <c r="AB44" s="389"/>
    </row>
    <row r="45" spans="5:28" x14ac:dyDescent="0.25">
      <c r="E45" s="389"/>
      <c r="F45" s="389"/>
      <c r="G45" s="389"/>
      <c r="H45" s="389"/>
      <c r="I45" s="389"/>
      <c r="J45" s="389"/>
      <c r="K45" s="389"/>
      <c r="L45" s="389"/>
      <c r="M45" s="389"/>
      <c r="N45" s="389"/>
      <c r="O45" s="389"/>
      <c r="P45" s="389"/>
      <c r="Q45" s="389"/>
      <c r="R45" s="389"/>
      <c r="S45" s="389"/>
      <c r="T45" s="389"/>
      <c r="W45" s="389"/>
      <c r="X45" s="389"/>
      <c r="Y45" s="389"/>
      <c r="Z45" s="389"/>
      <c r="AA45" s="389"/>
      <c r="AB45" s="389"/>
    </row>
    <row r="46" spans="5:28" x14ac:dyDescent="0.25">
      <c r="E46" s="389"/>
      <c r="F46" s="389"/>
      <c r="G46" s="389"/>
      <c r="H46" s="389"/>
      <c r="I46" s="389"/>
      <c r="J46" s="389"/>
      <c r="K46" s="389"/>
      <c r="L46" s="389"/>
      <c r="M46" s="389"/>
      <c r="N46" s="389"/>
      <c r="O46" s="389"/>
      <c r="P46" s="389"/>
      <c r="Q46" s="389"/>
      <c r="R46" s="389"/>
      <c r="S46" s="389"/>
      <c r="T46" s="389"/>
      <c r="W46" s="389"/>
      <c r="X46" s="389"/>
      <c r="Y46" s="389"/>
      <c r="Z46" s="389"/>
      <c r="AA46" s="389"/>
      <c r="AB46" s="389"/>
    </row>
    <row r="47" spans="5:28" x14ac:dyDescent="0.25">
      <c r="E47" s="389"/>
      <c r="F47" s="389"/>
      <c r="G47" s="389"/>
      <c r="H47" s="389"/>
      <c r="I47" s="389"/>
      <c r="J47" s="389"/>
      <c r="K47" s="389"/>
      <c r="L47" s="389"/>
      <c r="M47" s="389"/>
      <c r="N47" s="389"/>
      <c r="O47" s="389"/>
      <c r="P47" s="389"/>
      <c r="Q47" s="389"/>
      <c r="R47" s="389"/>
      <c r="S47" s="389"/>
      <c r="T47" s="389"/>
      <c r="W47" s="389"/>
      <c r="X47" s="389"/>
      <c r="Y47" s="389"/>
      <c r="Z47" s="389"/>
      <c r="AA47" s="389"/>
      <c r="AB47" s="389"/>
    </row>
    <row r="48" spans="5:28" x14ac:dyDescent="0.25">
      <c r="E48" s="389"/>
      <c r="F48" s="389"/>
      <c r="G48" s="389"/>
      <c r="H48" s="389"/>
      <c r="I48" s="389"/>
      <c r="J48" s="389"/>
      <c r="K48" s="389"/>
      <c r="L48" s="389"/>
      <c r="M48" s="389"/>
      <c r="N48" s="389"/>
      <c r="O48" s="389"/>
      <c r="P48" s="389"/>
      <c r="Q48" s="389"/>
      <c r="R48" s="389"/>
      <c r="S48" s="389"/>
      <c r="T48" s="389"/>
      <c r="W48" s="389"/>
      <c r="X48" s="389"/>
      <c r="Y48" s="389"/>
      <c r="Z48" s="389"/>
      <c r="AA48" s="389"/>
      <c r="AB48" s="389"/>
    </row>
    <row r="49" spans="2:28" x14ac:dyDescent="0.25">
      <c r="E49" s="389"/>
      <c r="F49" s="389"/>
      <c r="G49" s="389"/>
      <c r="H49" s="389"/>
      <c r="I49" s="389"/>
      <c r="J49" s="389"/>
      <c r="K49" s="389"/>
      <c r="L49" s="389"/>
      <c r="M49" s="389"/>
      <c r="N49" s="389"/>
      <c r="O49" s="389"/>
      <c r="P49" s="389"/>
      <c r="Q49" s="389"/>
      <c r="R49" s="389"/>
      <c r="S49" s="389"/>
      <c r="T49" s="389"/>
      <c r="W49" s="389"/>
      <c r="X49" s="389"/>
      <c r="Y49" s="389"/>
      <c r="Z49" s="389"/>
      <c r="AA49" s="389"/>
      <c r="AB49" s="389"/>
    </row>
    <row r="50" spans="2:28" x14ac:dyDescent="0.25">
      <c r="E50" s="389"/>
      <c r="F50" s="389"/>
      <c r="G50" s="389"/>
      <c r="H50" s="389"/>
      <c r="I50" s="389"/>
      <c r="J50" s="389"/>
      <c r="K50" s="389"/>
      <c r="L50" s="389"/>
      <c r="M50" s="389"/>
      <c r="N50" s="389"/>
      <c r="O50" s="389"/>
      <c r="P50" s="389"/>
      <c r="Q50" s="389"/>
      <c r="R50" s="389"/>
      <c r="S50" s="389"/>
      <c r="T50" s="389"/>
      <c r="W50" s="389"/>
      <c r="X50" s="389"/>
      <c r="Y50" s="389"/>
      <c r="Z50" s="389"/>
      <c r="AA50" s="389"/>
      <c r="AB50" s="389"/>
    </row>
    <row r="51" spans="2:28" x14ac:dyDescent="0.25">
      <c r="E51" s="389"/>
      <c r="F51" s="389"/>
      <c r="G51" s="389"/>
      <c r="H51" s="389"/>
      <c r="I51" s="389"/>
      <c r="J51" s="389"/>
      <c r="K51" s="389"/>
      <c r="L51" s="389"/>
      <c r="M51" s="389"/>
      <c r="N51" s="389"/>
      <c r="O51" s="389"/>
      <c r="P51" s="389"/>
      <c r="Q51" s="389"/>
      <c r="R51" s="389"/>
      <c r="S51" s="389"/>
      <c r="T51" s="389"/>
      <c r="W51" s="389"/>
      <c r="X51" s="389"/>
      <c r="Y51" s="389"/>
      <c r="Z51" s="389"/>
      <c r="AA51" s="389"/>
      <c r="AB51" s="389"/>
    </row>
    <row r="52" spans="2:28" x14ac:dyDescent="0.25">
      <c r="E52" s="389"/>
      <c r="F52" s="389"/>
      <c r="G52" s="389"/>
      <c r="H52" s="389"/>
      <c r="I52" s="389"/>
      <c r="J52" s="389"/>
      <c r="K52" s="389"/>
      <c r="L52" s="389"/>
      <c r="M52" s="389"/>
      <c r="N52" s="389"/>
      <c r="O52" s="389"/>
      <c r="P52" s="389"/>
      <c r="Q52" s="389"/>
      <c r="R52" s="389"/>
      <c r="S52" s="389"/>
      <c r="T52" s="389"/>
      <c r="W52" s="389"/>
      <c r="X52" s="389"/>
      <c r="Y52" s="389"/>
      <c r="Z52" s="389"/>
      <c r="AA52" s="389"/>
      <c r="AB52" s="389"/>
    </row>
    <row r="53" spans="2:28" x14ac:dyDescent="0.25">
      <c r="E53" s="389"/>
      <c r="F53" s="389"/>
      <c r="G53" s="389"/>
      <c r="H53" s="389"/>
      <c r="I53" s="389"/>
      <c r="J53" s="389"/>
      <c r="K53" s="389"/>
      <c r="L53" s="389"/>
      <c r="M53" s="389"/>
      <c r="N53" s="389"/>
      <c r="O53" s="389"/>
      <c r="P53" s="389"/>
      <c r="Q53" s="389"/>
      <c r="R53" s="389"/>
      <c r="S53" s="389"/>
      <c r="T53" s="389"/>
      <c r="W53" s="389"/>
      <c r="X53" s="389"/>
      <c r="Y53" s="389"/>
      <c r="Z53" s="389"/>
      <c r="AA53" s="389"/>
      <c r="AB53" s="389"/>
    </row>
    <row r="54" spans="2:28" x14ac:dyDescent="0.25">
      <c r="E54" s="389"/>
      <c r="F54" s="389"/>
      <c r="G54" s="389"/>
      <c r="H54" s="389"/>
      <c r="I54" s="389"/>
      <c r="J54" s="389"/>
      <c r="K54" s="389"/>
      <c r="L54" s="389"/>
      <c r="M54" s="389"/>
      <c r="N54" s="389"/>
      <c r="O54" s="389"/>
      <c r="P54" s="389"/>
      <c r="Q54" s="389"/>
      <c r="R54" s="389"/>
      <c r="S54" s="389"/>
      <c r="T54" s="389"/>
      <c r="W54" s="389"/>
      <c r="X54" s="389"/>
      <c r="Y54" s="389"/>
      <c r="Z54" s="389"/>
      <c r="AA54" s="389"/>
      <c r="AB54" s="389"/>
    </row>
    <row r="55" spans="2:28" x14ac:dyDescent="0.25">
      <c r="E55" s="389"/>
      <c r="F55" s="389"/>
      <c r="G55" s="389"/>
      <c r="H55" s="389"/>
      <c r="I55" s="389"/>
      <c r="J55" s="389"/>
      <c r="K55" s="389"/>
      <c r="L55" s="389"/>
      <c r="M55" s="389"/>
      <c r="N55" s="389"/>
      <c r="O55" s="389"/>
      <c r="P55" s="389"/>
      <c r="Q55" s="389"/>
      <c r="R55" s="389"/>
      <c r="S55" s="389"/>
      <c r="T55" s="389"/>
      <c r="W55" s="389"/>
      <c r="X55" s="389"/>
      <c r="Y55" s="389"/>
      <c r="Z55" s="389"/>
      <c r="AA55" s="389"/>
      <c r="AB55" s="389"/>
    </row>
    <row r="56" spans="2:28" x14ac:dyDescent="0.25">
      <c r="E56" s="389"/>
      <c r="F56" s="389"/>
      <c r="G56" s="389"/>
      <c r="H56" s="389"/>
      <c r="I56" s="389"/>
      <c r="J56" s="389"/>
      <c r="K56" s="389"/>
      <c r="L56" s="389"/>
      <c r="M56" s="389"/>
      <c r="N56" s="389"/>
      <c r="O56" s="389"/>
      <c r="P56" s="389"/>
      <c r="Q56" s="389"/>
      <c r="R56" s="389"/>
      <c r="S56" s="389"/>
      <c r="T56" s="389"/>
      <c r="W56" s="389"/>
      <c r="X56" s="389"/>
      <c r="Y56" s="389"/>
      <c r="Z56" s="389"/>
      <c r="AA56" s="389"/>
      <c r="AB56" s="389"/>
    </row>
    <row r="57" spans="2:28" x14ac:dyDescent="0.25">
      <c r="E57" s="389"/>
      <c r="F57" s="389"/>
      <c r="G57" s="389"/>
      <c r="H57" s="389"/>
      <c r="I57" s="389"/>
      <c r="J57" s="389"/>
      <c r="K57" s="389"/>
      <c r="L57" s="389"/>
      <c r="M57" s="389"/>
      <c r="N57" s="389"/>
      <c r="O57" s="389"/>
      <c r="P57" s="389"/>
      <c r="Q57" s="389"/>
      <c r="R57" s="389"/>
      <c r="S57" s="389"/>
      <c r="T57" s="389"/>
      <c r="W57" s="389"/>
      <c r="X57" s="389"/>
      <c r="Y57" s="389"/>
      <c r="Z57" s="389"/>
      <c r="AA57" s="389"/>
      <c r="AB57" s="389"/>
    </row>
    <row r="58" spans="2:28" x14ac:dyDescent="0.25">
      <c r="E58" s="389"/>
      <c r="F58" s="389"/>
      <c r="G58" s="389"/>
      <c r="H58" s="389"/>
      <c r="I58" s="389"/>
      <c r="J58" s="389"/>
      <c r="K58" s="389"/>
      <c r="L58" s="389"/>
      <c r="M58" s="389"/>
      <c r="N58" s="389"/>
      <c r="O58" s="389"/>
      <c r="P58" s="389"/>
      <c r="Q58" s="389"/>
      <c r="R58" s="389"/>
      <c r="S58" s="389"/>
      <c r="T58" s="389"/>
      <c r="W58" s="389"/>
      <c r="X58" s="389"/>
      <c r="Y58" s="389"/>
      <c r="Z58" s="389"/>
      <c r="AA58" s="389"/>
      <c r="AB58" s="389"/>
    </row>
    <row r="59" spans="2:28" x14ac:dyDescent="0.25">
      <c r="E59" s="389"/>
      <c r="F59" s="389"/>
      <c r="G59" s="389"/>
      <c r="H59" s="389"/>
      <c r="I59" s="389"/>
      <c r="J59" s="389"/>
      <c r="K59" s="389"/>
      <c r="L59" s="389"/>
      <c r="M59" s="389"/>
      <c r="N59" s="389"/>
      <c r="O59" s="389"/>
      <c r="P59" s="389"/>
      <c r="Q59" s="389"/>
      <c r="R59" s="389"/>
      <c r="S59" s="389"/>
      <c r="T59" s="389"/>
      <c r="W59" s="389"/>
      <c r="X59" s="389"/>
      <c r="Y59" s="389"/>
      <c r="Z59" s="389"/>
      <c r="AA59" s="389"/>
      <c r="AB59" s="389"/>
    </row>
    <row r="60" spans="2:28" x14ac:dyDescent="0.25">
      <c r="E60" s="220"/>
      <c r="F60" s="220"/>
      <c r="G60" s="220"/>
      <c r="H60" s="220"/>
      <c r="I60" s="220"/>
      <c r="J60" s="220"/>
      <c r="K60" s="220"/>
      <c r="L60" s="220"/>
      <c r="M60" s="220"/>
      <c r="N60" s="220"/>
      <c r="O60" s="220"/>
      <c r="P60" s="220"/>
      <c r="Q60" s="220"/>
      <c r="R60" s="220"/>
      <c r="S60" s="220"/>
      <c r="T60" s="220"/>
      <c r="W60" s="389"/>
      <c r="X60" s="389"/>
      <c r="Y60" s="389"/>
      <c r="Z60" s="389"/>
      <c r="AA60" s="389"/>
      <c r="AB60" s="389"/>
    </row>
    <row r="61" spans="2:28" x14ac:dyDescent="0.25">
      <c r="E61" s="220"/>
      <c r="F61" s="220"/>
      <c r="G61" s="220"/>
      <c r="H61" s="220"/>
      <c r="I61" s="220"/>
      <c r="J61" s="220"/>
      <c r="K61" s="220"/>
      <c r="L61" s="220"/>
      <c r="M61" s="220"/>
      <c r="N61" s="220"/>
      <c r="O61" s="220"/>
      <c r="P61" s="220"/>
      <c r="Q61" s="220"/>
      <c r="R61" s="220"/>
      <c r="S61" s="220"/>
      <c r="T61" s="220"/>
      <c r="W61" s="389"/>
      <c r="X61" s="389"/>
      <c r="Y61" s="389"/>
      <c r="Z61" s="389"/>
      <c r="AA61" s="389"/>
      <c r="AB61" s="389"/>
    </row>
    <row r="62" spans="2:28" ht="42" customHeight="1" x14ac:dyDescent="0.25">
      <c r="B62" s="392" t="s">
        <v>433</v>
      </c>
      <c r="C62" s="392"/>
      <c r="D62" s="392"/>
      <c r="E62" s="392"/>
      <c r="F62" s="392"/>
      <c r="G62" s="392"/>
      <c r="H62" s="392"/>
      <c r="I62" s="392"/>
      <c r="J62" s="392"/>
      <c r="K62" s="392"/>
      <c r="L62" s="392"/>
      <c r="M62" s="392"/>
      <c r="N62" s="392"/>
      <c r="O62" s="392"/>
      <c r="P62" s="392"/>
      <c r="Q62" s="392"/>
      <c r="R62" s="392"/>
      <c r="S62" s="392"/>
      <c r="T62" s="392"/>
      <c r="W62" s="389"/>
      <c r="X62" s="389"/>
      <c r="Y62" s="389"/>
      <c r="Z62" s="389"/>
      <c r="AA62" s="389"/>
      <c r="AB62" s="389"/>
    </row>
    <row r="63" spans="2:28" x14ac:dyDescent="0.25">
      <c r="B63" s="392"/>
      <c r="C63" s="392"/>
      <c r="D63" s="392"/>
      <c r="E63" s="392"/>
      <c r="F63" s="392"/>
      <c r="G63" s="392"/>
      <c r="H63" s="392"/>
      <c r="I63" s="392"/>
      <c r="J63" s="392"/>
      <c r="K63" s="392"/>
      <c r="L63" s="392"/>
      <c r="M63" s="392"/>
      <c r="N63" s="392"/>
      <c r="O63" s="392"/>
      <c r="P63" s="392"/>
      <c r="Q63" s="392"/>
      <c r="R63" s="392"/>
      <c r="S63" s="392"/>
      <c r="T63" s="392"/>
      <c r="W63" s="389"/>
      <c r="X63" s="389"/>
      <c r="Y63" s="389"/>
      <c r="Z63" s="389"/>
      <c r="AA63" s="389"/>
      <c r="AB63" s="389"/>
    </row>
    <row r="64" spans="2:28" ht="33.6" customHeight="1" x14ac:dyDescent="0.25">
      <c r="B64" s="392"/>
      <c r="C64" s="392"/>
      <c r="D64" s="392"/>
      <c r="E64" s="392"/>
      <c r="F64" s="392"/>
      <c r="G64" s="392"/>
      <c r="H64" s="392"/>
      <c r="I64" s="392"/>
      <c r="J64" s="392"/>
      <c r="K64" s="392"/>
      <c r="L64" s="392"/>
      <c r="M64" s="392"/>
      <c r="N64" s="392"/>
      <c r="O64" s="392"/>
      <c r="P64" s="392"/>
      <c r="Q64" s="392"/>
      <c r="R64" s="392"/>
      <c r="S64" s="392"/>
      <c r="T64" s="392"/>
      <c r="W64" s="389"/>
      <c r="X64" s="389"/>
      <c r="Y64" s="389"/>
      <c r="Z64" s="389"/>
      <c r="AA64" s="389"/>
      <c r="AB64" s="389"/>
    </row>
    <row r="65" spans="2:28" x14ac:dyDescent="0.25">
      <c r="E65" s="206"/>
      <c r="F65" s="206"/>
      <c r="G65" s="206"/>
      <c r="H65" s="206"/>
      <c r="I65" s="206"/>
      <c r="J65" s="206"/>
      <c r="K65" s="206"/>
      <c r="L65" s="206"/>
      <c r="M65" s="206"/>
      <c r="N65" s="206"/>
      <c r="O65" s="206"/>
      <c r="P65" s="206"/>
      <c r="Q65" s="206"/>
      <c r="R65" s="206"/>
      <c r="S65" s="206"/>
      <c r="T65" s="206"/>
      <c r="W65" s="389"/>
      <c r="X65" s="389"/>
      <c r="Y65" s="389"/>
      <c r="Z65" s="389"/>
      <c r="AA65" s="389"/>
      <c r="AB65" s="389"/>
    </row>
    <row r="66" spans="2:28" x14ac:dyDescent="0.25">
      <c r="B66" s="390"/>
      <c r="C66" s="390"/>
      <c r="D66" s="390"/>
      <c r="E66" s="390"/>
      <c r="F66" s="390"/>
      <c r="G66" s="390"/>
      <c r="H66" s="390"/>
      <c r="I66" s="390"/>
      <c r="J66" s="390"/>
      <c r="K66" s="390"/>
      <c r="L66" s="390"/>
      <c r="M66" s="390"/>
      <c r="N66" s="390"/>
      <c r="O66" s="390"/>
      <c r="P66" s="390"/>
      <c r="Q66" s="390"/>
      <c r="R66" s="390"/>
      <c r="S66" s="390"/>
      <c r="T66" s="390"/>
      <c r="W66" s="389"/>
      <c r="X66" s="389"/>
      <c r="Y66" s="389"/>
      <c r="Z66" s="389"/>
      <c r="AA66" s="389"/>
      <c r="AB66" s="389"/>
    </row>
    <row r="67" spans="2:28" ht="21.95" customHeight="1" x14ac:dyDescent="0.25">
      <c r="E67" s="206"/>
      <c r="F67" s="206"/>
      <c r="G67" s="206"/>
      <c r="H67" s="206"/>
      <c r="I67" s="206"/>
      <c r="J67" s="206"/>
      <c r="K67" s="206"/>
      <c r="L67" s="206"/>
      <c r="M67" s="206"/>
      <c r="N67" s="206"/>
      <c r="O67" s="206"/>
      <c r="P67" s="206"/>
      <c r="Q67" s="206"/>
      <c r="W67" s="389"/>
      <c r="X67" s="389"/>
      <c r="Y67" s="389"/>
      <c r="Z67" s="389"/>
      <c r="AA67" s="389"/>
      <c r="AB67" s="389"/>
    </row>
    <row r="68" spans="2:28" x14ac:dyDescent="0.25">
      <c r="E68" s="389"/>
      <c r="F68" s="393"/>
      <c r="G68" s="393"/>
      <c r="H68" s="393"/>
      <c r="I68" s="393"/>
      <c r="J68" s="393"/>
      <c r="K68" s="393"/>
      <c r="L68" s="393"/>
      <c r="M68" s="393"/>
      <c r="N68" s="393"/>
      <c r="O68" s="393"/>
      <c r="P68" s="393"/>
      <c r="Q68" s="393"/>
      <c r="R68" s="393"/>
      <c r="S68" s="393"/>
      <c r="T68" s="393"/>
    </row>
    <row r="69" spans="2:28" x14ac:dyDescent="0.25">
      <c r="E69" s="393"/>
      <c r="F69" s="393"/>
      <c r="G69" s="393"/>
      <c r="H69" s="393"/>
      <c r="I69" s="393"/>
      <c r="J69" s="393"/>
      <c r="K69" s="393"/>
      <c r="L69" s="393"/>
      <c r="M69" s="393"/>
      <c r="N69" s="393"/>
      <c r="O69" s="393"/>
      <c r="P69" s="393"/>
      <c r="Q69" s="393"/>
      <c r="R69" s="393"/>
      <c r="S69" s="393"/>
      <c r="T69" s="393"/>
    </row>
    <row r="70" spans="2:28" x14ac:dyDescent="0.25">
      <c r="E70" s="199"/>
      <c r="F70" s="199"/>
      <c r="G70" s="199"/>
      <c r="H70" s="199"/>
      <c r="I70" s="199"/>
      <c r="J70" s="199"/>
      <c r="K70" s="199"/>
      <c r="L70" s="199"/>
      <c r="M70" s="199"/>
    </row>
    <row r="71" spans="2:28" x14ac:dyDescent="0.25">
      <c r="E71" s="389"/>
      <c r="F71" s="393"/>
      <c r="G71" s="393"/>
      <c r="H71" s="393"/>
      <c r="I71" s="393"/>
      <c r="J71" s="393"/>
      <c r="K71" s="393"/>
      <c r="L71" s="393"/>
      <c r="M71" s="393"/>
      <c r="N71" s="393"/>
      <c r="O71" s="393"/>
      <c r="P71" s="393"/>
      <c r="Q71" s="393"/>
      <c r="R71" s="393"/>
      <c r="S71" s="393"/>
      <c r="T71" s="393"/>
    </row>
    <row r="72" spans="2:28" x14ac:dyDescent="0.25">
      <c r="E72" s="393"/>
      <c r="F72" s="393"/>
      <c r="G72" s="393"/>
      <c r="H72" s="393"/>
      <c r="I72" s="393"/>
      <c r="J72" s="393"/>
      <c r="K72" s="393"/>
      <c r="L72" s="393"/>
      <c r="M72" s="393"/>
      <c r="N72" s="393"/>
      <c r="O72" s="393"/>
      <c r="P72" s="393"/>
      <c r="Q72" s="393"/>
      <c r="R72" s="393"/>
      <c r="S72" s="393"/>
      <c r="T72" s="393"/>
    </row>
    <row r="74" spans="2:28" x14ac:dyDescent="0.25">
      <c r="E74" s="389"/>
      <c r="F74" s="393"/>
      <c r="G74" s="393"/>
      <c r="H74" s="393"/>
      <c r="I74" s="393"/>
      <c r="J74" s="393"/>
      <c r="K74" s="393"/>
      <c r="L74" s="393"/>
      <c r="M74" s="393"/>
      <c r="N74" s="393"/>
      <c r="O74" s="393"/>
      <c r="P74" s="393"/>
      <c r="Q74" s="393"/>
      <c r="R74" s="393"/>
      <c r="S74" s="393"/>
      <c r="T74" s="393"/>
    </row>
    <row r="75" spans="2:28" x14ac:dyDescent="0.25">
      <c r="E75" s="393"/>
      <c r="F75" s="393"/>
      <c r="G75" s="393"/>
      <c r="H75" s="393"/>
      <c r="I75" s="393"/>
      <c r="J75" s="393"/>
      <c r="K75" s="393"/>
      <c r="L75" s="393"/>
      <c r="M75" s="393"/>
      <c r="N75" s="393"/>
      <c r="O75" s="393"/>
      <c r="P75" s="393"/>
      <c r="Q75" s="393"/>
      <c r="R75" s="393"/>
      <c r="S75" s="393"/>
      <c r="T75" s="393"/>
    </row>
    <row r="77" spans="2:28" x14ac:dyDescent="0.25">
      <c r="E77" s="389"/>
      <c r="F77" s="393"/>
      <c r="G77" s="393"/>
      <c r="H77" s="393"/>
      <c r="I77" s="393"/>
      <c r="J77" s="393"/>
      <c r="K77" s="393"/>
      <c r="L77" s="393"/>
      <c r="M77" s="393"/>
      <c r="N77" s="393"/>
      <c r="O77" s="393"/>
      <c r="P77" s="393"/>
      <c r="Q77" s="393"/>
      <c r="R77" s="393"/>
      <c r="S77" s="393"/>
      <c r="T77" s="393"/>
    </row>
    <row r="78" spans="2:28" x14ac:dyDescent="0.25">
      <c r="E78" s="393"/>
      <c r="F78" s="393"/>
      <c r="G78" s="393"/>
      <c r="H78" s="393"/>
      <c r="I78" s="393"/>
      <c r="J78" s="393"/>
      <c r="K78" s="393"/>
      <c r="L78" s="393"/>
      <c r="M78" s="393"/>
      <c r="N78" s="393"/>
      <c r="O78" s="393"/>
      <c r="P78" s="393"/>
      <c r="Q78" s="393"/>
      <c r="R78" s="393"/>
      <c r="S78" s="393"/>
      <c r="T78" s="393"/>
    </row>
    <row r="80" spans="2:28" x14ac:dyDescent="0.25">
      <c r="E80" s="393"/>
      <c r="F80" s="393"/>
      <c r="G80" s="393"/>
      <c r="H80" s="393"/>
      <c r="I80" s="393"/>
      <c r="J80" s="393"/>
      <c r="K80" s="393"/>
      <c r="L80" s="393"/>
      <c r="M80" s="393"/>
      <c r="N80" s="393"/>
      <c r="O80" s="393"/>
      <c r="P80" s="393"/>
      <c r="Q80" s="393"/>
      <c r="R80" s="393"/>
      <c r="S80" s="393"/>
      <c r="T80" s="393"/>
    </row>
    <row r="81" spans="5:20" x14ac:dyDescent="0.25">
      <c r="E81" s="393"/>
      <c r="F81" s="393"/>
      <c r="G81" s="393"/>
      <c r="H81" s="393"/>
      <c r="I81" s="393"/>
      <c r="J81" s="393"/>
      <c r="K81" s="393"/>
      <c r="L81" s="393"/>
      <c r="M81" s="393"/>
      <c r="N81" s="393"/>
      <c r="O81" s="393"/>
      <c r="P81" s="393"/>
      <c r="Q81" s="393"/>
      <c r="R81" s="393"/>
      <c r="S81" s="393"/>
      <c r="T81" s="393"/>
    </row>
    <row r="83" spans="5:20" x14ac:dyDescent="0.25">
      <c r="E83" s="384"/>
      <c r="F83" s="385"/>
      <c r="G83" s="385"/>
      <c r="H83" s="385"/>
      <c r="I83" s="385"/>
      <c r="J83" s="385"/>
      <c r="K83" s="385"/>
      <c r="L83" s="385"/>
      <c r="M83" s="385"/>
      <c r="N83" s="385"/>
      <c r="O83" s="385"/>
      <c r="P83" s="385"/>
      <c r="Q83" s="385"/>
      <c r="R83" s="385"/>
      <c r="S83" s="385"/>
      <c r="T83" s="385"/>
    </row>
    <row r="84" spans="5:20" x14ac:dyDescent="0.25">
      <c r="E84" s="385"/>
      <c r="F84" s="385"/>
      <c r="G84" s="385"/>
      <c r="H84" s="385"/>
      <c r="I84" s="385"/>
      <c r="J84" s="385"/>
      <c r="K84" s="385"/>
      <c r="L84" s="385"/>
      <c r="M84" s="385"/>
      <c r="N84" s="385"/>
      <c r="O84" s="385"/>
      <c r="P84" s="385"/>
      <c r="Q84" s="385"/>
      <c r="R84" s="385"/>
      <c r="S84" s="385"/>
      <c r="T84" s="385"/>
    </row>
    <row r="86" spans="5:20" ht="15" customHeight="1" x14ac:dyDescent="0.25">
      <c r="E86" s="384"/>
      <c r="F86" s="385"/>
      <c r="G86" s="385"/>
      <c r="H86" s="385"/>
      <c r="I86" s="385"/>
      <c r="J86" s="385"/>
      <c r="K86" s="385"/>
      <c r="L86" s="385"/>
      <c r="M86" s="385"/>
      <c r="N86" s="385"/>
      <c r="O86" s="385"/>
      <c r="P86" s="385"/>
      <c r="Q86" s="385"/>
      <c r="R86" s="385"/>
      <c r="S86" s="385"/>
      <c r="T86" s="385"/>
    </row>
    <row r="87" spans="5:20" x14ac:dyDescent="0.25">
      <c r="E87" s="385"/>
      <c r="F87" s="385"/>
      <c r="G87" s="385"/>
      <c r="H87" s="385"/>
      <c r="I87" s="385"/>
      <c r="J87" s="385"/>
      <c r="K87" s="385"/>
      <c r="L87" s="385"/>
      <c r="M87" s="385"/>
      <c r="N87" s="385"/>
      <c r="O87" s="385"/>
      <c r="P87" s="385"/>
      <c r="Q87" s="385"/>
      <c r="R87" s="385"/>
      <c r="S87" s="385"/>
      <c r="T87" s="385"/>
    </row>
    <row r="89" spans="5:20" ht="15" customHeight="1" x14ac:dyDescent="0.25">
      <c r="E89" s="384"/>
      <c r="F89" s="385"/>
      <c r="G89" s="385"/>
      <c r="H89" s="385"/>
      <c r="I89" s="385"/>
      <c r="J89" s="385"/>
      <c r="K89" s="385"/>
      <c r="L89" s="385"/>
      <c r="M89" s="385"/>
      <c r="N89" s="385"/>
      <c r="O89" s="385"/>
      <c r="P89" s="385"/>
      <c r="Q89" s="385"/>
      <c r="R89" s="385"/>
      <c r="S89" s="385"/>
      <c r="T89" s="385"/>
    </row>
    <row r="90" spans="5:20" x14ac:dyDescent="0.25">
      <c r="E90" s="385"/>
      <c r="F90" s="385"/>
      <c r="G90" s="385"/>
      <c r="H90" s="385"/>
      <c r="I90" s="385"/>
      <c r="J90" s="385"/>
      <c r="K90" s="385"/>
      <c r="L90" s="385"/>
      <c r="M90" s="385"/>
      <c r="N90" s="385"/>
      <c r="O90" s="385"/>
      <c r="P90" s="385"/>
      <c r="Q90" s="385"/>
      <c r="R90" s="385"/>
      <c r="S90" s="385"/>
      <c r="T90" s="385"/>
    </row>
    <row r="92" spans="5:20" ht="15" customHeight="1" x14ac:dyDescent="0.25">
      <c r="E92" s="384"/>
      <c r="F92" s="385"/>
      <c r="G92" s="385"/>
      <c r="H92" s="385"/>
      <c r="I92" s="385"/>
      <c r="J92" s="385"/>
      <c r="K92" s="385"/>
      <c r="L92" s="385"/>
      <c r="M92" s="385"/>
      <c r="N92" s="385"/>
      <c r="O92" s="385"/>
      <c r="P92" s="385"/>
      <c r="Q92" s="385"/>
      <c r="R92" s="385"/>
      <c r="S92" s="385"/>
      <c r="T92" s="385"/>
    </row>
    <row r="93" spans="5:20" x14ac:dyDescent="0.25">
      <c r="E93" s="385"/>
      <c r="F93" s="385"/>
      <c r="G93" s="385"/>
      <c r="H93" s="385"/>
      <c r="I93" s="385"/>
      <c r="J93" s="385"/>
      <c r="K93" s="385"/>
      <c r="L93" s="385"/>
      <c r="M93" s="385"/>
      <c r="N93" s="385"/>
      <c r="O93" s="385"/>
      <c r="P93" s="385"/>
      <c r="Q93" s="385"/>
      <c r="R93" s="385"/>
      <c r="S93" s="385"/>
      <c r="T93" s="385"/>
    </row>
    <row r="95" spans="5:20" ht="15" customHeight="1" x14ac:dyDescent="0.25">
      <c r="E95" s="384"/>
      <c r="F95" s="385"/>
      <c r="G95" s="385"/>
      <c r="H95" s="385"/>
      <c r="I95" s="385"/>
      <c r="J95" s="385"/>
      <c r="K95" s="385"/>
      <c r="L95" s="385"/>
      <c r="M95" s="385"/>
      <c r="N95" s="385"/>
      <c r="O95" s="385"/>
      <c r="P95" s="385"/>
      <c r="Q95" s="385"/>
      <c r="R95" s="385"/>
      <c r="S95" s="385"/>
      <c r="T95" s="385"/>
    </row>
    <row r="96" spans="5:20" x14ac:dyDescent="0.25">
      <c r="E96" s="385"/>
      <c r="F96" s="385"/>
      <c r="G96" s="385"/>
      <c r="H96" s="385"/>
      <c r="I96" s="385"/>
      <c r="J96" s="385"/>
      <c r="K96" s="385"/>
      <c r="L96" s="385"/>
      <c r="M96" s="385"/>
      <c r="N96" s="385"/>
      <c r="O96" s="385"/>
      <c r="P96" s="385"/>
      <c r="Q96" s="385"/>
      <c r="R96" s="385"/>
      <c r="S96" s="385"/>
      <c r="T96" s="385"/>
    </row>
    <row r="98" spans="5:20" ht="15" customHeight="1" x14ac:dyDescent="0.25">
      <c r="E98" s="384"/>
      <c r="F98" s="385"/>
      <c r="G98" s="385"/>
      <c r="H98" s="385"/>
      <c r="I98" s="385"/>
      <c r="J98" s="385"/>
      <c r="K98" s="385"/>
      <c r="L98" s="385"/>
      <c r="M98" s="385"/>
      <c r="N98" s="385"/>
      <c r="O98" s="385"/>
      <c r="P98" s="385"/>
      <c r="Q98" s="385"/>
      <c r="R98" s="385"/>
      <c r="S98" s="385"/>
      <c r="T98" s="385"/>
    </row>
    <row r="99" spans="5:20" x14ac:dyDescent="0.25">
      <c r="E99" s="385"/>
      <c r="F99" s="385"/>
      <c r="G99" s="385"/>
      <c r="H99" s="385"/>
      <c r="I99" s="385"/>
      <c r="J99" s="385"/>
      <c r="K99" s="385"/>
      <c r="L99" s="385"/>
      <c r="M99" s="385"/>
      <c r="N99" s="385"/>
      <c r="O99" s="385"/>
      <c r="P99" s="385"/>
      <c r="Q99" s="385"/>
      <c r="R99" s="385"/>
      <c r="S99" s="385"/>
      <c r="T99" s="385"/>
    </row>
    <row r="101" spans="5:20" ht="15" customHeight="1" x14ac:dyDescent="0.25">
      <c r="E101" s="384"/>
      <c r="F101" s="385"/>
      <c r="G101" s="385"/>
      <c r="H101" s="385"/>
      <c r="I101" s="385"/>
      <c r="J101" s="385"/>
      <c r="K101" s="385"/>
      <c r="L101" s="385"/>
      <c r="M101" s="385"/>
      <c r="N101" s="385"/>
      <c r="O101" s="385"/>
      <c r="P101" s="385"/>
      <c r="Q101" s="385"/>
      <c r="R101" s="385"/>
      <c r="S101" s="385"/>
      <c r="T101" s="385"/>
    </row>
    <row r="102" spans="5:20" x14ac:dyDescent="0.25">
      <c r="E102" s="385"/>
      <c r="F102" s="385"/>
      <c r="G102" s="385"/>
      <c r="H102" s="385"/>
      <c r="I102" s="385"/>
      <c r="J102" s="385"/>
      <c r="K102" s="385"/>
      <c r="L102" s="385"/>
      <c r="M102" s="385"/>
      <c r="N102" s="385"/>
      <c r="O102" s="385"/>
      <c r="P102" s="385"/>
      <c r="Q102" s="385"/>
      <c r="R102" s="385"/>
      <c r="S102" s="385"/>
      <c r="T102" s="385"/>
    </row>
    <row r="104" spans="5:20" ht="15" customHeight="1" x14ac:dyDescent="0.25">
      <c r="E104" s="384"/>
      <c r="F104" s="385"/>
      <c r="G104" s="385"/>
      <c r="H104" s="385"/>
      <c r="I104" s="385"/>
      <c r="J104" s="385"/>
      <c r="K104" s="385"/>
      <c r="L104" s="385"/>
      <c r="M104" s="385"/>
      <c r="N104" s="385"/>
      <c r="O104" s="385"/>
      <c r="P104" s="385"/>
      <c r="Q104" s="385"/>
      <c r="R104" s="385"/>
      <c r="S104" s="385"/>
      <c r="T104" s="385"/>
    </row>
    <row r="105" spans="5:20" x14ac:dyDescent="0.25">
      <c r="E105" s="385"/>
      <c r="F105" s="385"/>
      <c r="G105" s="385"/>
      <c r="H105" s="385"/>
      <c r="I105" s="385"/>
      <c r="J105" s="385"/>
      <c r="K105" s="385"/>
      <c r="L105" s="385"/>
      <c r="M105" s="385"/>
      <c r="N105" s="385"/>
      <c r="O105" s="385"/>
      <c r="P105" s="385"/>
      <c r="Q105" s="385"/>
      <c r="R105" s="385"/>
      <c r="S105" s="385"/>
      <c r="T105" s="385"/>
    </row>
    <row r="107" spans="5:20" ht="15" customHeight="1" x14ac:dyDescent="0.25">
      <c r="E107" s="384"/>
      <c r="F107" s="385"/>
      <c r="G107" s="385"/>
      <c r="H107" s="385"/>
      <c r="I107" s="385"/>
      <c r="J107" s="385"/>
      <c r="K107" s="385"/>
      <c r="L107" s="385"/>
      <c r="M107" s="385"/>
      <c r="N107" s="385"/>
      <c r="O107" s="385"/>
      <c r="P107" s="385"/>
      <c r="Q107" s="385"/>
      <c r="R107" s="385"/>
      <c r="S107" s="385"/>
      <c r="T107" s="385"/>
    </row>
    <row r="108" spans="5:20" x14ac:dyDescent="0.25">
      <c r="E108" s="385"/>
      <c r="F108" s="385"/>
      <c r="G108" s="385"/>
      <c r="H108" s="385"/>
      <c r="I108" s="385"/>
      <c r="J108" s="385"/>
      <c r="K108" s="385"/>
      <c r="L108" s="385"/>
      <c r="M108" s="385"/>
      <c r="N108" s="385"/>
      <c r="O108" s="385"/>
      <c r="P108" s="385"/>
      <c r="Q108" s="385"/>
      <c r="R108" s="385"/>
      <c r="S108" s="385"/>
      <c r="T108" s="385"/>
    </row>
    <row r="110" spans="5:20" ht="15" customHeight="1" x14ac:dyDescent="0.25">
      <c r="E110" s="384"/>
      <c r="F110" s="385"/>
      <c r="G110" s="385"/>
      <c r="H110" s="385"/>
      <c r="I110" s="385"/>
      <c r="J110" s="385"/>
      <c r="K110" s="385"/>
      <c r="L110" s="385"/>
      <c r="M110" s="385"/>
      <c r="N110" s="385"/>
      <c r="O110" s="385"/>
      <c r="P110" s="385"/>
      <c r="Q110" s="385"/>
      <c r="R110" s="385"/>
      <c r="S110" s="385"/>
      <c r="T110" s="385"/>
    </row>
    <row r="111" spans="5:20" x14ac:dyDescent="0.25">
      <c r="E111" s="385"/>
      <c r="F111" s="385"/>
      <c r="G111" s="385"/>
      <c r="H111" s="385"/>
      <c r="I111" s="385"/>
      <c r="J111" s="385"/>
      <c r="K111" s="385"/>
      <c r="L111" s="385"/>
      <c r="M111" s="385"/>
      <c r="N111" s="385"/>
      <c r="O111" s="385"/>
      <c r="P111" s="385"/>
      <c r="Q111" s="385"/>
      <c r="R111" s="385"/>
      <c r="S111" s="385"/>
      <c r="T111" s="385"/>
    </row>
  </sheetData>
  <mergeCells count="31">
    <mergeCell ref="E23:T25"/>
    <mergeCell ref="E27:T28"/>
    <mergeCell ref="E86:T87"/>
    <mergeCell ref="E74:T75"/>
    <mergeCell ref="E77:T78"/>
    <mergeCell ref="E80:T81"/>
    <mergeCell ref="E30:T59"/>
    <mergeCell ref="B3:T3"/>
    <mergeCell ref="Y21:AB23"/>
    <mergeCell ref="E83:T84"/>
    <mergeCell ref="W6:AB11"/>
    <mergeCell ref="Y18:AB20"/>
    <mergeCell ref="Y24:AB25"/>
    <mergeCell ref="Y15:AC16"/>
    <mergeCell ref="B66:T66"/>
    <mergeCell ref="W31:AB67"/>
    <mergeCell ref="B6:T9"/>
    <mergeCell ref="B11:T15"/>
    <mergeCell ref="B62:T64"/>
    <mergeCell ref="E68:T69"/>
    <mergeCell ref="E71:T72"/>
    <mergeCell ref="B16:T17"/>
    <mergeCell ref="E20:T21"/>
    <mergeCell ref="E89:T90"/>
    <mergeCell ref="E92:T93"/>
    <mergeCell ref="E110:T111"/>
    <mergeCell ref="E95:T96"/>
    <mergeCell ref="E98:T99"/>
    <mergeCell ref="E101:T102"/>
    <mergeCell ref="E104:T105"/>
    <mergeCell ref="E107:T108"/>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F81"/>
  <sheetViews>
    <sheetView topLeftCell="C1" zoomScale="70" zoomScaleNormal="70" workbookViewId="0">
      <selection activeCell="G31" sqref="G31"/>
    </sheetView>
  </sheetViews>
  <sheetFormatPr defaultRowHeight="15" x14ac:dyDescent="0.25"/>
  <cols>
    <col min="2" max="2" width="30.28515625" customWidth="1"/>
    <col min="3" max="3" width="16.42578125" customWidth="1"/>
    <col min="4" max="4" width="23.28515625" customWidth="1"/>
    <col min="5" max="5" width="14.5703125" customWidth="1"/>
    <col min="6" max="6" width="19.5703125" customWidth="1"/>
    <col min="7" max="7" width="32.140625" customWidth="1"/>
    <col min="8" max="8" width="20.7109375" customWidth="1"/>
    <col min="13" max="13" width="22.42578125" bestFit="1" customWidth="1"/>
    <col min="14" max="14" width="28.140625" customWidth="1"/>
    <col min="18" max="18" width="11" customWidth="1"/>
  </cols>
  <sheetData>
    <row r="1" spans="1:32" ht="15.75" thickBot="1" x14ac:dyDescent="0.3">
      <c r="C1" s="29" t="s">
        <v>256</v>
      </c>
    </row>
    <row r="2" spans="1:32" ht="16.5" thickTop="1" thickBot="1" x14ac:dyDescent="0.3">
      <c r="A2" s="431" t="s">
        <v>271</v>
      </c>
      <c r="B2" s="432"/>
      <c r="C2" s="433"/>
      <c r="E2" s="51" t="s">
        <v>346</v>
      </c>
      <c r="F2" s="51"/>
      <c r="G2" s="52"/>
      <c r="H2" s="52"/>
    </row>
    <row r="3" spans="1:32" ht="16.5" thickTop="1" thickBot="1" x14ac:dyDescent="0.3">
      <c r="A3" s="23" t="s">
        <v>15</v>
      </c>
      <c r="B3" s="24" t="s">
        <v>208</v>
      </c>
      <c r="C3" s="144" t="s">
        <v>209</v>
      </c>
      <c r="E3" s="24" t="s">
        <v>216</v>
      </c>
      <c r="F3" s="81" t="s">
        <v>251</v>
      </c>
      <c r="G3" s="40" t="s">
        <v>215</v>
      </c>
      <c r="H3" s="26" t="s">
        <v>217</v>
      </c>
      <c r="J3" s="48" t="s">
        <v>220</v>
      </c>
      <c r="K3" s="49"/>
      <c r="L3" s="50"/>
      <c r="M3" s="14"/>
    </row>
    <row r="4" spans="1:32" ht="20.25" customHeight="1" thickTop="1" x14ac:dyDescent="0.3">
      <c r="A4" s="15" t="s">
        <v>16</v>
      </c>
      <c r="B4" s="18" t="s">
        <v>17</v>
      </c>
      <c r="C4" s="215">
        <f>'Input sheet'!E8</f>
        <v>137</v>
      </c>
      <c r="E4" s="30" t="s">
        <v>35</v>
      </c>
      <c r="F4" s="82" t="str">
        <f>$C$21&amp; "-"&amp;$C$21</f>
        <v>30-30</v>
      </c>
      <c r="G4" s="41" t="s">
        <v>54</v>
      </c>
      <c r="H4" s="78">
        <f>C7+C8+C9</f>
        <v>448</v>
      </c>
      <c r="J4" s="47" t="s">
        <v>218</v>
      </c>
      <c r="K4" s="53" t="s">
        <v>301</v>
      </c>
      <c r="L4" s="53"/>
      <c r="M4" s="54"/>
      <c r="U4" s="195" t="s">
        <v>226</v>
      </c>
      <c r="V4" s="196" t="s">
        <v>252</v>
      </c>
      <c r="W4" s="196" t="s">
        <v>364</v>
      </c>
      <c r="X4" s="196" t="s">
        <v>225</v>
      </c>
      <c r="Y4" s="196" t="s">
        <v>224</v>
      </c>
      <c r="AB4" s="196" t="s">
        <v>224</v>
      </c>
      <c r="AD4" s="195" t="s">
        <v>326</v>
      </c>
      <c r="AE4" s="196" t="s">
        <v>329</v>
      </c>
      <c r="AF4" s="196" t="s">
        <v>225</v>
      </c>
    </row>
    <row r="5" spans="1:32" ht="18.75" customHeight="1" x14ac:dyDescent="0.3">
      <c r="A5" s="16"/>
      <c r="B5" s="19" t="s">
        <v>18</v>
      </c>
      <c r="C5" s="216">
        <f>'Input sheet'!E9</f>
        <v>1029</v>
      </c>
      <c r="E5" s="31" t="s">
        <v>36</v>
      </c>
      <c r="F5" s="83" t="str">
        <f>$C$20 &amp; "-"&amp;$C$20</f>
        <v>40-40</v>
      </c>
      <c r="G5" s="42" t="s">
        <v>38</v>
      </c>
      <c r="H5" s="79">
        <f>C7+C8+C5+C6+C15</f>
        <v>1614</v>
      </c>
      <c r="J5" s="27" t="s">
        <v>218</v>
      </c>
      <c r="K5" s="46" t="s">
        <v>302</v>
      </c>
      <c r="L5" s="46"/>
      <c r="M5" s="55"/>
      <c r="U5" s="441" t="s">
        <v>175</v>
      </c>
      <c r="V5" s="197" t="str">
        <f>$C$20&amp;"-"&amp;$C$20</f>
        <v>40-40</v>
      </c>
      <c r="W5" s="197">
        <f ca="1">IF(COUNTIF($V$5:V5,V5)=1,COUNTIF(INDIRECT($W$30),V5),0)</f>
        <v>4</v>
      </c>
      <c r="X5" s="198">
        <f ca="1">IF(W5&lt;&gt;0,SUMIF(INDIRECT($W$30),V5,INDIRECT($X$30)),0)</f>
        <v>7646</v>
      </c>
      <c r="Y5" s="438">
        <f ca="1">(X5*AB5+X6*AB6+X7*AB7+X8*AB8+X9*AB9+X10*AB10)/SUM(X5:X10)</f>
        <v>38.95106532428003</v>
      </c>
      <c r="AB5" s="197">
        <f>(C20+C20)/2</f>
        <v>40</v>
      </c>
      <c r="AD5" s="428" t="s">
        <v>327</v>
      </c>
      <c r="AE5" s="197" t="s">
        <v>175</v>
      </c>
      <c r="AF5" s="198">
        <f>AF13-AF9</f>
        <v>4891</v>
      </c>
    </row>
    <row r="6" spans="1:32" ht="19.5" thickBot="1" x14ac:dyDescent="0.35">
      <c r="A6" s="17"/>
      <c r="B6" s="20" t="s">
        <v>19</v>
      </c>
      <c r="C6" s="217">
        <f>'Input sheet'!E10</f>
        <v>137</v>
      </c>
      <c r="E6" s="32" t="s">
        <v>31</v>
      </c>
      <c r="F6" s="83" t="str">
        <f>$C$20 &amp; "-"&amp;$C$20</f>
        <v>40-40</v>
      </c>
      <c r="G6" s="42" t="s">
        <v>145</v>
      </c>
      <c r="H6" s="79">
        <f>C8+C6+C10+C11+C12</f>
        <v>2209</v>
      </c>
      <c r="J6" s="28" t="s">
        <v>219</v>
      </c>
      <c r="K6" s="56" t="s">
        <v>303</v>
      </c>
      <c r="L6" s="56"/>
      <c r="M6" s="57"/>
      <c r="U6" s="442"/>
      <c r="V6" s="197" t="str">
        <f>$C$20 &amp; "-"&amp;$C$21</f>
        <v>40-30</v>
      </c>
      <c r="W6" s="197">
        <f ca="1">IF(COUNTIF($V$5:V6,V6)=1,COUNTIF(INDIRECT($W$30),V6),0)</f>
        <v>0</v>
      </c>
      <c r="X6" s="198">
        <f t="shared" ref="X6:X10" ca="1" si="0">IF(W6&lt;&gt;0,SUMIF(INDIRECT($W$30),V6,INDIRECT($X$30)),0)</f>
        <v>0</v>
      </c>
      <c r="Y6" s="439"/>
      <c r="AB6" s="197">
        <f>(C20+C21)/2</f>
        <v>35</v>
      </c>
      <c r="AD6" s="429"/>
      <c r="AE6" s="197" t="s">
        <v>0</v>
      </c>
      <c r="AF6" s="198">
        <f>AF14-AF10</f>
        <v>6568</v>
      </c>
    </row>
    <row r="7" spans="1:32" ht="19.5" thickTop="1" x14ac:dyDescent="0.3">
      <c r="A7" s="15" t="s">
        <v>32</v>
      </c>
      <c r="B7" s="18" t="s">
        <v>23</v>
      </c>
      <c r="C7" s="218">
        <f>'Input sheet'!E11</f>
        <v>71</v>
      </c>
      <c r="E7" s="32" t="s">
        <v>29</v>
      </c>
      <c r="F7" s="83" t="str">
        <f>$C$21&amp; "-"&amp;$C$21</f>
        <v>30-30</v>
      </c>
      <c r="G7" s="42" t="s">
        <v>39</v>
      </c>
      <c r="H7" s="79">
        <f>C13+C14+C15</f>
        <v>448</v>
      </c>
      <c r="U7" s="442"/>
      <c r="V7" s="197" t="str">
        <f>$C$20&amp;"-"&amp;$C$22</f>
        <v>40-20</v>
      </c>
      <c r="W7" s="197">
        <f ca="1">IF(COUNTIF($V$5:V7,V7)=1,COUNTIF(INDIRECT($W$30),V7),0)</f>
        <v>0</v>
      </c>
      <c r="X7" s="198">
        <f t="shared" ca="1" si="0"/>
        <v>0</v>
      </c>
      <c r="Y7" s="439"/>
      <c r="AB7" s="197">
        <f>(C20+C22)/2</f>
        <v>30</v>
      </c>
      <c r="AD7" s="429"/>
      <c r="AE7" s="197" t="s">
        <v>2</v>
      </c>
      <c r="AF7" s="198">
        <f>AF15-AF11</f>
        <v>2917</v>
      </c>
    </row>
    <row r="8" spans="1:32" ht="19.5" thickBot="1" x14ac:dyDescent="0.35">
      <c r="A8" s="16"/>
      <c r="B8" s="19" t="s">
        <v>24</v>
      </c>
      <c r="C8" s="216">
        <f>'Input sheet'!E12</f>
        <v>296</v>
      </c>
      <c r="E8" s="32" t="s">
        <v>37</v>
      </c>
      <c r="F8" s="83" t="str">
        <f>$C$20 &amp; "-"&amp;$C$20</f>
        <v>40-40</v>
      </c>
      <c r="G8" s="42" t="s">
        <v>146</v>
      </c>
      <c r="H8" s="79">
        <f>C13+C14+C9+C11+C12</f>
        <v>2037</v>
      </c>
      <c r="J8" s="59" t="s">
        <v>344</v>
      </c>
      <c r="K8" s="58"/>
      <c r="L8" s="58"/>
      <c r="M8" s="58"/>
      <c r="U8" s="442"/>
      <c r="V8" s="197" t="str">
        <f>$C$21&amp;"-"&amp;$C$21</f>
        <v>30-30</v>
      </c>
      <c r="W8" s="197">
        <f ca="1">IF(COUNTIF($V$5:V8,V8)=1,COUNTIF(INDIRECT($W$30),V8),0)</f>
        <v>2</v>
      </c>
      <c r="X8" s="198">
        <f t="shared" ca="1" si="0"/>
        <v>896</v>
      </c>
      <c r="Y8" s="439"/>
      <c r="AB8" s="197">
        <f>C21</f>
        <v>30</v>
      </c>
      <c r="AD8" s="430"/>
      <c r="AE8" s="197" t="s">
        <v>3</v>
      </c>
      <c r="AF8" s="198">
        <f>AF16-AF12</f>
        <v>14376</v>
      </c>
    </row>
    <row r="9" spans="1:32" ht="20.25" thickTop="1" thickBot="1" x14ac:dyDescent="0.35">
      <c r="A9" s="17"/>
      <c r="B9" s="20" t="s">
        <v>25</v>
      </c>
      <c r="C9" s="217">
        <f>'Input sheet'!E13</f>
        <v>81</v>
      </c>
      <c r="E9" s="32" t="s">
        <v>30</v>
      </c>
      <c r="F9" s="84" t="str">
        <f>$C$20 &amp; "-"&amp;$C$20</f>
        <v>40-40</v>
      </c>
      <c r="G9" s="107" t="s">
        <v>147</v>
      </c>
      <c r="H9" s="108">
        <f>C4+C5+C6+C14+C12</f>
        <v>1786</v>
      </c>
      <c r="J9" s="21" t="s">
        <v>1</v>
      </c>
      <c r="K9" s="22" t="s">
        <v>0</v>
      </c>
      <c r="L9" s="44" t="s">
        <v>189</v>
      </c>
      <c r="M9" s="23" t="s">
        <v>3</v>
      </c>
      <c r="U9" s="442"/>
      <c r="V9" s="197" t="str">
        <f>$C$21&amp;"-"&amp;$C$22</f>
        <v>30-20</v>
      </c>
      <c r="W9" s="197">
        <f ca="1">IF(COUNTIF($V$5:V9,V9)=1,COUNTIF(INDIRECT($W$30),V9),0)</f>
        <v>0</v>
      </c>
      <c r="X9" s="198">
        <f t="shared" ca="1" si="0"/>
        <v>0</v>
      </c>
      <c r="Y9" s="439"/>
      <c r="AB9" s="197">
        <f>(C21+C22)/2</f>
        <v>25</v>
      </c>
      <c r="AD9" s="428" t="s">
        <v>328</v>
      </c>
      <c r="AE9" s="197" t="s">
        <v>175</v>
      </c>
      <c r="AF9" s="198">
        <f>H8+H5</f>
        <v>3651</v>
      </c>
    </row>
    <row r="10" spans="1:32" ht="20.25" thickTop="1" thickBot="1" x14ac:dyDescent="0.35">
      <c r="A10" s="15" t="s">
        <v>33</v>
      </c>
      <c r="B10" s="18" t="s">
        <v>20</v>
      </c>
      <c r="C10" s="218">
        <f>'Input sheet'!E14</f>
        <v>187</v>
      </c>
      <c r="E10" s="104" t="s">
        <v>35</v>
      </c>
      <c r="F10" s="82" t="str">
        <f t="shared" ref="F10:F17" si="1">$C$20 &amp; "-"&amp;$C$22</f>
        <v>40-20</v>
      </c>
      <c r="G10" s="41" t="s">
        <v>104</v>
      </c>
      <c r="H10" s="78">
        <f>C15+C5+C6</f>
        <v>1247</v>
      </c>
      <c r="J10" s="86">
        <f>SUM(H4:H9)</f>
        <v>8542</v>
      </c>
      <c r="K10" s="87">
        <f>SUM(H10:H15)</f>
        <v>10563</v>
      </c>
      <c r="L10" s="88">
        <f>SUM(H16:H17)</f>
        <v>2917</v>
      </c>
      <c r="M10" s="89">
        <f>SUM(J10:L10)</f>
        <v>22022</v>
      </c>
      <c r="U10" s="443"/>
      <c r="V10" s="197" t="str">
        <f>$C$22&amp;"-"&amp;$C$22</f>
        <v>20-20</v>
      </c>
      <c r="W10" s="197">
        <f ca="1">IF(COUNTIF($V$5:V10,V10)=1,COUNTIF(INDIRECT($W$30),V10),0)</f>
        <v>0</v>
      </c>
      <c r="X10" s="198">
        <f t="shared" ca="1" si="0"/>
        <v>0</v>
      </c>
      <c r="Y10" s="440"/>
      <c r="AB10" s="197">
        <f>C22</f>
        <v>20</v>
      </c>
      <c r="AD10" s="429"/>
      <c r="AE10" s="197" t="s">
        <v>0</v>
      </c>
      <c r="AF10" s="198">
        <f>H12+H15</f>
        <v>3995</v>
      </c>
    </row>
    <row r="11" spans="1:32" ht="19.5" customHeight="1" thickTop="1" x14ac:dyDescent="0.3">
      <c r="A11" s="16"/>
      <c r="B11" s="19" t="s">
        <v>21</v>
      </c>
      <c r="C11" s="216">
        <f>'Input sheet'!E15</f>
        <v>1402</v>
      </c>
      <c r="E11" s="35" t="s">
        <v>36</v>
      </c>
      <c r="F11" s="83" t="str">
        <f t="shared" si="1"/>
        <v>40-20</v>
      </c>
      <c r="G11" s="107" t="s">
        <v>148</v>
      </c>
      <c r="H11" s="108">
        <f>C15+C5+C6+C7+C8</f>
        <v>1614</v>
      </c>
      <c r="U11" s="441" t="s">
        <v>0</v>
      </c>
      <c r="V11" s="197" t="str">
        <f>$C$20&amp;"-"&amp;$C$20</f>
        <v>40-40</v>
      </c>
      <c r="W11" s="197">
        <f ca="1">IF(COUNTIF($V$11:V11,V11)=1,COUNTIF(INDIRECT($W$31),V11),0)</f>
        <v>0</v>
      </c>
      <c r="X11" s="198">
        <f ca="1">IF(W11&lt;&gt;0,SUMIF(INDIRECT($W$31),V11,INDIRECT($X$31)),0)</f>
        <v>0</v>
      </c>
      <c r="Y11" s="438">
        <f ca="1">(X11*AB11+X12*AB12+X13*AB13+X14*AB14+X15*AB15+X16*AB16)/SUM(X11:X16)</f>
        <v>30</v>
      </c>
      <c r="AB11" s="197">
        <f>(C20+C20)/2</f>
        <v>40</v>
      </c>
      <c r="AD11" s="429"/>
      <c r="AE11" s="197" t="s">
        <v>2</v>
      </c>
      <c r="AF11" s="198">
        <f>H30</f>
        <v>0</v>
      </c>
    </row>
    <row r="12" spans="1:32" ht="19.5" thickBot="1" x14ac:dyDescent="0.35">
      <c r="A12" s="17"/>
      <c r="B12" s="20" t="s">
        <v>22</v>
      </c>
      <c r="C12" s="217">
        <f>'Input sheet'!E16</f>
        <v>187</v>
      </c>
      <c r="E12" s="105" t="s">
        <v>31</v>
      </c>
      <c r="F12" s="83" t="str">
        <f t="shared" si="1"/>
        <v>40-20</v>
      </c>
      <c r="G12" s="42" t="s">
        <v>145</v>
      </c>
      <c r="H12" s="79">
        <f>C8+C6+C10+C11+C12</f>
        <v>2209</v>
      </c>
      <c r="U12" s="442"/>
      <c r="V12" s="197" t="str">
        <f>$C$20 &amp; "-"&amp;$C$21</f>
        <v>40-30</v>
      </c>
      <c r="W12" s="197">
        <f ca="1">IF(COUNTIF($V$11:V12,V12)=1,COUNTIF(INDIRECT($W$31),V12),0)</f>
        <v>0</v>
      </c>
      <c r="X12" s="198">
        <f t="shared" ref="X12:X16" ca="1" si="2">IF(W12&lt;&gt;0,SUMIF(INDIRECT($W$31),V12,INDIRECT($X$31)),0)</f>
        <v>0</v>
      </c>
      <c r="Y12" s="439"/>
      <c r="AB12" s="197">
        <f>(C20+C21)/2</f>
        <v>35</v>
      </c>
      <c r="AD12" s="430"/>
      <c r="AE12" s="197" t="s">
        <v>3</v>
      </c>
      <c r="AF12" s="198">
        <f>SUM(AF9:AF11)</f>
        <v>7646</v>
      </c>
    </row>
    <row r="13" spans="1:32" ht="19.5" thickTop="1" x14ac:dyDescent="0.3">
      <c r="A13" s="15" t="s">
        <v>34</v>
      </c>
      <c r="B13" s="18" t="s">
        <v>26</v>
      </c>
      <c r="C13" s="218">
        <f>'Input sheet'!E17</f>
        <v>71</v>
      </c>
      <c r="E13" s="35" t="s">
        <v>29</v>
      </c>
      <c r="F13" s="83" t="str">
        <f t="shared" si="1"/>
        <v>40-20</v>
      </c>
      <c r="G13" s="42" t="s">
        <v>59</v>
      </c>
      <c r="H13" s="79">
        <f>C9+C11+C12</f>
        <v>1670</v>
      </c>
      <c r="U13" s="442"/>
      <c r="V13" s="197" t="str">
        <f>$C$20&amp;"-"&amp;$C$22</f>
        <v>40-20</v>
      </c>
      <c r="W13" s="197">
        <f ca="1">IF(COUNTIF($V$11:V13,V13)=1,COUNTIF(INDIRECT($W$31),V13),0)</f>
        <v>6</v>
      </c>
      <c r="X13" s="198">
        <f t="shared" ca="1" si="2"/>
        <v>10563</v>
      </c>
      <c r="Y13" s="439"/>
      <c r="AB13" s="197">
        <f>(C20+C22)/2</f>
        <v>30</v>
      </c>
      <c r="AD13" s="428" t="s">
        <v>323</v>
      </c>
      <c r="AE13" s="197" t="s">
        <v>175</v>
      </c>
      <c r="AF13" s="198">
        <f>J10</f>
        <v>8542</v>
      </c>
    </row>
    <row r="14" spans="1:32" ht="18.75" x14ac:dyDescent="0.3">
      <c r="A14" s="16"/>
      <c r="B14" s="19" t="s">
        <v>27</v>
      </c>
      <c r="C14" s="216">
        <f>'Input sheet'!E18</f>
        <v>296</v>
      </c>
      <c r="E14" s="35" t="s">
        <v>37</v>
      </c>
      <c r="F14" s="83" t="str">
        <f t="shared" si="1"/>
        <v>40-20</v>
      </c>
      <c r="G14" s="42" t="s">
        <v>149</v>
      </c>
      <c r="H14" s="79">
        <f>C9+C11+C12+C13+C14</f>
        <v>2037</v>
      </c>
      <c r="U14" s="442"/>
      <c r="V14" s="197" t="str">
        <f>$C$21&amp;"-"&amp;$C$21</f>
        <v>30-30</v>
      </c>
      <c r="W14" s="197">
        <f ca="1">IF(COUNTIF($V$11:V14,V14)=1,COUNTIF(INDIRECT($W$31),V14),0)</f>
        <v>0</v>
      </c>
      <c r="X14" s="198">
        <f t="shared" ca="1" si="2"/>
        <v>0</v>
      </c>
      <c r="Y14" s="439"/>
      <c r="AB14" s="197">
        <f>C21</f>
        <v>30</v>
      </c>
      <c r="AD14" s="429"/>
      <c r="AE14" s="197" t="s">
        <v>0</v>
      </c>
      <c r="AF14" s="198">
        <f>K10</f>
        <v>10563</v>
      </c>
    </row>
    <row r="15" spans="1:32" ht="19.5" thickBot="1" x14ac:dyDescent="0.35">
      <c r="A15" s="17"/>
      <c r="B15" s="20" t="s">
        <v>28</v>
      </c>
      <c r="C15" s="217">
        <f>'Input sheet'!E19</f>
        <v>81</v>
      </c>
      <c r="E15" s="106" t="s">
        <v>30</v>
      </c>
      <c r="F15" s="85" t="str">
        <f t="shared" si="1"/>
        <v>40-20</v>
      </c>
      <c r="G15" s="43" t="s">
        <v>147</v>
      </c>
      <c r="H15" s="80">
        <f>C4+C5+C6+C14+C12</f>
        <v>1786</v>
      </c>
      <c r="U15" s="442"/>
      <c r="V15" s="197" t="str">
        <f>$C$21&amp;"-"&amp;$C$22</f>
        <v>30-20</v>
      </c>
      <c r="W15" s="197">
        <f ca="1">IF(COUNTIF($V$11:V15,V15)=1,COUNTIF(INDIRECT($W$31),V15),0)</f>
        <v>0</v>
      </c>
      <c r="X15" s="198">
        <f t="shared" ca="1" si="2"/>
        <v>0</v>
      </c>
      <c r="Y15" s="439"/>
      <c r="AB15" s="197">
        <f>(C21+C22)/2</f>
        <v>25</v>
      </c>
      <c r="AD15" s="429"/>
      <c r="AE15" s="197" t="s">
        <v>2</v>
      </c>
      <c r="AF15" s="198">
        <f>L10</f>
        <v>2917</v>
      </c>
    </row>
    <row r="16" spans="1:32" ht="20.25" thickTop="1" thickBot="1" x14ac:dyDescent="0.35">
      <c r="A16" s="13"/>
      <c r="B16" s="60" t="s">
        <v>221</v>
      </c>
      <c r="C16" s="219">
        <f>'Input sheet'!E20</f>
        <v>3975</v>
      </c>
      <c r="E16" s="37" t="s">
        <v>35</v>
      </c>
      <c r="F16" s="90" t="str">
        <f t="shared" si="1"/>
        <v>40-20</v>
      </c>
      <c r="G16" s="41" t="s">
        <v>42</v>
      </c>
      <c r="H16" s="78">
        <f>C5+C6+C9</f>
        <v>1247</v>
      </c>
      <c r="U16" s="443"/>
      <c r="V16" s="197" t="str">
        <f>$C$22&amp;"-"&amp;$C$22</f>
        <v>20-20</v>
      </c>
      <c r="W16" s="197">
        <f ca="1">IF(COUNTIF($V$11:V16,V16)=1,COUNTIF(INDIRECT($W$31),V16),0)</f>
        <v>0</v>
      </c>
      <c r="X16" s="198">
        <f t="shared" ca="1" si="2"/>
        <v>0</v>
      </c>
      <c r="Y16" s="440"/>
      <c r="AB16" s="197">
        <f>C22</f>
        <v>20</v>
      </c>
      <c r="AD16" s="430"/>
      <c r="AE16" s="197" t="s">
        <v>3</v>
      </c>
      <c r="AF16" s="198">
        <f>M10</f>
        <v>22022</v>
      </c>
    </row>
    <row r="17" spans="2:32" ht="20.25" customHeight="1" thickTop="1" thickBot="1" x14ac:dyDescent="0.35">
      <c r="B17" s="6"/>
      <c r="C17" s="7"/>
      <c r="E17" s="39" t="s">
        <v>36</v>
      </c>
      <c r="F17" s="85" t="str">
        <f t="shared" si="1"/>
        <v>40-20</v>
      </c>
      <c r="G17" s="43" t="s">
        <v>138</v>
      </c>
      <c r="H17" s="80">
        <f>C15+C11+C12</f>
        <v>1670</v>
      </c>
      <c r="U17" s="441" t="s">
        <v>2</v>
      </c>
      <c r="V17" s="197" t="str">
        <f>$C$20&amp;"-"&amp;$C$20</f>
        <v>40-40</v>
      </c>
      <c r="W17" s="197">
        <f ca="1">IF(COUNTIF($V$17:V17,V17)=1,COUNTIF(INDIRECT($W$32),V17),0)</f>
        <v>0</v>
      </c>
      <c r="X17" s="198">
        <f ca="1">IF(W17&lt;&gt;0,SUMIF(INDIRECT($W$32),V17,INDIRECT($X$32)),0)</f>
        <v>0</v>
      </c>
      <c r="Y17" s="438">
        <f ca="1">(X17*AB17+X18*AB18+X19*AB19+X20*AB20+X21*AB21+X22*AB22)/SUM(X17:X22)</f>
        <v>30</v>
      </c>
      <c r="AB17" s="197">
        <f>(C20+C20)/2</f>
        <v>40</v>
      </c>
      <c r="AF17" t="s">
        <v>332</v>
      </c>
    </row>
    <row r="18" spans="2:32" ht="15.75" thickTop="1" x14ac:dyDescent="0.25">
      <c r="H18" s="7"/>
      <c r="U18" s="442"/>
      <c r="V18" s="197" t="str">
        <f>$C$20 &amp; "-"&amp;$C$21</f>
        <v>40-30</v>
      </c>
      <c r="W18" s="197">
        <f ca="1">IF(COUNTIF($V$17:V18,V18)=1,COUNTIF(INDIRECT($W$32),V18),0)</f>
        <v>0</v>
      </c>
      <c r="X18" s="198">
        <f t="shared" ref="X18:X22" ca="1" si="3">IF(W18&lt;&gt;0,SUMIF(INDIRECT($W$32),V18,INDIRECT($X$32)),0)</f>
        <v>0</v>
      </c>
      <c r="Y18" s="439"/>
      <c r="AB18" s="197">
        <f>(C20+C21)/2</f>
        <v>35</v>
      </c>
    </row>
    <row r="19" spans="2:32" x14ac:dyDescent="0.25">
      <c r="B19" s="64" t="s">
        <v>272</v>
      </c>
      <c r="C19" s="142"/>
      <c r="H19" s="7"/>
      <c r="U19" s="442"/>
      <c r="V19" s="197" t="str">
        <f>$C$20&amp;"-"&amp;$C$22</f>
        <v>40-20</v>
      </c>
      <c r="W19" s="197">
        <f ca="1">IF(COUNTIF($V$17:V19,V19)=1,COUNTIF(INDIRECT($W$32),V19),0)</f>
        <v>2</v>
      </c>
      <c r="X19" s="198">
        <f t="shared" ca="1" si="3"/>
        <v>2917</v>
      </c>
      <c r="Y19" s="439"/>
      <c r="AB19" s="197">
        <f>(C20+C22)/2</f>
        <v>30</v>
      </c>
    </row>
    <row r="20" spans="2:32" x14ac:dyDescent="0.25">
      <c r="B20" s="8" t="s">
        <v>268</v>
      </c>
      <c r="C20" s="221">
        <f>'Input sheet'!D26</f>
        <v>40</v>
      </c>
      <c r="H20" s="7"/>
      <c r="U20" s="442"/>
      <c r="V20" s="197" t="str">
        <f>$C$21&amp;"-"&amp;$C$21</f>
        <v>30-30</v>
      </c>
      <c r="W20" s="197">
        <f ca="1">IF(COUNTIF($V$17:V20,V20)=1,COUNTIF(INDIRECT($W$32),V20),0)</f>
        <v>0</v>
      </c>
      <c r="X20" s="198">
        <f t="shared" ca="1" si="3"/>
        <v>0</v>
      </c>
      <c r="Y20" s="439"/>
      <c r="AB20" s="197">
        <f>C21</f>
        <v>30</v>
      </c>
    </row>
    <row r="21" spans="2:32" x14ac:dyDescent="0.25">
      <c r="B21" s="8" t="s">
        <v>269</v>
      </c>
      <c r="C21" s="221">
        <f>'Input sheet'!D27</f>
        <v>30</v>
      </c>
      <c r="H21" s="7"/>
      <c r="U21" s="442"/>
      <c r="V21" s="197" t="str">
        <f>$C$21&amp;"-"&amp;$C$22</f>
        <v>30-20</v>
      </c>
      <c r="W21" s="197">
        <f ca="1">IF(COUNTIF($V$17:V21,V21)=1,COUNTIF(INDIRECT($W$32),V21),0)</f>
        <v>0</v>
      </c>
      <c r="X21" s="198">
        <f t="shared" ca="1" si="3"/>
        <v>0</v>
      </c>
      <c r="Y21" s="439"/>
      <c r="AB21" s="197">
        <f>(C21+C22)/2</f>
        <v>25</v>
      </c>
    </row>
    <row r="22" spans="2:32" ht="18.75" x14ac:dyDescent="0.3">
      <c r="B22" s="8" t="s">
        <v>270</v>
      </c>
      <c r="C22" s="221">
        <f>'Input sheet'!D28</f>
        <v>20</v>
      </c>
      <c r="E22" s="3"/>
      <c r="H22" s="7"/>
      <c r="U22" s="443"/>
      <c r="V22" s="197" t="str">
        <f>$C$22&amp;"-"&amp;$C$22</f>
        <v>20-20</v>
      </c>
      <c r="W22" s="197">
        <f ca="1">IF(COUNTIF($V$17:V22,V22)=1,COUNTIF(INDIRECT($W$32),V22),0)</f>
        <v>0</v>
      </c>
      <c r="X22" s="198">
        <f t="shared" ca="1" si="3"/>
        <v>0</v>
      </c>
      <c r="Y22" s="440"/>
      <c r="AB22" s="197">
        <f>C22</f>
        <v>20</v>
      </c>
    </row>
    <row r="23" spans="2:32" ht="18.75" customHeight="1" x14ac:dyDescent="0.3">
      <c r="B23" s="6"/>
      <c r="C23" s="5"/>
      <c r="E23" s="3"/>
      <c r="H23" s="7"/>
      <c r="U23" s="441" t="s">
        <v>3</v>
      </c>
      <c r="V23" s="197" t="str">
        <f>$C$20&amp;"-"&amp;$C$20</f>
        <v>40-40</v>
      </c>
      <c r="W23" s="197">
        <f t="shared" ref="W23:W28" ca="1" si="4">W5+W11+W17</f>
        <v>4</v>
      </c>
      <c r="X23" s="198">
        <f ca="1">SUM(X5+X11+X17)</f>
        <v>7646</v>
      </c>
      <c r="Y23" s="438">
        <f ca="1">(X23*AB23+X24*AB24+X25*AB25+X26*AB26+X27*AB27+X28*AB28)/SUM(X23:X28)</f>
        <v>33.471982562891654</v>
      </c>
      <c r="AB23" s="197">
        <f>(C20+C20)/2</f>
        <v>40</v>
      </c>
    </row>
    <row r="24" spans="2:32" x14ac:dyDescent="0.25">
      <c r="B24" s="6"/>
      <c r="C24" s="5"/>
      <c r="H24" s="7"/>
      <c r="U24" s="442"/>
      <c r="V24" s="197" t="str">
        <f>$C$20 &amp; "-"&amp;$C$21</f>
        <v>40-30</v>
      </c>
      <c r="W24" s="197">
        <f t="shared" ca="1" si="4"/>
        <v>0</v>
      </c>
      <c r="X24" s="198">
        <f t="shared" ref="X24:X28" ca="1" si="5">SUM(X6+X12+X18)</f>
        <v>0</v>
      </c>
      <c r="Y24" s="439"/>
      <c r="AB24" s="197">
        <f>(C20+C21)/2</f>
        <v>35</v>
      </c>
    </row>
    <row r="25" spans="2:32" ht="18.75" x14ac:dyDescent="0.3">
      <c r="B25" s="6"/>
      <c r="C25" s="5"/>
      <c r="H25" s="7"/>
      <c r="N25" s="2"/>
      <c r="U25" s="442"/>
      <c r="V25" s="197" t="str">
        <f>$C$20&amp;"-"&amp;$C$22</f>
        <v>40-20</v>
      </c>
      <c r="W25" s="197">
        <f t="shared" ca="1" si="4"/>
        <v>8</v>
      </c>
      <c r="X25" s="198">
        <f t="shared" ca="1" si="5"/>
        <v>13480</v>
      </c>
      <c r="Y25" s="439"/>
      <c r="AB25" s="197">
        <f>(C20+C22)/2</f>
        <v>30</v>
      </c>
    </row>
    <row r="26" spans="2:32" ht="18.75" x14ac:dyDescent="0.3">
      <c r="B26" s="6"/>
      <c r="C26" s="5"/>
      <c r="E26" s="2"/>
      <c r="H26" s="7"/>
      <c r="N26" s="2"/>
      <c r="U26" s="442"/>
      <c r="V26" s="197" t="str">
        <f>$C$21&amp;"-"&amp;$C$21</f>
        <v>30-30</v>
      </c>
      <c r="W26" s="197">
        <f t="shared" ca="1" si="4"/>
        <v>2</v>
      </c>
      <c r="X26" s="198">
        <f t="shared" ca="1" si="5"/>
        <v>896</v>
      </c>
      <c r="Y26" s="439"/>
      <c r="AB26" s="197">
        <f>C21</f>
        <v>30</v>
      </c>
    </row>
    <row r="27" spans="2:32" ht="18.75" x14ac:dyDescent="0.3">
      <c r="B27" s="6"/>
      <c r="E27" s="2"/>
      <c r="H27" s="7"/>
      <c r="U27" s="442"/>
      <c r="V27" s="197" t="str">
        <f>$C$21&amp;"-"&amp;$C$22</f>
        <v>30-20</v>
      </c>
      <c r="W27" s="197">
        <f t="shared" ca="1" si="4"/>
        <v>0</v>
      </c>
      <c r="X27" s="198">
        <f t="shared" ca="1" si="5"/>
        <v>0</v>
      </c>
      <c r="Y27" s="439"/>
      <c r="AB27" s="197">
        <f>(C21+C22)/2</f>
        <v>25</v>
      </c>
    </row>
    <row r="28" spans="2:32" ht="18.75" x14ac:dyDescent="0.3">
      <c r="B28" s="6"/>
      <c r="C28" s="6"/>
      <c r="E28" s="2"/>
      <c r="H28" s="7"/>
      <c r="U28" s="443"/>
      <c r="V28" s="197" t="str">
        <f>$C$22&amp;"-"&amp;$C$22</f>
        <v>20-20</v>
      </c>
      <c r="W28" s="197">
        <f t="shared" ca="1" si="4"/>
        <v>0</v>
      </c>
      <c r="X28" s="198">
        <f t="shared" ca="1" si="5"/>
        <v>0</v>
      </c>
      <c r="Y28" s="440"/>
      <c r="AB28" s="197">
        <f>C22</f>
        <v>20</v>
      </c>
    </row>
    <row r="29" spans="2:32" ht="19.5" thickBot="1" x14ac:dyDescent="0.35">
      <c r="B29" s="6"/>
      <c r="E29" s="2"/>
      <c r="H29" s="7"/>
    </row>
    <row r="30" spans="2:32" ht="18.75" x14ac:dyDescent="0.3">
      <c r="B30" s="6"/>
      <c r="E30" s="2"/>
      <c r="H30" s="7"/>
      <c r="J30" s="447" t="s">
        <v>352</v>
      </c>
      <c r="K30" s="448"/>
      <c r="L30" s="448"/>
      <c r="M30" s="448"/>
      <c r="N30" s="448"/>
      <c r="O30" s="449"/>
      <c r="U30" s="197" t="s">
        <v>365</v>
      </c>
      <c r="V30" s="197" t="s">
        <v>175</v>
      </c>
      <c r="W30" s="197" t="s">
        <v>378</v>
      </c>
      <c r="X30" s="197" t="s">
        <v>379</v>
      </c>
      <c r="Y30" s="77">
        <f ca="1">SUM(X23:X28)</f>
        <v>22022</v>
      </c>
    </row>
    <row r="31" spans="2:32" ht="18.75" x14ac:dyDescent="0.3">
      <c r="B31" s="6"/>
      <c r="E31" s="2"/>
      <c r="H31" s="7"/>
      <c r="J31" s="450"/>
      <c r="K31" s="451"/>
      <c r="L31" s="451"/>
      <c r="M31" s="451"/>
      <c r="N31" s="451"/>
      <c r="O31" s="452"/>
      <c r="U31" s="197"/>
      <c r="V31" s="197" t="s">
        <v>0</v>
      </c>
      <c r="W31" s="197" t="s">
        <v>380</v>
      </c>
      <c r="X31" s="197" t="s">
        <v>381</v>
      </c>
    </row>
    <row r="32" spans="2:32" ht="18.75" x14ac:dyDescent="0.3">
      <c r="B32" s="6"/>
      <c r="C32" s="10"/>
      <c r="E32" s="2"/>
      <c r="J32" s="450"/>
      <c r="K32" s="451"/>
      <c r="L32" s="451"/>
      <c r="M32" s="451"/>
      <c r="N32" s="451"/>
      <c r="O32" s="452"/>
      <c r="U32" s="197"/>
      <c r="V32" s="197" t="s">
        <v>2</v>
      </c>
      <c r="W32" s="197" t="s">
        <v>382</v>
      </c>
      <c r="X32" s="197" t="s">
        <v>383</v>
      </c>
    </row>
    <row r="33" spans="1:31" ht="19.5" thickBot="1" x14ac:dyDescent="0.35">
      <c r="B33" s="6"/>
      <c r="C33" s="6"/>
      <c r="E33" s="2"/>
      <c r="J33" s="453"/>
      <c r="K33" s="454"/>
      <c r="L33" s="454"/>
      <c r="M33" s="454"/>
      <c r="N33" s="454"/>
      <c r="O33" s="455"/>
    </row>
    <row r="34" spans="1:31" x14ac:dyDescent="0.25">
      <c r="D34" s="5"/>
      <c r="E34" s="5"/>
    </row>
    <row r="36" spans="1:31" ht="15.75" thickBot="1" x14ac:dyDescent="0.3">
      <c r="D36" s="7"/>
      <c r="E36" s="7"/>
    </row>
    <row r="37" spans="1:31" ht="18.75" x14ac:dyDescent="0.3">
      <c r="A37" s="171" t="s">
        <v>210</v>
      </c>
      <c r="B37" s="172"/>
      <c r="C37" s="172"/>
      <c r="D37" s="172"/>
      <c r="E37" s="172"/>
      <c r="F37" s="172"/>
      <c r="G37" s="172"/>
      <c r="H37" s="172"/>
      <c r="I37" s="173"/>
      <c r="J37" s="173"/>
      <c r="K37" s="174"/>
      <c r="L37" s="175"/>
      <c r="M37" s="175"/>
      <c r="N37" s="173"/>
      <c r="O37" s="173"/>
      <c r="P37" s="173"/>
      <c r="Q37" s="173"/>
      <c r="R37" s="173"/>
      <c r="S37" s="173"/>
      <c r="T37" s="253"/>
      <c r="U37" s="173"/>
      <c r="V37" s="173"/>
      <c r="W37" s="173"/>
      <c r="X37" s="173"/>
      <c r="Y37" s="173"/>
      <c r="Z37" s="173"/>
      <c r="AA37" s="173"/>
      <c r="AB37" s="173"/>
      <c r="AC37" s="173"/>
      <c r="AD37" s="173"/>
      <c r="AE37" s="176"/>
    </row>
    <row r="38" spans="1:31" ht="15.75" thickBot="1" x14ac:dyDescent="0.3">
      <c r="A38" s="177"/>
      <c r="B38" s="126" t="s">
        <v>267</v>
      </c>
      <c r="C38" s="62"/>
      <c r="D38" s="62"/>
      <c r="E38" s="62"/>
      <c r="F38" s="62"/>
      <c r="G38" s="62"/>
      <c r="H38" s="62"/>
      <c r="I38" s="62"/>
      <c r="J38" s="62"/>
      <c r="K38" s="123"/>
      <c r="L38" s="62"/>
      <c r="M38" s="62"/>
      <c r="N38" s="62"/>
      <c r="O38" s="62"/>
      <c r="P38" s="62"/>
      <c r="Q38" s="62"/>
      <c r="R38" s="62"/>
      <c r="S38" s="62"/>
      <c r="T38" s="62"/>
      <c r="U38" s="62"/>
      <c r="V38" s="62"/>
      <c r="W38" s="62"/>
      <c r="X38" s="62"/>
      <c r="Y38" s="62"/>
      <c r="Z38" s="62"/>
      <c r="AA38" s="62"/>
      <c r="AB38" s="62"/>
      <c r="AC38" s="62"/>
      <c r="AD38" s="62"/>
      <c r="AE38" s="178"/>
    </row>
    <row r="39" spans="1:31" ht="16.5" thickTop="1" thickBot="1" x14ac:dyDescent="0.3">
      <c r="A39" s="179" t="s">
        <v>4</v>
      </c>
      <c r="B39" s="136" t="s">
        <v>14</v>
      </c>
      <c r="C39" s="137" t="s">
        <v>71</v>
      </c>
      <c r="D39" s="138" t="s">
        <v>211</v>
      </c>
      <c r="E39" s="139" t="s">
        <v>189</v>
      </c>
      <c r="F39" s="135" t="s">
        <v>3</v>
      </c>
      <c r="G39" s="62"/>
      <c r="H39" s="62"/>
      <c r="I39" s="62"/>
      <c r="J39" s="62"/>
      <c r="K39" s="123"/>
      <c r="L39" s="62"/>
      <c r="M39" s="62"/>
      <c r="N39" s="62"/>
      <c r="O39" s="62"/>
      <c r="P39" s="62"/>
      <c r="Q39" s="62"/>
      <c r="R39" s="62"/>
      <c r="S39" s="62"/>
      <c r="T39" s="62"/>
      <c r="U39" s="62"/>
      <c r="V39" s="62"/>
      <c r="W39" s="62"/>
      <c r="X39" s="62"/>
      <c r="Y39" s="62"/>
      <c r="Z39" s="62"/>
      <c r="AA39" s="62"/>
      <c r="AB39" s="62"/>
      <c r="AC39" s="62"/>
      <c r="AD39" s="62"/>
      <c r="AE39" s="178"/>
    </row>
    <row r="40" spans="1:31" ht="16.5" thickTop="1" thickBot="1" x14ac:dyDescent="0.3">
      <c r="A40" s="180">
        <v>6</v>
      </c>
      <c r="B40" s="149" t="s">
        <v>8</v>
      </c>
      <c r="C40" s="150">
        <v>6</v>
      </c>
      <c r="D40" s="151">
        <v>6</v>
      </c>
      <c r="E40" s="152">
        <v>2</v>
      </c>
      <c r="F40" s="153">
        <f>SUM(C40:E40)</f>
        <v>14</v>
      </c>
      <c r="G40" s="62"/>
      <c r="H40" s="62"/>
      <c r="I40" s="62"/>
      <c r="J40" s="62"/>
      <c r="K40" s="123"/>
      <c r="L40" s="62"/>
      <c r="M40" s="62"/>
      <c r="N40" s="62"/>
      <c r="O40" s="62"/>
      <c r="P40" s="62"/>
      <c r="Q40" s="62"/>
      <c r="R40" s="62"/>
      <c r="S40" s="62"/>
      <c r="T40" s="62"/>
      <c r="U40" s="62"/>
      <c r="V40" s="62"/>
      <c r="W40" s="62"/>
      <c r="X40" s="62"/>
      <c r="Y40" s="62"/>
      <c r="Z40" s="62"/>
      <c r="AA40" s="62"/>
      <c r="AB40" s="62"/>
      <c r="AC40" s="62"/>
      <c r="AD40" s="62"/>
      <c r="AE40" s="178"/>
    </row>
    <row r="41" spans="1:31" ht="15.75" thickTop="1" x14ac:dyDescent="0.25">
      <c r="A41" s="181"/>
      <c r="B41" s="145"/>
      <c r="C41" s="146"/>
      <c r="D41" s="146"/>
      <c r="E41" s="146"/>
      <c r="F41" s="146"/>
      <c r="G41" s="62"/>
      <c r="H41" s="62"/>
      <c r="I41" s="62"/>
      <c r="J41" s="62"/>
      <c r="K41" s="123"/>
      <c r="L41" s="62"/>
      <c r="M41" s="62"/>
      <c r="N41" s="62"/>
      <c r="O41" s="62"/>
      <c r="P41" s="62"/>
      <c r="Q41" s="62"/>
      <c r="R41" s="62"/>
      <c r="S41" s="62"/>
      <c r="T41" s="62"/>
      <c r="U41" s="62"/>
      <c r="V41" s="62"/>
      <c r="W41" s="62"/>
      <c r="X41" s="62"/>
      <c r="Y41" s="62"/>
      <c r="Z41" s="62"/>
      <c r="AA41" s="62"/>
      <c r="AB41" s="62"/>
      <c r="AC41" s="62"/>
      <c r="AD41" s="62"/>
      <c r="AE41" s="178"/>
    </row>
    <row r="42" spans="1:31" x14ac:dyDescent="0.25">
      <c r="A42" s="177"/>
      <c r="B42" s="62"/>
      <c r="C42" s="62"/>
      <c r="D42" s="62"/>
      <c r="E42" s="62"/>
      <c r="F42" s="62"/>
      <c r="G42" s="62"/>
      <c r="H42" s="62"/>
      <c r="I42" s="62"/>
      <c r="J42" s="62"/>
      <c r="K42" s="123"/>
      <c r="L42" s="62"/>
      <c r="M42" s="62"/>
      <c r="N42" s="62"/>
      <c r="O42" s="62"/>
      <c r="P42" s="62"/>
      <c r="Q42" s="62"/>
      <c r="R42" s="62"/>
      <c r="S42" s="62"/>
      <c r="T42" s="62"/>
      <c r="U42" s="62"/>
      <c r="V42" s="62"/>
      <c r="W42" s="62"/>
      <c r="X42" s="62"/>
      <c r="Y42" s="62"/>
      <c r="Z42" s="62"/>
      <c r="AA42" s="62"/>
      <c r="AB42" s="62"/>
      <c r="AC42" s="62"/>
      <c r="AD42" s="62"/>
      <c r="AE42" s="178"/>
    </row>
    <row r="43" spans="1:31" ht="15.75" thickBot="1" x14ac:dyDescent="0.3">
      <c r="A43" s="177"/>
      <c r="B43" s="239" t="s">
        <v>322</v>
      </c>
      <c r="C43" s="62"/>
      <c r="D43" s="62"/>
      <c r="E43" s="62"/>
      <c r="F43" s="62"/>
      <c r="G43" s="62"/>
      <c r="H43" s="62"/>
      <c r="I43" s="62"/>
      <c r="J43" s="62"/>
      <c r="K43" s="62"/>
      <c r="L43" s="123"/>
      <c r="M43" s="62"/>
      <c r="N43" s="62"/>
      <c r="O43" s="62"/>
      <c r="P43" s="62"/>
      <c r="Q43" s="62"/>
      <c r="R43" s="62"/>
      <c r="S43" s="62"/>
      <c r="T43" s="62"/>
      <c r="U43" s="62"/>
      <c r="V43" s="62"/>
      <c r="W43" s="62"/>
      <c r="X43" s="62"/>
      <c r="Y43" s="62"/>
      <c r="Z43" s="62"/>
      <c r="AA43" s="62"/>
      <c r="AB43" s="62"/>
      <c r="AC43" s="62"/>
      <c r="AD43" s="62"/>
      <c r="AE43" s="178"/>
    </row>
    <row r="44" spans="1:31" ht="15.75" thickTop="1" x14ac:dyDescent="0.25">
      <c r="A44" s="434" t="s">
        <v>4</v>
      </c>
      <c r="B44" s="423" t="s">
        <v>14</v>
      </c>
      <c r="C44" s="436" t="s">
        <v>174</v>
      </c>
      <c r="D44" s="426"/>
      <c r="E44" s="426"/>
      <c r="F44" s="437"/>
      <c r="G44" s="425" t="s">
        <v>214</v>
      </c>
      <c r="H44" s="426"/>
      <c r="I44" s="426"/>
      <c r="J44" s="427"/>
      <c r="K44" s="436" t="s">
        <v>212</v>
      </c>
      <c r="L44" s="427"/>
      <c r="M44" s="62"/>
      <c r="N44" s="62"/>
      <c r="O44" s="62"/>
      <c r="P44" s="62"/>
      <c r="Q44" s="62"/>
      <c r="R44" s="62"/>
      <c r="S44" s="62"/>
      <c r="T44" s="62"/>
      <c r="U44" s="62"/>
      <c r="V44" s="62"/>
      <c r="W44" s="62"/>
      <c r="X44" s="62"/>
      <c r="Y44" s="62"/>
      <c r="Z44" s="62"/>
      <c r="AA44" s="62"/>
      <c r="AB44" s="62"/>
      <c r="AC44" s="62"/>
      <c r="AD44" s="62"/>
      <c r="AE44" s="178"/>
    </row>
    <row r="45" spans="1:31" ht="15.75" thickBot="1" x14ac:dyDescent="0.3">
      <c r="A45" s="435"/>
      <c r="B45" s="424"/>
      <c r="C45" s="132" t="s">
        <v>1</v>
      </c>
      <c r="D45" s="133" t="s">
        <v>0</v>
      </c>
      <c r="E45" s="133" t="s">
        <v>2</v>
      </c>
      <c r="F45" s="140" t="s">
        <v>3</v>
      </c>
      <c r="G45" s="141" t="s">
        <v>1</v>
      </c>
      <c r="H45" s="133" t="s">
        <v>0</v>
      </c>
      <c r="I45" s="133" t="s">
        <v>2</v>
      </c>
      <c r="J45" s="134" t="s">
        <v>3</v>
      </c>
      <c r="K45" s="132" t="s">
        <v>213</v>
      </c>
      <c r="L45" s="134" t="s">
        <v>3</v>
      </c>
      <c r="M45" s="62"/>
      <c r="N45" s="62"/>
      <c r="O45" s="62"/>
      <c r="P45" s="62"/>
      <c r="Q45" s="62"/>
      <c r="R45" s="62"/>
      <c r="S45" s="62"/>
      <c r="T45" s="62"/>
      <c r="U45" s="62"/>
      <c r="V45" s="62"/>
      <c r="W45" s="62"/>
      <c r="X45" s="62"/>
      <c r="Y45" s="62"/>
      <c r="Z45" s="62"/>
      <c r="AA45" s="62"/>
      <c r="AB45" s="62"/>
      <c r="AC45" s="62"/>
      <c r="AD45" s="62"/>
      <c r="AE45" s="178"/>
    </row>
    <row r="46" spans="1:31" ht="16.5" thickTop="1" thickBot="1" x14ac:dyDescent="0.3">
      <c r="A46" s="182">
        <f>A40</f>
        <v>6</v>
      </c>
      <c r="B46" s="154" t="s">
        <v>8</v>
      </c>
      <c r="C46" s="155">
        <f>J10</f>
        <v>8542</v>
      </c>
      <c r="D46" s="156">
        <f>K10</f>
        <v>10563</v>
      </c>
      <c r="E46" s="156">
        <f>L10</f>
        <v>2917</v>
      </c>
      <c r="F46" s="157">
        <f>M10</f>
        <v>22022</v>
      </c>
      <c r="G46" s="158">
        <f>C46/$F$46</f>
        <v>0.38788484243029697</v>
      </c>
      <c r="H46" s="159">
        <f>D46/$F$46</f>
        <v>0.47965670692943418</v>
      </c>
      <c r="I46" s="159">
        <f>E46/$F$46</f>
        <v>0.13245845064026882</v>
      </c>
      <c r="J46" s="160">
        <f>F46/$F$46</f>
        <v>1</v>
      </c>
      <c r="K46" s="158">
        <f>Results!$K$30</f>
        <v>0.79755708237906864</v>
      </c>
      <c r="L46" s="161">
        <f>Results!$L$30</f>
        <v>0.25036593253225314</v>
      </c>
      <c r="M46" s="62"/>
      <c r="N46" s="62"/>
      <c r="O46" s="62"/>
      <c r="P46" s="62"/>
      <c r="Q46" s="62"/>
      <c r="R46" s="62"/>
      <c r="S46" s="62"/>
      <c r="T46" s="62"/>
      <c r="U46" s="62"/>
      <c r="V46" s="62"/>
      <c r="W46" s="62"/>
      <c r="X46" s="62"/>
      <c r="Y46" s="62"/>
      <c r="Z46" s="62"/>
      <c r="AA46" s="62"/>
      <c r="AB46" s="62"/>
      <c r="AC46" s="62"/>
      <c r="AD46" s="62"/>
      <c r="AE46" s="178"/>
    </row>
    <row r="47" spans="1:31" ht="15.75" thickTop="1" x14ac:dyDescent="0.25">
      <c r="A47" s="177"/>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178"/>
    </row>
    <row r="48" spans="1:31" x14ac:dyDescent="0.25">
      <c r="A48" s="177"/>
      <c r="B48" s="62"/>
      <c r="C48" s="62"/>
      <c r="D48" s="62"/>
      <c r="E48" s="62"/>
      <c r="F48" s="62"/>
      <c r="G48" s="62"/>
      <c r="H48" s="62"/>
      <c r="I48" s="62"/>
      <c r="J48" s="62"/>
      <c r="K48" s="123"/>
      <c r="L48" s="62"/>
      <c r="M48" s="62"/>
      <c r="N48" s="62"/>
      <c r="O48" s="62"/>
      <c r="P48" s="62"/>
      <c r="Q48" s="62"/>
      <c r="R48" s="62"/>
      <c r="S48" s="62"/>
      <c r="T48" s="62"/>
      <c r="U48" s="62"/>
      <c r="V48" s="62"/>
      <c r="W48" s="62"/>
      <c r="X48" s="62"/>
      <c r="Y48" s="62"/>
      <c r="Z48" s="62"/>
      <c r="AA48" s="62"/>
      <c r="AB48" s="62"/>
      <c r="AC48" s="62"/>
      <c r="AD48" s="62"/>
      <c r="AE48" s="178"/>
    </row>
    <row r="49" spans="1:31" ht="15.75" thickBot="1" x14ac:dyDescent="0.3">
      <c r="B49" s="231" t="s">
        <v>330</v>
      </c>
      <c r="C49" s="230"/>
      <c r="D49" s="230"/>
      <c r="E49" s="230"/>
      <c r="F49" s="230"/>
      <c r="G49" s="230"/>
      <c r="H49" s="230"/>
      <c r="I49" s="230"/>
      <c r="J49" s="230"/>
      <c r="K49" s="230"/>
      <c r="L49" s="230"/>
      <c r="M49" s="230"/>
      <c r="N49" s="162"/>
      <c r="O49" s="162"/>
      <c r="P49" s="162"/>
      <c r="Q49" s="162"/>
      <c r="R49" s="162"/>
      <c r="S49" s="162"/>
      <c r="T49" s="162"/>
      <c r="U49" s="62"/>
      <c r="V49" s="62"/>
      <c r="W49" s="62"/>
      <c r="X49" s="62"/>
      <c r="Y49" s="62"/>
      <c r="Z49" s="62"/>
      <c r="AA49" s="62"/>
      <c r="AB49" s="162"/>
      <c r="AC49" s="162"/>
      <c r="AD49" s="162"/>
      <c r="AE49" s="237"/>
    </row>
    <row r="50" spans="1:31" ht="15.75" thickTop="1" x14ac:dyDescent="0.25">
      <c r="A50" s="184" t="s">
        <v>4</v>
      </c>
      <c r="B50" s="423" t="s">
        <v>14</v>
      </c>
      <c r="C50" s="425" t="s">
        <v>323</v>
      </c>
      <c r="D50" s="426"/>
      <c r="E50" s="426"/>
      <c r="F50" s="427"/>
      <c r="G50" s="425" t="s">
        <v>324</v>
      </c>
      <c r="H50" s="426"/>
      <c r="I50" s="426"/>
      <c r="J50" s="427"/>
      <c r="K50" s="425" t="s">
        <v>325</v>
      </c>
      <c r="L50" s="426"/>
      <c r="M50" s="426"/>
      <c r="N50" s="427"/>
      <c r="O50" s="162"/>
      <c r="P50" s="162"/>
      <c r="Q50" s="162"/>
      <c r="R50" s="162"/>
      <c r="S50" s="162"/>
      <c r="T50" s="162"/>
      <c r="U50" s="62"/>
      <c r="V50" s="62"/>
      <c r="W50" s="62"/>
      <c r="X50" s="62"/>
      <c r="Y50" s="62"/>
      <c r="Z50" s="62"/>
      <c r="AA50" s="62"/>
      <c r="AB50" s="162"/>
      <c r="AC50" s="162"/>
      <c r="AD50" s="162"/>
      <c r="AE50" s="237"/>
    </row>
    <row r="51" spans="1:31" ht="30.75" thickBot="1" x14ac:dyDescent="0.3">
      <c r="A51" s="185"/>
      <c r="B51" s="424"/>
      <c r="C51" s="65" t="s">
        <v>175</v>
      </c>
      <c r="D51" s="66" t="s">
        <v>0</v>
      </c>
      <c r="E51" s="66" t="s">
        <v>2</v>
      </c>
      <c r="F51" s="67" t="s">
        <v>3</v>
      </c>
      <c r="G51" s="65" t="s">
        <v>175</v>
      </c>
      <c r="H51" s="66" t="s">
        <v>0</v>
      </c>
      <c r="I51" s="66" t="s">
        <v>2</v>
      </c>
      <c r="J51" s="67" t="s">
        <v>3</v>
      </c>
      <c r="K51" s="65" t="s">
        <v>175</v>
      </c>
      <c r="L51" s="66" t="s">
        <v>0</v>
      </c>
      <c r="M51" s="66" t="s">
        <v>2</v>
      </c>
      <c r="N51" s="67" t="s">
        <v>3</v>
      </c>
      <c r="O51" s="162"/>
      <c r="P51" s="162"/>
      <c r="Q51" s="162"/>
      <c r="R51" s="162"/>
      <c r="S51" s="162"/>
      <c r="T51" s="162"/>
      <c r="U51" s="62"/>
      <c r="V51" s="62"/>
      <c r="W51" s="62"/>
      <c r="X51" s="62"/>
      <c r="Y51" s="62"/>
      <c r="Z51" s="62"/>
      <c r="AA51" s="62"/>
      <c r="AB51" s="162"/>
      <c r="AC51" s="162"/>
      <c r="AD51" s="162"/>
      <c r="AE51" s="237"/>
    </row>
    <row r="52" spans="1:31" ht="16.5" thickTop="1" thickBot="1" x14ac:dyDescent="0.3">
      <c r="A52" s="180">
        <f>A40</f>
        <v>6</v>
      </c>
      <c r="B52" s="149" t="str">
        <f>B40</f>
        <v>Reverse RCI</v>
      </c>
      <c r="C52" s="169">
        <f>AF13</f>
        <v>8542</v>
      </c>
      <c r="D52" s="165">
        <f>AF14</f>
        <v>10563</v>
      </c>
      <c r="E52" s="165">
        <f>AF15</f>
        <v>2917</v>
      </c>
      <c r="F52" s="235">
        <f>AF16</f>
        <v>22022</v>
      </c>
      <c r="G52" s="169">
        <f>AF5</f>
        <v>4891</v>
      </c>
      <c r="H52" s="169">
        <f>AF6</f>
        <v>6568</v>
      </c>
      <c r="I52" s="169">
        <f>AF7</f>
        <v>2917</v>
      </c>
      <c r="J52" s="169">
        <f>AF8</f>
        <v>14376</v>
      </c>
      <c r="K52" s="166">
        <f>AF9</f>
        <v>3651</v>
      </c>
      <c r="L52" s="165">
        <f>AF10</f>
        <v>3995</v>
      </c>
      <c r="M52" s="165">
        <f>AF11</f>
        <v>0</v>
      </c>
      <c r="N52" s="236">
        <f>AF12</f>
        <v>7646</v>
      </c>
      <c r="O52" s="162"/>
      <c r="P52" s="162"/>
      <c r="Q52" s="162"/>
      <c r="R52" s="162"/>
      <c r="S52" s="162"/>
      <c r="T52" s="162"/>
      <c r="U52" s="62"/>
      <c r="V52" s="62"/>
      <c r="W52" s="62"/>
      <c r="X52" s="62"/>
      <c r="Y52" s="62"/>
      <c r="Z52" s="62"/>
      <c r="AA52" s="62"/>
      <c r="AB52" s="162"/>
      <c r="AC52" s="162"/>
      <c r="AD52" s="162"/>
      <c r="AE52" s="237"/>
    </row>
    <row r="53" spans="1:31" ht="15.75" thickTop="1" x14ac:dyDescent="0.25">
      <c r="A53" s="177"/>
      <c r="B53" s="62"/>
      <c r="C53" s="62"/>
      <c r="D53" s="62"/>
      <c r="E53" s="62"/>
      <c r="F53" s="62"/>
      <c r="G53" s="62"/>
      <c r="H53" s="62"/>
      <c r="I53" s="62"/>
      <c r="J53" s="62"/>
      <c r="K53" s="123"/>
      <c r="L53" s="62"/>
      <c r="M53" s="62"/>
      <c r="N53" s="62"/>
      <c r="O53" s="62"/>
      <c r="P53" s="62"/>
      <c r="Q53" s="62"/>
      <c r="R53" s="62"/>
      <c r="S53" s="62"/>
      <c r="T53" s="62"/>
      <c r="U53" s="62"/>
      <c r="V53" s="62"/>
      <c r="W53" s="62"/>
      <c r="X53" s="62"/>
      <c r="Y53" s="62"/>
      <c r="Z53" s="62"/>
      <c r="AA53" s="62"/>
      <c r="AB53" s="62"/>
      <c r="AC53" s="62"/>
      <c r="AD53" s="62"/>
      <c r="AE53" s="178"/>
    </row>
    <row r="54" spans="1:31" x14ac:dyDescent="0.25">
      <c r="A54" s="177"/>
      <c r="B54" s="62"/>
      <c r="C54" s="62"/>
      <c r="D54" s="62"/>
      <c r="E54" s="62"/>
      <c r="F54" s="62"/>
      <c r="G54" s="62"/>
      <c r="H54" s="62"/>
      <c r="I54" s="62"/>
      <c r="J54" s="62"/>
      <c r="K54" s="123"/>
      <c r="L54" s="62"/>
      <c r="M54" s="62"/>
      <c r="N54" s="62"/>
      <c r="O54" s="62"/>
      <c r="P54" s="62"/>
      <c r="Q54" s="62"/>
      <c r="R54" s="62"/>
      <c r="S54" s="62"/>
      <c r="T54" s="62"/>
      <c r="U54" s="62"/>
      <c r="V54" s="62"/>
      <c r="W54" s="62"/>
      <c r="X54" s="62"/>
      <c r="Y54" s="62"/>
      <c r="Z54" s="62"/>
      <c r="AA54" s="62"/>
      <c r="AB54" s="62"/>
      <c r="AC54" s="62"/>
      <c r="AD54" s="62"/>
      <c r="AE54" s="178"/>
    </row>
    <row r="55" spans="1:31" x14ac:dyDescent="0.25">
      <c r="A55" s="177"/>
      <c r="B55" s="62"/>
      <c r="C55" s="62"/>
      <c r="D55" s="62"/>
      <c r="E55" s="62"/>
      <c r="F55" s="62"/>
      <c r="G55" s="62"/>
      <c r="H55" s="62"/>
      <c r="I55" s="62"/>
      <c r="J55" s="62"/>
      <c r="K55" s="123"/>
      <c r="L55" s="62"/>
      <c r="M55" s="62"/>
      <c r="N55" s="62"/>
      <c r="O55" s="62"/>
      <c r="P55" s="62"/>
      <c r="Q55" s="62"/>
      <c r="R55" s="62"/>
      <c r="S55" s="62"/>
      <c r="T55" s="62"/>
      <c r="U55" s="62"/>
      <c r="V55" s="62"/>
      <c r="W55" s="62"/>
      <c r="X55" s="62"/>
      <c r="Y55" s="62"/>
      <c r="Z55" s="62"/>
      <c r="AA55" s="62"/>
      <c r="AB55" s="62"/>
      <c r="AC55" s="62"/>
      <c r="AD55" s="62"/>
      <c r="AE55" s="178"/>
    </row>
    <row r="56" spans="1:31" ht="15.75" thickBot="1" x14ac:dyDescent="0.3">
      <c r="A56" s="183"/>
      <c r="B56" s="163" t="s">
        <v>335</v>
      </c>
      <c r="C56" s="162"/>
      <c r="D56" s="162"/>
      <c r="E56" s="162"/>
      <c r="F56" s="162"/>
      <c r="G56" s="162"/>
      <c r="H56" s="162"/>
      <c r="I56" s="162"/>
      <c r="J56" s="162"/>
      <c r="K56" s="162"/>
      <c r="L56" s="162"/>
      <c r="M56" s="162"/>
      <c r="N56" s="162"/>
      <c r="O56" s="162"/>
      <c r="P56" s="162"/>
      <c r="Q56" s="162"/>
      <c r="R56" s="162"/>
      <c r="S56" s="252"/>
      <c r="T56" s="62"/>
      <c r="U56" s="62"/>
      <c r="V56" s="62"/>
      <c r="W56" s="62"/>
      <c r="X56" s="62"/>
      <c r="Y56" s="62"/>
      <c r="Z56" s="62"/>
      <c r="AA56" s="62"/>
      <c r="AB56" s="62"/>
      <c r="AC56" s="62"/>
      <c r="AD56" s="62"/>
      <c r="AE56" s="178"/>
    </row>
    <row r="57" spans="1:31" ht="15.75" thickTop="1" x14ac:dyDescent="0.25">
      <c r="A57" s="124" t="s">
        <v>4</v>
      </c>
      <c r="B57" s="124" t="s">
        <v>14</v>
      </c>
      <c r="C57" s="444" t="s">
        <v>175</v>
      </c>
      <c r="D57" s="445"/>
      <c r="E57" s="445"/>
      <c r="F57" s="445"/>
      <c r="G57" s="445"/>
      <c r="H57" s="446"/>
      <c r="I57" s="444" t="s">
        <v>0</v>
      </c>
      <c r="J57" s="445"/>
      <c r="K57" s="445"/>
      <c r="L57" s="445"/>
      <c r="M57" s="445"/>
      <c r="N57" s="446"/>
      <c r="O57" s="444" t="s">
        <v>2</v>
      </c>
      <c r="P57" s="445"/>
      <c r="Q57" s="445"/>
      <c r="R57" s="445"/>
      <c r="S57" s="445"/>
      <c r="T57" s="446"/>
      <c r="U57" s="242" t="s">
        <v>3</v>
      </c>
      <c r="V57" s="243"/>
      <c r="W57" s="243"/>
      <c r="X57" s="243"/>
      <c r="Y57" s="243"/>
      <c r="Z57" s="244"/>
      <c r="AA57" s="62"/>
      <c r="AB57" s="62"/>
      <c r="AC57" s="62"/>
      <c r="AD57" s="62"/>
      <c r="AE57" s="178"/>
    </row>
    <row r="58" spans="1:31" ht="30.75" thickBot="1" x14ac:dyDescent="0.3">
      <c r="A58" s="125"/>
      <c r="B58" s="125"/>
      <c r="C58" s="65" t="str">
        <f>$V$5&amp;"
(mph)"</f>
        <v>40-40
(mph)</v>
      </c>
      <c r="D58" s="66" t="str">
        <f>$V$6&amp;"
(mph)"</f>
        <v>40-30
(mph)</v>
      </c>
      <c r="E58" s="245" t="str">
        <f>$V$7&amp;" (mph)"</f>
        <v>40-20 (mph)</v>
      </c>
      <c r="F58" s="66" t="str">
        <f>$V$8&amp;"
(mph)"</f>
        <v>30-30
(mph)</v>
      </c>
      <c r="G58" s="66" t="str">
        <f>$V$9&amp;"
(mph)"</f>
        <v>30-20
(mph)</v>
      </c>
      <c r="H58" s="66" t="str">
        <f>$V$10&amp;" (mph)"</f>
        <v>20-20 (mph)</v>
      </c>
      <c r="I58" s="65" t="str">
        <f>$V$5&amp;"
(mph)"</f>
        <v>40-40
(mph)</v>
      </c>
      <c r="J58" s="66" t="str">
        <f>$V$6&amp;"
(mph)"</f>
        <v>40-30
(mph)</v>
      </c>
      <c r="K58" s="245" t="str">
        <f>$V$7&amp;" (mph)"</f>
        <v>40-20 (mph)</v>
      </c>
      <c r="L58" s="66" t="str">
        <f>$V$8&amp;"
(mph)"</f>
        <v>30-30
(mph)</v>
      </c>
      <c r="M58" s="66" t="str">
        <f>$V$9&amp;"
(mph)"</f>
        <v>30-20
(mph)</v>
      </c>
      <c r="N58" s="66" t="str">
        <f>$V$10&amp;" (mph)"</f>
        <v>20-20 (mph)</v>
      </c>
      <c r="O58" s="65" t="str">
        <f>$V$5&amp;"
(mph)"</f>
        <v>40-40
(mph)</v>
      </c>
      <c r="P58" s="66" t="str">
        <f>$V$6&amp;"
(mph)"</f>
        <v>40-30
(mph)</v>
      </c>
      <c r="Q58" s="245" t="str">
        <f>$V$7&amp;" (mph)"</f>
        <v>40-20 (mph)</v>
      </c>
      <c r="R58" s="66" t="str">
        <f>$V$8&amp;"
(mph)"</f>
        <v>30-30
(mph)</v>
      </c>
      <c r="S58" s="66" t="str">
        <f>$V$9&amp;"
(mph)"</f>
        <v>30-20
(mph)</v>
      </c>
      <c r="T58" s="66" t="str">
        <f>$V$10&amp;" (mph)"</f>
        <v>20-20 (mph)</v>
      </c>
      <c r="U58" s="65" t="str">
        <f>$V$5&amp;"
(mph)"</f>
        <v>40-40
(mph)</v>
      </c>
      <c r="V58" s="66" t="str">
        <f>$V$6&amp;"
(mph)"</f>
        <v>40-30
(mph)</v>
      </c>
      <c r="W58" s="245" t="str">
        <f>$V$7&amp;" (mph)"</f>
        <v>40-20 (mph)</v>
      </c>
      <c r="X58" s="66" t="str">
        <f>$V$8&amp;"
(mph)"</f>
        <v>30-30
(mph)</v>
      </c>
      <c r="Y58" s="66" t="str">
        <f>$V$9&amp;"
(mph)"</f>
        <v>30-20
(mph)</v>
      </c>
      <c r="Z58" s="67" t="str">
        <f>$V$10&amp;" (mph)"</f>
        <v>20-20 (mph)</v>
      </c>
      <c r="AA58" s="162"/>
      <c r="AB58" s="62"/>
      <c r="AC58" s="62"/>
      <c r="AD58" s="62"/>
      <c r="AE58" s="178"/>
    </row>
    <row r="59" spans="1:31" ht="16.5" thickTop="1" thickBot="1" x14ac:dyDescent="0.3">
      <c r="A59" s="247">
        <f>A40</f>
        <v>6</v>
      </c>
      <c r="B59" s="164" t="str">
        <f>B40</f>
        <v>Reverse RCI</v>
      </c>
      <c r="C59" s="248">
        <f ca="1">W5</f>
        <v>4</v>
      </c>
      <c r="D59" s="248">
        <f ca="1">W6</f>
        <v>0</v>
      </c>
      <c r="E59" s="248">
        <f ca="1">W7</f>
        <v>0</v>
      </c>
      <c r="F59" s="248">
        <f ca="1">W8</f>
        <v>2</v>
      </c>
      <c r="G59" s="248">
        <f ca="1">W9</f>
        <v>0</v>
      </c>
      <c r="H59" s="249">
        <f ca="1">W10</f>
        <v>0</v>
      </c>
      <c r="I59" s="250">
        <f ca="1">W11</f>
        <v>0</v>
      </c>
      <c r="J59" s="49">
        <f ca="1">W12</f>
        <v>0</v>
      </c>
      <c r="K59" s="49">
        <f ca="1">W13</f>
        <v>6</v>
      </c>
      <c r="L59" s="49">
        <f ca="1">W14</f>
        <v>0</v>
      </c>
      <c r="M59" s="49">
        <f ca="1">W15</f>
        <v>0</v>
      </c>
      <c r="N59" s="251">
        <f ca="1">W22</f>
        <v>0</v>
      </c>
      <c r="O59" s="250">
        <f ca="1">W17</f>
        <v>0</v>
      </c>
      <c r="P59" s="49">
        <f ca="1">W18</f>
        <v>0</v>
      </c>
      <c r="Q59" s="49">
        <f ca="1">W19</f>
        <v>2</v>
      </c>
      <c r="R59" s="49">
        <f ca="1">W20</f>
        <v>0</v>
      </c>
      <c r="S59" s="49">
        <f ca="1">W21</f>
        <v>0</v>
      </c>
      <c r="T59" s="251">
        <f ca="1">W22</f>
        <v>0</v>
      </c>
      <c r="U59" s="250">
        <f ca="1">W23</f>
        <v>4</v>
      </c>
      <c r="V59" s="49">
        <f ca="1">W24</f>
        <v>0</v>
      </c>
      <c r="W59" s="49">
        <f ca="1">W25</f>
        <v>8</v>
      </c>
      <c r="X59" s="49">
        <f ca="1">W26</f>
        <v>2</v>
      </c>
      <c r="Y59" s="49">
        <f ca="1">W27</f>
        <v>0</v>
      </c>
      <c r="Z59" s="251">
        <f ca="1">W28</f>
        <v>0</v>
      </c>
      <c r="AA59" s="162"/>
      <c r="AB59" s="162"/>
      <c r="AC59" s="62"/>
      <c r="AD59" s="62"/>
      <c r="AE59" s="178"/>
    </row>
    <row r="60" spans="1:31" ht="19.5" thickTop="1" x14ac:dyDescent="0.3">
      <c r="A60" s="183"/>
      <c r="B60" s="167"/>
      <c r="C60" s="167"/>
      <c r="D60" s="62"/>
      <c r="E60" s="62"/>
      <c r="F60" s="62"/>
      <c r="G60" s="62"/>
      <c r="H60" s="62"/>
      <c r="I60" s="123"/>
      <c r="J60" s="148"/>
      <c r="K60" s="148"/>
      <c r="L60" s="62"/>
      <c r="M60" s="62"/>
      <c r="N60" s="62"/>
      <c r="O60" s="62"/>
      <c r="P60" s="62"/>
      <c r="Q60" s="62"/>
      <c r="R60" s="168"/>
      <c r="S60" s="246"/>
      <c r="T60" s="62"/>
      <c r="U60" s="162"/>
      <c r="V60" s="162"/>
      <c r="W60" s="162"/>
      <c r="X60" s="162"/>
      <c r="Y60" s="162"/>
      <c r="Z60" s="62"/>
      <c r="AA60" s="62"/>
      <c r="AB60" s="62"/>
      <c r="AC60" s="62"/>
      <c r="AD60" s="62"/>
      <c r="AE60" s="178"/>
    </row>
    <row r="61" spans="1:31" ht="18.75" x14ac:dyDescent="0.3">
      <c r="A61" s="183"/>
      <c r="B61" s="167"/>
      <c r="C61" s="167"/>
      <c r="D61" s="62"/>
      <c r="E61" s="62"/>
      <c r="F61" s="62"/>
      <c r="G61" s="62"/>
      <c r="H61" s="62"/>
      <c r="I61" s="123"/>
      <c r="J61" s="62"/>
      <c r="K61" s="62"/>
      <c r="L61" s="62"/>
      <c r="M61" s="62"/>
      <c r="N61" s="62"/>
      <c r="O61" s="62"/>
      <c r="P61" s="62"/>
      <c r="Q61" s="62"/>
      <c r="R61" s="168"/>
      <c r="S61" s="62"/>
      <c r="T61" s="62"/>
      <c r="U61" s="162"/>
      <c r="V61" s="162"/>
      <c r="W61" s="162"/>
      <c r="X61" s="162"/>
      <c r="Y61" s="162"/>
      <c r="Z61" s="62"/>
      <c r="AA61" s="62"/>
      <c r="AB61" s="62"/>
      <c r="AC61" s="62"/>
      <c r="AD61" s="62"/>
      <c r="AE61" s="178"/>
    </row>
    <row r="62" spans="1:31" ht="15.75" thickBot="1" x14ac:dyDescent="0.3">
      <c r="A62" s="183"/>
      <c r="B62" s="163" t="s">
        <v>340</v>
      </c>
      <c r="C62" s="162"/>
      <c r="D62" s="162"/>
      <c r="E62" s="162"/>
      <c r="F62" s="162"/>
      <c r="G62" s="162"/>
      <c r="H62" s="162"/>
      <c r="I62" s="162"/>
      <c r="J62" s="162"/>
      <c r="K62" s="162"/>
      <c r="L62" s="162"/>
      <c r="M62" s="162"/>
      <c r="N62" s="162"/>
      <c r="O62" s="162"/>
      <c r="P62" s="162"/>
      <c r="Q62" s="162"/>
      <c r="R62" s="162"/>
      <c r="S62" s="62"/>
      <c r="T62" s="62"/>
      <c r="U62" s="62"/>
      <c r="V62" s="62"/>
      <c r="W62" s="62"/>
      <c r="X62" s="62"/>
      <c r="Y62" s="62"/>
      <c r="Z62" s="62"/>
      <c r="AA62" s="62"/>
      <c r="AB62" s="62"/>
      <c r="AC62" s="62"/>
      <c r="AD62" s="62"/>
      <c r="AE62" s="178"/>
    </row>
    <row r="63" spans="1:31" ht="15.75" thickTop="1" x14ac:dyDescent="0.25">
      <c r="A63" s="184" t="s">
        <v>4</v>
      </c>
      <c r="B63" s="124" t="s">
        <v>14</v>
      </c>
      <c r="C63" s="444" t="s">
        <v>175</v>
      </c>
      <c r="D63" s="445"/>
      <c r="E63" s="445"/>
      <c r="F63" s="445"/>
      <c r="G63" s="445"/>
      <c r="H63" s="445"/>
      <c r="I63" s="446"/>
      <c r="J63" s="444" t="s">
        <v>0</v>
      </c>
      <c r="K63" s="445"/>
      <c r="L63" s="445"/>
      <c r="M63" s="445"/>
      <c r="N63" s="445"/>
      <c r="O63" s="445"/>
      <c r="P63" s="446"/>
      <c r="Q63" s="444" t="s">
        <v>2</v>
      </c>
      <c r="R63" s="445"/>
      <c r="S63" s="445"/>
      <c r="T63" s="445"/>
      <c r="U63" s="445"/>
      <c r="V63" s="445"/>
      <c r="W63" s="446"/>
      <c r="X63" s="444" t="s">
        <v>3</v>
      </c>
      <c r="Y63" s="445"/>
      <c r="Z63" s="445"/>
      <c r="AA63" s="445"/>
      <c r="AB63" s="445"/>
      <c r="AC63" s="445"/>
      <c r="AD63" s="446"/>
      <c r="AE63" s="178"/>
    </row>
    <row r="64" spans="1:31" ht="45.75" thickBot="1" x14ac:dyDescent="0.3">
      <c r="A64" s="185"/>
      <c r="B64" s="125"/>
      <c r="C64" s="65" t="str">
        <f>$V$5&amp;"
(mph)"</f>
        <v>40-40
(mph)</v>
      </c>
      <c r="D64" s="66" t="str">
        <f>$V$6&amp;"
(mph)"</f>
        <v>40-30
(mph)</v>
      </c>
      <c r="E64" s="245" t="str">
        <f>$V$7&amp;" (mph)"</f>
        <v>40-20 (mph)</v>
      </c>
      <c r="F64" s="66" t="str">
        <f>$V$8&amp;"
(mph)"</f>
        <v>30-30
(mph)</v>
      </c>
      <c r="G64" s="66" t="str">
        <f>$V$9&amp;"
(mph)"</f>
        <v>30-20
(mph)</v>
      </c>
      <c r="H64" s="66" t="str">
        <f>$V$10&amp;" (mph)"</f>
        <v>20-20 (mph)</v>
      </c>
      <c r="I64" s="67" t="s">
        <v>223</v>
      </c>
      <c r="J64" s="65" t="str">
        <f>$V$5&amp;"
(mph)"</f>
        <v>40-40
(mph)</v>
      </c>
      <c r="K64" s="66" t="str">
        <f>$V$6&amp;"
(mph)"</f>
        <v>40-30
(mph)</v>
      </c>
      <c r="L64" s="245" t="str">
        <f>$V$7&amp;" (mph)"</f>
        <v>40-20 (mph)</v>
      </c>
      <c r="M64" s="66" t="str">
        <f>$V$8&amp;"
(mph)"</f>
        <v>30-30
(mph)</v>
      </c>
      <c r="N64" s="66" t="str">
        <f>$V$9&amp;"
(mph)"</f>
        <v>30-20
(mph)</v>
      </c>
      <c r="O64" s="66" t="str">
        <f>$V$10&amp;" (mph)"</f>
        <v>20-20 (mph)</v>
      </c>
      <c r="P64" s="67" t="s">
        <v>223</v>
      </c>
      <c r="Q64" s="65" t="str">
        <f>$V$5&amp;"
(mph)"</f>
        <v>40-40
(mph)</v>
      </c>
      <c r="R64" s="66" t="str">
        <f>$V$6&amp;"
(mph)"</f>
        <v>40-30
(mph)</v>
      </c>
      <c r="S64" s="245" t="str">
        <f>$V$7&amp;" (mph)"</f>
        <v>40-20 (mph)</v>
      </c>
      <c r="T64" s="66" t="str">
        <f>$V$8&amp;"
(mph)"</f>
        <v>30-30
(mph)</v>
      </c>
      <c r="U64" s="66" t="str">
        <f>$V$9&amp;"
(mph)"</f>
        <v>30-20
(mph)</v>
      </c>
      <c r="V64" s="66" t="str">
        <f>$V$10&amp;" (mph)"</f>
        <v>20-20 (mph)</v>
      </c>
      <c r="W64" s="67" t="s">
        <v>223</v>
      </c>
      <c r="X64" s="65" t="str">
        <f>$V$5&amp;"
(mph)"</f>
        <v>40-40
(mph)</v>
      </c>
      <c r="Y64" s="66" t="str">
        <f>$V$6&amp;"
(mph)"</f>
        <v>40-30
(mph)</v>
      </c>
      <c r="Z64" s="245" t="str">
        <f>$V$7&amp;" (mph)"</f>
        <v>40-20 (mph)</v>
      </c>
      <c r="AA64" s="66" t="str">
        <f>$V$8&amp;"
(mph)"</f>
        <v>30-30
(mph)</v>
      </c>
      <c r="AB64" s="66" t="str">
        <f>$V$9&amp;"
(mph)"</f>
        <v>30-20
(mph)</v>
      </c>
      <c r="AC64" s="66" t="str">
        <f>$V$10&amp;" (mph)"</f>
        <v>20-20 (mph)</v>
      </c>
      <c r="AD64" s="67" t="s">
        <v>223</v>
      </c>
      <c r="AE64" s="178"/>
    </row>
    <row r="65" spans="1:31" ht="16.5" thickTop="1" thickBot="1" x14ac:dyDescent="0.3">
      <c r="A65" s="186">
        <f>A40</f>
        <v>6</v>
      </c>
      <c r="B65" s="164" t="str">
        <f>B40</f>
        <v>Reverse RCI</v>
      </c>
      <c r="C65" s="169">
        <f ca="1">X5</f>
        <v>7646</v>
      </c>
      <c r="D65" s="165">
        <f ca="1">X6</f>
        <v>0</v>
      </c>
      <c r="E65" s="165">
        <f ca="1">X7</f>
        <v>0</v>
      </c>
      <c r="F65" s="166">
        <f ca="1">X8</f>
        <v>896</v>
      </c>
      <c r="G65" s="165">
        <f ca="1">X9</f>
        <v>0</v>
      </c>
      <c r="H65" s="165">
        <f ca="1">X10</f>
        <v>0</v>
      </c>
      <c r="I65" s="170">
        <f ca="1">Y5</f>
        <v>38.95106532428003</v>
      </c>
      <c r="J65" s="169">
        <f ca="1">X11</f>
        <v>0</v>
      </c>
      <c r="K65" s="165">
        <f ca="1">X12</f>
        <v>0</v>
      </c>
      <c r="L65" s="165">
        <f ca="1">X13</f>
        <v>10563</v>
      </c>
      <c r="M65" s="166">
        <f ca="1">X14</f>
        <v>0</v>
      </c>
      <c r="N65" s="165">
        <f ca="1">X15</f>
        <v>0</v>
      </c>
      <c r="O65" s="165">
        <f ca="1">X16</f>
        <v>0</v>
      </c>
      <c r="P65" s="170">
        <f ca="1">Y11</f>
        <v>30</v>
      </c>
      <c r="Q65" s="169">
        <f ca="1">X17</f>
        <v>0</v>
      </c>
      <c r="R65" s="165">
        <f ca="1">X18</f>
        <v>0</v>
      </c>
      <c r="S65" s="165">
        <f ca="1">X19</f>
        <v>2917</v>
      </c>
      <c r="T65" s="166">
        <f ca="1">X20</f>
        <v>0</v>
      </c>
      <c r="U65" s="165">
        <f ca="1">X21</f>
        <v>0</v>
      </c>
      <c r="V65" s="165">
        <f ca="1">X22</f>
        <v>0</v>
      </c>
      <c r="W65" s="170">
        <f ca="1">Y17</f>
        <v>30</v>
      </c>
      <c r="X65" s="169">
        <f ca="1">X23</f>
        <v>7646</v>
      </c>
      <c r="Y65" s="165">
        <f ca="1">X24</f>
        <v>0</v>
      </c>
      <c r="Z65" s="165">
        <f ca="1">X25</f>
        <v>13480</v>
      </c>
      <c r="AA65" s="166">
        <f ca="1">X26</f>
        <v>896</v>
      </c>
      <c r="AB65" s="165">
        <f ca="1">X27</f>
        <v>0</v>
      </c>
      <c r="AC65" s="165">
        <f ca="1">X28</f>
        <v>0</v>
      </c>
      <c r="AD65" s="170">
        <f ca="1">Y23</f>
        <v>33.471982562891654</v>
      </c>
      <c r="AE65" s="178"/>
    </row>
    <row r="66" spans="1:31" ht="16.5" thickTop="1" thickBot="1" x14ac:dyDescent="0.3">
      <c r="A66" s="187"/>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9"/>
    </row>
    <row r="71" spans="1:31" x14ac:dyDescent="0.25">
      <c r="A71" s="6"/>
      <c r="B71" s="61"/>
      <c r="C71" s="6"/>
      <c r="D71" s="6"/>
      <c r="E71" s="6"/>
      <c r="F71" s="6"/>
      <c r="G71" s="6"/>
      <c r="H71" s="6"/>
      <c r="I71" s="6"/>
      <c r="J71" s="6"/>
      <c r="K71" s="6"/>
      <c r="L71" s="6"/>
      <c r="M71" s="6"/>
      <c r="N71" s="6"/>
      <c r="O71" s="6"/>
      <c r="P71" s="6"/>
      <c r="Q71" s="6"/>
      <c r="R71" s="6"/>
    </row>
    <row r="75" spans="1:31" ht="18.75" x14ac:dyDescent="0.3">
      <c r="A75" s="6"/>
      <c r="B75" s="5"/>
      <c r="C75" s="5"/>
      <c r="I75" s="11"/>
      <c r="J75" s="1"/>
      <c r="K75" s="1"/>
      <c r="R75" s="2"/>
    </row>
    <row r="76" spans="1:31" ht="18.75" x14ac:dyDescent="0.3">
      <c r="A76" s="6"/>
      <c r="B76" s="5"/>
      <c r="C76" s="5"/>
      <c r="I76" s="11"/>
      <c r="R76" s="2"/>
    </row>
    <row r="77" spans="1:31" x14ac:dyDescent="0.25">
      <c r="A77" s="6"/>
      <c r="B77" s="61"/>
      <c r="C77" s="6"/>
      <c r="D77" s="6"/>
      <c r="E77" s="6"/>
      <c r="F77" s="6"/>
      <c r="G77" s="6"/>
      <c r="H77" s="6"/>
      <c r="I77" s="6"/>
      <c r="J77" s="6"/>
      <c r="K77" s="6"/>
      <c r="L77" s="6"/>
      <c r="M77" s="6"/>
      <c r="N77" s="6"/>
      <c r="O77" s="6"/>
      <c r="P77" s="6"/>
      <c r="Q77" s="6"/>
      <c r="R77" s="6"/>
    </row>
    <row r="81" spans="12:12" ht="18.75" x14ac:dyDescent="0.3">
      <c r="L81" s="4"/>
    </row>
  </sheetData>
  <mergeCells count="29">
    <mergeCell ref="AD5:AD8"/>
    <mergeCell ref="AD9:AD12"/>
    <mergeCell ref="AD13:AD16"/>
    <mergeCell ref="B50:B51"/>
    <mergeCell ref="C50:F50"/>
    <mergeCell ref="G50:J50"/>
    <mergeCell ref="K50:N50"/>
    <mergeCell ref="J30:O33"/>
    <mergeCell ref="U5:U10"/>
    <mergeCell ref="Y5:Y10"/>
    <mergeCell ref="U11:U16"/>
    <mergeCell ref="Y11:Y16"/>
    <mergeCell ref="U17:U22"/>
    <mergeCell ref="Y17:Y22"/>
    <mergeCell ref="U23:U28"/>
    <mergeCell ref="Y23:Y28"/>
    <mergeCell ref="A2:C2"/>
    <mergeCell ref="K44:L44"/>
    <mergeCell ref="A44:A45"/>
    <mergeCell ref="B44:B45"/>
    <mergeCell ref="C44:F44"/>
    <mergeCell ref="G44:J44"/>
    <mergeCell ref="X63:AD63"/>
    <mergeCell ref="C57:H57"/>
    <mergeCell ref="I57:N57"/>
    <mergeCell ref="O57:T57"/>
    <mergeCell ref="C63:I63"/>
    <mergeCell ref="J63:P63"/>
    <mergeCell ref="Q63:W6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F83"/>
  <sheetViews>
    <sheetView topLeftCell="G1" zoomScale="85" zoomScaleNormal="85" workbookViewId="0">
      <selection activeCell="P17" sqref="P17"/>
    </sheetView>
  </sheetViews>
  <sheetFormatPr defaultRowHeight="15" x14ac:dyDescent="0.25"/>
  <cols>
    <col min="2" max="2" width="31.140625" customWidth="1"/>
    <col min="3" max="3" width="16.42578125" customWidth="1"/>
    <col min="4" max="4" width="21.5703125" customWidth="1"/>
    <col min="5" max="5" width="18.5703125" customWidth="1"/>
    <col min="6" max="6" width="20.5703125" customWidth="1"/>
    <col min="7" max="7" width="36.42578125" customWidth="1"/>
    <col min="8" max="8" width="21.42578125" customWidth="1"/>
    <col min="9" max="9" width="12" customWidth="1"/>
    <col min="13" max="13" width="22.42578125" bestFit="1" customWidth="1"/>
    <col min="14" max="14" width="27" customWidth="1"/>
    <col min="15" max="15" width="19.42578125" customWidth="1"/>
    <col min="17" max="17" width="9.85546875" customWidth="1"/>
  </cols>
  <sheetData>
    <row r="1" spans="1:32" ht="15.75" thickBot="1" x14ac:dyDescent="0.3">
      <c r="C1" s="29" t="s">
        <v>257</v>
      </c>
    </row>
    <row r="2" spans="1:32" ht="16.5" thickTop="1" thickBot="1" x14ac:dyDescent="0.3">
      <c r="A2" s="431" t="s">
        <v>271</v>
      </c>
      <c r="B2" s="432"/>
      <c r="C2" s="433"/>
      <c r="D2" s="25"/>
      <c r="E2" s="51" t="s">
        <v>346</v>
      </c>
      <c r="F2" s="51"/>
      <c r="G2" s="52"/>
      <c r="H2" s="52"/>
    </row>
    <row r="3" spans="1:32" ht="16.5" thickTop="1" thickBot="1" x14ac:dyDescent="0.3">
      <c r="A3" s="23" t="s">
        <v>15</v>
      </c>
      <c r="B3" s="24" t="s">
        <v>208</v>
      </c>
      <c r="C3" s="144" t="s">
        <v>209</v>
      </c>
      <c r="D3" s="6"/>
      <c r="E3" s="24" t="s">
        <v>216</v>
      </c>
      <c r="F3" s="23" t="s">
        <v>251</v>
      </c>
      <c r="G3" s="40" t="s">
        <v>215</v>
      </c>
      <c r="H3" s="26" t="s">
        <v>217</v>
      </c>
      <c r="J3" s="48" t="s">
        <v>220</v>
      </c>
      <c r="K3" s="49"/>
      <c r="L3" s="50"/>
      <c r="M3" s="14"/>
    </row>
    <row r="4" spans="1:32" ht="18" customHeight="1" thickTop="1" x14ac:dyDescent="0.3">
      <c r="A4" s="15" t="s">
        <v>16</v>
      </c>
      <c r="B4" s="18" t="s">
        <v>17</v>
      </c>
      <c r="C4" s="215">
        <f>'Input sheet'!E8</f>
        <v>137</v>
      </c>
      <c r="D4" s="109"/>
      <c r="E4" s="91" t="s">
        <v>35</v>
      </c>
      <c r="F4" s="83" t="str">
        <f>$C$20 &amp; "-"&amp;$C$20</f>
        <v>40-40</v>
      </c>
      <c r="G4" s="110" t="s">
        <v>79</v>
      </c>
      <c r="H4" s="113">
        <f>C5+C7+C8+C9+C15</f>
        <v>1558</v>
      </c>
      <c r="J4" s="47" t="s">
        <v>218</v>
      </c>
      <c r="K4" s="53" t="s">
        <v>301</v>
      </c>
      <c r="L4" s="53"/>
      <c r="M4" s="54"/>
      <c r="U4" s="195" t="s">
        <v>226</v>
      </c>
      <c r="V4" s="196" t="s">
        <v>252</v>
      </c>
      <c r="W4" s="196" t="s">
        <v>364</v>
      </c>
      <c r="X4" s="196" t="s">
        <v>225</v>
      </c>
      <c r="Y4" s="196" t="s">
        <v>224</v>
      </c>
      <c r="AB4" s="196" t="s">
        <v>224</v>
      </c>
      <c r="AD4" s="195" t="s">
        <v>326</v>
      </c>
      <c r="AE4" s="196" t="s">
        <v>329</v>
      </c>
      <c r="AF4" s="196" t="s">
        <v>225</v>
      </c>
    </row>
    <row r="5" spans="1:32" ht="18.75" x14ac:dyDescent="0.3">
      <c r="A5" s="16"/>
      <c r="B5" s="19" t="s">
        <v>18</v>
      </c>
      <c r="C5" s="216">
        <f>'Input sheet'!E9</f>
        <v>1029</v>
      </c>
      <c r="D5" s="109"/>
      <c r="E5" s="92" t="s">
        <v>36</v>
      </c>
      <c r="F5" s="83" t="str">
        <f>$C$20 &amp; "-"&amp;$C$20</f>
        <v>40-40</v>
      </c>
      <c r="G5" s="111" t="s">
        <v>78</v>
      </c>
      <c r="H5" s="114">
        <f>C8+C9+C10+C11+C12</f>
        <v>2153</v>
      </c>
      <c r="J5" s="27" t="s">
        <v>218</v>
      </c>
      <c r="K5" s="46" t="s">
        <v>302</v>
      </c>
      <c r="L5" s="46"/>
      <c r="M5" s="55"/>
      <c r="U5" s="441" t="s">
        <v>175</v>
      </c>
      <c r="V5" s="197" t="str">
        <f>$C$20&amp;"-"&amp;$C$20</f>
        <v>40-40</v>
      </c>
      <c r="W5" s="197">
        <f ca="1">IF(COUNTIF($V$5:V5,V5)=1,COUNTIF(INDIRECT($W$30),V5),0)</f>
        <v>5</v>
      </c>
      <c r="X5" s="198">
        <f ca="1">IF(W5&lt;&gt;0,SUMIF(INDIRECT($W$30),V5,INDIRECT($X$30)),0)</f>
        <v>7850</v>
      </c>
      <c r="Y5" s="438">
        <f ca="1">(X5*AB5+X6*AB6+X7*AB7+X8*AB8+X9*AB9+X10*AB10)/SUM(X5:X10)</f>
        <v>39.048991354466857</v>
      </c>
      <c r="AB5" s="197">
        <f>(C20+C20)/2</f>
        <v>40</v>
      </c>
      <c r="AD5" s="428" t="s">
        <v>327</v>
      </c>
      <c r="AE5" s="197" t="s">
        <v>175</v>
      </c>
      <c r="AF5" s="198">
        <f>AF13-AF9</f>
        <v>5814</v>
      </c>
    </row>
    <row r="6" spans="1:32" ht="19.5" thickBot="1" x14ac:dyDescent="0.35">
      <c r="A6" s="17"/>
      <c r="B6" s="20" t="s">
        <v>19</v>
      </c>
      <c r="C6" s="217">
        <f>'Input sheet'!E10</f>
        <v>137</v>
      </c>
      <c r="D6" s="109"/>
      <c r="E6" s="93" t="s">
        <v>31</v>
      </c>
      <c r="F6" s="83" t="str">
        <f>$C$20 &amp; "-"&amp;$C$20</f>
        <v>40-40</v>
      </c>
      <c r="G6" s="111" t="s">
        <v>59</v>
      </c>
      <c r="H6" s="114">
        <f>C9+C11+C12</f>
        <v>1670</v>
      </c>
      <c r="J6" s="28" t="s">
        <v>219</v>
      </c>
      <c r="K6" s="56" t="s">
        <v>303</v>
      </c>
      <c r="L6" s="56"/>
      <c r="M6" s="57"/>
      <c r="U6" s="442"/>
      <c r="V6" s="197" t="str">
        <f>$C$20 &amp; "-"&amp;$C$21</f>
        <v>40-30</v>
      </c>
      <c r="W6" s="197">
        <f ca="1">IF(COUNTIF($V$5:V6,V6)=1,COUNTIF(INDIRECT($W$30),V6),0)</f>
        <v>0</v>
      </c>
      <c r="X6" s="198">
        <f t="shared" ref="X6:X10" ca="1" si="0">IF(W6&lt;&gt;0,SUMIF(INDIRECT($W$30),V6,INDIRECT($X$30)),0)</f>
        <v>0</v>
      </c>
      <c r="Y6" s="439"/>
      <c r="AB6" s="197">
        <f>(C20+C21)/2</f>
        <v>35</v>
      </c>
      <c r="AD6" s="429"/>
      <c r="AE6" s="197" t="s">
        <v>0</v>
      </c>
      <c r="AF6" s="198">
        <f>AF14-AF10</f>
        <v>4391</v>
      </c>
    </row>
    <row r="7" spans="1:32" ht="19.5" thickTop="1" x14ac:dyDescent="0.3">
      <c r="A7" s="15" t="s">
        <v>32</v>
      </c>
      <c r="B7" s="18" t="s">
        <v>23</v>
      </c>
      <c r="C7" s="218">
        <f>'Input sheet'!E11</f>
        <v>71</v>
      </c>
      <c r="D7" s="109"/>
      <c r="E7" s="93" t="s">
        <v>29</v>
      </c>
      <c r="F7" s="83" t="str">
        <f>$C$21&amp; "-"&amp;$C$21</f>
        <v>30-30</v>
      </c>
      <c r="G7" s="111" t="s">
        <v>39</v>
      </c>
      <c r="H7" s="114">
        <f>C13+C14+C15</f>
        <v>448</v>
      </c>
      <c r="U7" s="442"/>
      <c r="V7" s="197" t="str">
        <f>$C$20&amp;"-"&amp;$C$22</f>
        <v>40-20</v>
      </c>
      <c r="W7" s="197">
        <f ca="1">IF(COUNTIF($V$5:V7,V7)=1,COUNTIF(INDIRECT($W$30),V7),0)</f>
        <v>0</v>
      </c>
      <c r="X7" s="198">
        <f t="shared" ca="1" si="0"/>
        <v>0</v>
      </c>
      <c r="Y7" s="439"/>
      <c r="AB7" s="197">
        <f>(C20+C22)/2</f>
        <v>30</v>
      </c>
      <c r="AD7" s="429"/>
      <c r="AE7" s="197" t="s">
        <v>2</v>
      </c>
      <c r="AF7" s="198">
        <f>AF15-AF11</f>
        <v>6803</v>
      </c>
    </row>
    <row r="8" spans="1:32" ht="19.5" thickBot="1" x14ac:dyDescent="0.35">
      <c r="A8" s="16"/>
      <c r="B8" s="19" t="s">
        <v>24</v>
      </c>
      <c r="C8" s="216">
        <f>'Input sheet'!E12</f>
        <v>296</v>
      </c>
      <c r="D8" s="109"/>
      <c r="E8" s="93" t="s">
        <v>37</v>
      </c>
      <c r="F8" s="83" t="str">
        <f>$C$21&amp; "-"&amp;$C$21</f>
        <v>30-30</v>
      </c>
      <c r="G8" s="111" t="s">
        <v>89</v>
      </c>
      <c r="H8" s="114">
        <f>C14+C15</f>
        <v>377</v>
      </c>
      <c r="J8" s="59" t="s">
        <v>344</v>
      </c>
      <c r="K8" s="58"/>
      <c r="L8" s="58"/>
      <c r="M8" s="58"/>
      <c r="U8" s="442"/>
      <c r="V8" s="197" t="str">
        <f>$C$21&amp;"-"&amp;$C$21</f>
        <v>30-30</v>
      </c>
      <c r="W8" s="197">
        <f ca="1">IF(COUNTIF($V$5:V8,V8)=1,COUNTIF(INDIRECT($W$30),V8),0)</f>
        <v>2</v>
      </c>
      <c r="X8" s="198">
        <f t="shared" ca="1" si="0"/>
        <v>825</v>
      </c>
      <c r="Y8" s="439"/>
      <c r="AB8" s="197">
        <f>C21</f>
        <v>30</v>
      </c>
      <c r="AD8" s="430"/>
      <c r="AE8" s="197" t="s">
        <v>3</v>
      </c>
      <c r="AF8" s="198">
        <f>AF16-AF12</f>
        <v>17008</v>
      </c>
    </row>
    <row r="9" spans="1:32" ht="20.25" thickTop="1" thickBot="1" x14ac:dyDescent="0.35">
      <c r="A9" s="17"/>
      <c r="B9" s="20" t="s">
        <v>25</v>
      </c>
      <c r="C9" s="217">
        <f>'Input sheet'!E13</f>
        <v>81</v>
      </c>
      <c r="D9" s="109"/>
      <c r="E9" s="93" t="s">
        <v>30</v>
      </c>
      <c r="F9" s="83" t="str">
        <f>$C$20 &amp; "-"&amp;$C$20</f>
        <v>40-40</v>
      </c>
      <c r="G9" s="111" t="s">
        <v>52</v>
      </c>
      <c r="H9" s="114">
        <f>C4+C5+C6</f>
        <v>1303</v>
      </c>
      <c r="J9" s="21" t="s">
        <v>1</v>
      </c>
      <c r="K9" s="22" t="s">
        <v>0</v>
      </c>
      <c r="L9" s="44" t="s">
        <v>189</v>
      </c>
      <c r="M9" s="23" t="s">
        <v>3</v>
      </c>
      <c r="U9" s="442"/>
      <c r="V9" s="197" t="str">
        <f>$C$21&amp;"-"&amp;$C$22</f>
        <v>30-20</v>
      </c>
      <c r="W9" s="197">
        <f ca="1">IF(COUNTIF($V$5:V9,V9)=1,COUNTIF(INDIRECT($W$30),V9),0)</f>
        <v>0</v>
      </c>
      <c r="X9" s="198">
        <f t="shared" ca="1" si="0"/>
        <v>0</v>
      </c>
      <c r="Y9" s="439"/>
      <c r="AB9" s="197">
        <f>(C21+C22)/2</f>
        <v>25</v>
      </c>
      <c r="AD9" s="428" t="s">
        <v>328</v>
      </c>
      <c r="AE9" s="197" t="s">
        <v>175</v>
      </c>
      <c r="AF9" s="198">
        <f>H9+H4</f>
        <v>2861</v>
      </c>
    </row>
    <row r="10" spans="1:32" ht="20.25" thickTop="1" thickBot="1" x14ac:dyDescent="0.35">
      <c r="A10" s="15" t="s">
        <v>33</v>
      </c>
      <c r="B10" s="18" t="s">
        <v>20</v>
      </c>
      <c r="C10" s="218">
        <f>'Input sheet'!E14</f>
        <v>187</v>
      </c>
      <c r="D10" s="109"/>
      <c r="E10" s="100" t="s">
        <v>43</v>
      </c>
      <c r="F10" s="84" t="str">
        <f>$C$20 &amp; "-"&amp;$C$20</f>
        <v>40-40</v>
      </c>
      <c r="G10" s="112" t="s">
        <v>81</v>
      </c>
      <c r="H10" s="115">
        <f>C4+C5</f>
        <v>1166</v>
      </c>
      <c r="J10" s="86">
        <f>SUM(H4:H10)</f>
        <v>8675</v>
      </c>
      <c r="K10" s="87">
        <f>SUM(H11:H17)</f>
        <v>8098</v>
      </c>
      <c r="L10" s="88">
        <f>SUM(H18:H25)</f>
        <v>8423</v>
      </c>
      <c r="M10" s="89">
        <f>SUM(J10:L10)</f>
        <v>25196</v>
      </c>
      <c r="U10" s="443"/>
      <c r="V10" s="197" t="str">
        <f>$C$22&amp;"-"&amp;$C$22</f>
        <v>20-20</v>
      </c>
      <c r="W10" s="197">
        <f ca="1">IF(COUNTIF($V$5:V10,V10)=1,COUNTIF(INDIRECT($W$30),V10),0)</f>
        <v>0</v>
      </c>
      <c r="X10" s="198">
        <f t="shared" ca="1" si="0"/>
        <v>0</v>
      </c>
      <c r="Y10" s="440"/>
      <c r="AB10" s="197">
        <f>C22</f>
        <v>20</v>
      </c>
      <c r="AD10" s="429"/>
      <c r="AE10" s="197" t="s">
        <v>0</v>
      </c>
      <c r="AF10" s="198">
        <f>H13+H15</f>
        <v>3707</v>
      </c>
    </row>
    <row r="11" spans="1:32" ht="19.5" thickTop="1" x14ac:dyDescent="0.3">
      <c r="A11" s="16"/>
      <c r="B11" s="19" t="s">
        <v>21</v>
      </c>
      <c r="C11" s="216">
        <f>'Input sheet'!E15</f>
        <v>1402</v>
      </c>
      <c r="D11" s="109"/>
      <c r="E11" s="102" t="s">
        <v>35</v>
      </c>
      <c r="F11" s="82" t="str">
        <f>$C$20 &amp; "-"&amp;$C$22</f>
        <v>40-20</v>
      </c>
      <c r="G11" s="110" t="s">
        <v>72</v>
      </c>
      <c r="H11" s="113">
        <f>C5+C15</f>
        <v>1110</v>
      </c>
      <c r="U11" s="441" t="s">
        <v>0</v>
      </c>
      <c r="V11" s="197" t="str">
        <f>$C$20&amp;"-"&amp;$C$20</f>
        <v>40-40</v>
      </c>
      <c r="W11" s="197">
        <f ca="1">IF(COUNTIF($V$11:V11,V11)=1,COUNTIF(INDIRECT($W$31),V11),0)</f>
        <v>0</v>
      </c>
      <c r="X11" s="198">
        <f ca="1">IF(W11&lt;&gt;0,SUMIF(INDIRECT($W$31),V11,INDIRECT($X$31)),0)</f>
        <v>0</v>
      </c>
      <c r="Y11" s="438">
        <f ca="1">(X11*AB11+X12*AB12+X13*AB13+X14*AB14+X15*AB15+X16*AB16)/SUM(X11:X16)</f>
        <v>28.553346505309953</v>
      </c>
      <c r="AB11" s="197">
        <f>(C20+C20)/2</f>
        <v>40</v>
      </c>
      <c r="AD11" s="429"/>
      <c r="AE11" s="197" t="s">
        <v>2</v>
      </c>
      <c r="AF11" s="198">
        <f>H25</f>
        <v>1620</v>
      </c>
    </row>
    <row r="12" spans="1:32" ht="19.5" thickBot="1" x14ac:dyDescent="0.35">
      <c r="A12" s="17"/>
      <c r="B12" s="20" t="s">
        <v>22</v>
      </c>
      <c r="C12" s="217">
        <f>'Input sheet'!E16</f>
        <v>187</v>
      </c>
      <c r="D12" s="109"/>
      <c r="E12" s="94" t="s">
        <v>36</v>
      </c>
      <c r="F12" s="83" t="str">
        <f>$C$20 &amp; "-"&amp;$C$22</f>
        <v>40-20</v>
      </c>
      <c r="G12" s="111" t="s">
        <v>77</v>
      </c>
      <c r="H12" s="114">
        <f>C5+C15+C7+C8+C9</f>
        <v>1558</v>
      </c>
      <c r="U12" s="442"/>
      <c r="V12" s="197" t="str">
        <f>$C$20 &amp; "-"&amp;$C$21</f>
        <v>40-30</v>
      </c>
      <c r="W12" s="197">
        <f ca="1">IF(COUNTIF($V$11:V12,V12)=1,COUNTIF(INDIRECT($W$31),V12),0)</f>
        <v>0</v>
      </c>
      <c r="X12" s="198">
        <f t="shared" ref="X12:X16" ca="1" si="1">IF(W12&lt;&gt;0,SUMIF(INDIRECT($W$31),V12,INDIRECT($X$31)),0)</f>
        <v>0</v>
      </c>
      <c r="Y12" s="439"/>
      <c r="AB12" s="197">
        <f>(C20+C21)/2</f>
        <v>35</v>
      </c>
      <c r="AD12" s="430"/>
      <c r="AE12" s="197" t="s">
        <v>3</v>
      </c>
      <c r="AF12" s="198">
        <f>SUM(AF9:AF11)</f>
        <v>8188</v>
      </c>
    </row>
    <row r="13" spans="1:32" ht="19.5" thickTop="1" x14ac:dyDescent="0.3">
      <c r="A13" s="15" t="s">
        <v>34</v>
      </c>
      <c r="B13" s="18" t="s">
        <v>26</v>
      </c>
      <c r="C13" s="218">
        <f>'Input sheet'!E17</f>
        <v>71</v>
      </c>
      <c r="D13" s="109"/>
      <c r="E13" s="94" t="s">
        <v>31</v>
      </c>
      <c r="F13" s="83" t="str">
        <f>$C$20 &amp; "-"&amp;$C$22</f>
        <v>40-20</v>
      </c>
      <c r="G13" s="111" t="s">
        <v>78</v>
      </c>
      <c r="H13" s="114">
        <f>C8+C9+C10+C11+C12</f>
        <v>2153</v>
      </c>
      <c r="U13" s="442"/>
      <c r="V13" s="197" t="str">
        <f>$C$20&amp;"-"&amp;$C$22</f>
        <v>40-20</v>
      </c>
      <c r="W13" s="197">
        <f ca="1">IF(COUNTIF($V$11:V13,V13)=1,COUNTIF(INDIRECT($W$31),V13),0)</f>
        <v>4</v>
      </c>
      <c r="X13" s="198">
        <f t="shared" ca="1" si="1"/>
        <v>6375</v>
      </c>
      <c r="Y13" s="439"/>
      <c r="AB13" s="197">
        <f>(C20+C22)/2</f>
        <v>30</v>
      </c>
      <c r="AD13" s="428" t="s">
        <v>323</v>
      </c>
      <c r="AE13" s="197" t="s">
        <v>175</v>
      </c>
      <c r="AF13" s="198">
        <f>J10</f>
        <v>8675</v>
      </c>
    </row>
    <row r="14" spans="1:32" ht="18.75" x14ac:dyDescent="0.3">
      <c r="A14" s="16"/>
      <c r="B14" s="19" t="s">
        <v>27</v>
      </c>
      <c r="C14" s="216">
        <f>'Input sheet'!E18</f>
        <v>296</v>
      </c>
      <c r="D14" s="109"/>
      <c r="E14" s="94" t="s">
        <v>29</v>
      </c>
      <c r="F14" s="83" t="str">
        <f>$C$22 &amp; "-"&amp;$C$22</f>
        <v>20-20</v>
      </c>
      <c r="G14" s="111" t="s">
        <v>73</v>
      </c>
      <c r="H14" s="114">
        <f>C10+C8+C6</f>
        <v>620</v>
      </c>
      <c r="U14" s="442"/>
      <c r="V14" s="197" t="str">
        <f>$C$21&amp;"-"&amp;$C$21</f>
        <v>30-30</v>
      </c>
      <c r="W14" s="197">
        <f ca="1">IF(COUNTIF($V$11:V14,V14)=1,COUNTIF(INDIRECT($W$31),V14),0)</f>
        <v>0</v>
      </c>
      <c r="X14" s="198">
        <f t="shared" ca="1" si="1"/>
        <v>0</v>
      </c>
      <c r="Y14" s="439"/>
      <c r="AB14" s="197">
        <f>C21</f>
        <v>30</v>
      </c>
      <c r="AD14" s="429"/>
      <c r="AE14" s="197" t="s">
        <v>0</v>
      </c>
      <c r="AF14" s="198">
        <f>K10</f>
        <v>8098</v>
      </c>
    </row>
    <row r="15" spans="1:32" ht="19.5" thickBot="1" x14ac:dyDescent="0.35">
      <c r="A15" s="17"/>
      <c r="B15" s="20" t="s">
        <v>28</v>
      </c>
      <c r="C15" s="217">
        <f>'Input sheet'!E19</f>
        <v>81</v>
      </c>
      <c r="D15" s="109"/>
      <c r="E15" s="94" t="s">
        <v>37</v>
      </c>
      <c r="F15" s="83" t="str">
        <f>$C$20 &amp; "-"&amp;$C$22</f>
        <v>40-20</v>
      </c>
      <c r="G15" s="111" t="s">
        <v>74</v>
      </c>
      <c r="H15" s="114">
        <f>C13+C11+C9</f>
        <v>1554</v>
      </c>
      <c r="U15" s="442"/>
      <c r="V15" s="197" t="str">
        <f>$C$21&amp;"-"&amp;$C$22</f>
        <v>30-20</v>
      </c>
      <c r="W15" s="197">
        <f ca="1">IF(COUNTIF($V$11:V15,V15)=1,COUNTIF(INDIRECT($W$31),V15),0)</f>
        <v>2</v>
      </c>
      <c r="X15" s="198">
        <f t="shared" ca="1" si="1"/>
        <v>1103</v>
      </c>
      <c r="Y15" s="439"/>
      <c r="AB15" s="197">
        <f>(C21+C22)/2</f>
        <v>25</v>
      </c>
      <c r="AD15" s="429"/>
      <c r="AE15" s="197" t="s">
        <v>2</v>
      </c>
      <c r="AF15" s="198">
        <f>L10</f>
        <v>8423</v>
      </c>
    </row>
    <row r="16" spans="1:32" ht="20.25" thickTop="1" thickBot="1" x14ac:dyDescent="0.35">
      <c r="A16" s="13"/>
      <c r="B16" s="60" t="s">
        <v>221</v>
      </c>
      <c r="C16" s="219">
        <f>'Input sheet'!E20</f>
        <v>3975</v>
      </c>
      <c r="D16" s="10"/>
      <c r="E16" s="94" t="s">
        <v>30</v>
      </c>
      <c r="F16" s="83" t="str">
        <f>$C$21 &amp; "-"&amp;$C$22</f>
        <v>30-20</v>
      </c>
      <c r="G16" s="111" t="s">
        <v>75</v>
      </c>
      <c r="H16" s="114">
        <f>C14+C12</f>
        <v>483</v>
      </c>
      <c r="U16" s="443"/>
      <c r="V16" s="197" t="str">
        <f>$C$22&amp;"-"&amp;$C$22</f>
        <v>20-20</v>
      </c>
      <c r="W16" s="197">
        <f ca="1">IF(COUNTIF($V$11:V16,V16)=1,COUNTIF(INDIRECT($W$31),V16),0)</f>
        <v>1</v>
      </c>
      <c r="X16" s="198">
        <f t="shared" ca="1" si="1"/>
        <v>620</v>
      </c>
      <c r="Y16" s="440"/>
      <c r="AB16" s="197">
        <f>C22</f>
        <v>20</v>
      </c>
      <c r="AD16" s="430"/>
      <c r="AE16" s="197" t="s">
        <v>3</v>
      </c>
      <c r="AF16" s="198">
        <f>M10</f>
        <v>25196</v>
      </c>
    </row>
    <row r="17" spans="2:32" ht="20.25" thickTop="1" thickBot="1" x14ac:dyDescent="0.35">
      <c r="B17" s="6"/>
      <c r="C17" s="7"/>
      <c r="E17" s="103" t="s">
        <v>43</v>
      </c>
      <c r="F17" s="85" t="str">
        <f>$C$21 &amp; "-"&amp;$C$22</f>
        <v>30-20</v>
      </c>
      <c r="G17" s="112" t="s">
        <v>76</v>
      </c>
      <c r="H17" s="115">
        <f>C14+C12+C4</f>
        <v>620</v>
      </c>
      <c r="U17" s="441" t="s">
        <v>2</v>
      </c>
      <c r="V17" s="197" t="str">
        <f>$C$20&amp;"-"&amp;$C$20</f>
        <v>40-40</v>
      </c>
      <c r="W17" s="197">
        <f ca="1">IF(COUNTIF($V$17:V17,V17)=1,COUNTIF(INDIRECT($W$32),V17),0)</f>
        <v>0</v>
      </c>
      <c r="X17" s="198">
        <f ca="1">IF(W17&lt;&gt;0,SUMIF(INDIRECT($W$32),V17,INDIRECT($X$32)),0)</f>
        <v>0</v>
      </c>
      <c r="Y17" s="438">
        <f ca="1">(X17*AB17+X18*AB18+X19*AB19+X20*AB20+X21*AB21+X22*AB22)/SUM(X17:X22)</f>
        <v>31.008548023269618</v>
      </c>
      <c r="AB17" s="197">
        <f>(C20+C20)/2</f>
        <v>40</v>
      </c>
      <c r="AF17" t="s">
        <v>332</v>
      </c>
    </row>
    <row r="18" spans="2:32" ht="19.5" thickTop="1" x14ac:dyDescent="0.3">
      <c r="E18" s="101" t="s">
        <v>35</v>
      </c>
      <c r="F18" s="82" t="str">
        <f>$C$20 &amp; "-"&amp;$C$21</f>
        <v>40-30</v>
      </c>
      <c r="G18" s="116" t="s">
        <v>64</v>
      </c>
      <c r="H18" s="117">
        <f>C5+C14</f>
        <v>1325</v>
      </c>
      <c r="U18" s="442"/>
      <c r="V18" s="197" t="str">
        <f>$C$20 &amp; "-"&amp;$C$21</f>
        <v>40-30</v>
      </c>
      <c r="W18" s="197">
        <f ca="1">IF(COUNTIF($V$17:V18,V18)=1,COUNTIF(INDIRECT($W$32),V18),0)</f>
        <v>2</v>
      </c>
      <c r="X18" s="198">
        <f t="shared" ref="X18:X22" ca="1" si="2">IF(W18&lt;&gt;0,SUMIF(INDIRECT($W$32),V18,INDIRECT($X$32)),0)</f>
        <v>3104</v>
      </c>
      <c r="Y18" s="439"/>
      <c r="AB18" s="197">
        <f>(C20+C21)/2</f>
        <v>35</v>
      </c>
    </row>
    <row r="19" spans="2:32" ht="18.75" x14ac:dyDescent="0.3">
      <c r="B19" s="64" t="s">
        <v>272</v>
      </c>
      <c r="C19" s="142"/>
      <c r="E19" s="95" t="s">
        <v>36</v>
      </c>
      <c r="F19" s="83" t="str">
        <f>$C$20 &amp; "-"&amp;$C$22</f>
        <v>40-20</v>
      </c>
      <c r="G19" s="111" t="s">
        <v>82</v>
      </c>
      <c r="H19" s="114">
        <f>C5+C12</f>
        <v>1216</v>
      </c>
      <c r="U19" s="442"/>
      <c r="V19" s="197" t="str">
        <f>$C$20&amp;"-"&amp;$C$22</f>
        <v>40-20</v>
      </c>
      <c r="W19" s="197">
        <f ca="1">IF(COUNTIF($V$17:V19,V19)=1,COUNTIF(INDIRECT($W$32),V19),0)</f>
        <v>3</v>
      </c>
      <c r="X19" s="198">
        <f t="shared" ca="1" si="2"/>
        <v>4400</v>
      </c>
      <c r="Y19" s="439"/>
      <c r="AB19" s="197">
        <f>(C20+C22)/2</f>
        <v>30</v>
      </c>
    </row>
    <row r="20" spans="2:32" ht="18.75" x14ac:dyDescent="0.3">
      <c r="B20" s="8" t="s">
        <v>268</v>
      </c>
      <c r="C20" s="221">
        <f>'Input sheet'!D26</f>
        <v>40</v>
      </c>
      <c r="E20" s="95" t="s">
        <v>31</v>
      </c>
      <c r="F20" s="83" t="str">
        <f>$C$22 &amp; "-"&amp;$C$22</f>
        <v>20-20</v>
      </c>
      <c r="G20" s="111" t="s">
        <v>83</v>
      </c>
      <c r="H20" s="114">
        <f>C15+C12</f>
        <v>268</v>
      </c>
      <c r="U20" s="442"/>
      <c r="V20" s="197" t="str">
        <f>$C$21&amp;"-"&amp;$C$21</f>
        <v>30-30</v>
      </c>
      <c r="W20" s="197">
        <f ca="1">IF(COUNTIF($V$17:V20,V20)=1,COUNTIF(INDIRECT($W$32),V20),0)</f>
        <v>0</v>
      </c>
      <c r="X20" s="198">
        <f t="shared" ca="1" si="2"/>
        <v>0</v>
      </c>
      <c r="Y20" s="439"/>
      <c r="AB20" s="197">
        <f>C21</f>
        <v>30</v>
      </c>
    </row>
    <row r="21" spans="2:32" ht="18.75" x14ac:dyDescent="0.3">
      <c r="B21" s="8" t="s">
        <v>269</v>
      </c>
      <c r="C21" s="221">
        <f>'Input sheet'!D27</f>
        <v>30</v>
      </c>
      <c r="E21" s="95" t="s">
        <v>29</v>
      </c>
      <c r="F21" s="83" t="str">
        <f>$C$20 &amp; "-"&amp;$C$21</f>
        <v>40-30</v>
      </c>
      <c r="G21" s="111" t="s">
        <v>84</v>
      </c>
      <c r="H21" s="114">
        <f>C14+C11+C9</f>
        <v>1779</v>
      </c>
      <c r="U21" s="442"/>
      <c r="V21" s="197" t="str">
        <f>$C$21&amp;"-"&amp;$C$22</f>
        <v>30-20</v>
      </c>
      <c r="W21" s="197">
        <f ca="1">IF(COUNTIF($V$17:V21,V21)=1,COUNTIF(INDIRECT($W$32),V21),0)</f>
        <v>1</v>
      </c>
      <c r="X21" s="198">
        <f t="shared" ca="1" si="2"/>
        <v>433</v>
      </c>
      <c r="Y21" s="439"/>
      <c r="AB21" s="197">
        <f>(C21+C22)/2</f>
        <v>25</v>
      </c>
    </row>
    <row r="22" spans="2:32" ht="18.75" x14ac:dyDescent="0.3">
      <c r="B22" s="8" t="s">
        <v>270</v>
      </c>
      <c r="C22" s="221">
        <f>'Input sheet'!D28</f>
        <v>20</v>
      </c>
      <c r="E22" s="95" t="s">
        <v>37</v>
      </c>
      <c r="F22" s="83" t="str">
        <f>$C$20 &amp; "-"&amp;$C$22</f>
        <v>40-20</v>
      </c>
      <c r="G22" s="111" t="s">
        <v>85</v>
      </c>
      <c r="H22" s="114">
        <f>C11+C9+C15</f>
        <v>1564</v>
      </c>
      <c r="U22" s="443"/>
      <c r="V22" s="197" t="str">
        <f>$C$22&amp;"-"&amp;$C$22</f>
        <v>20-20</v>
      </c>
      <c r="W22" s="197">
        <f ca="1">IF(COUNTIF($V$17:V22,V22)=1,COUNTIF(INDIRECT($W$32),V22),0)</f>
        <v>2</v>
      </c>
      <c r="X22" s="198">
        <f t="shared" ca="1" si="2"/>
        <v>486</v>
      </c>
      <c r="Y22" s="440"/>
      <c r="AB22" s="197">
        <f>C22</f>
        <v>20</v>
      </c>
    </row>
    <row r="23" spans="2:32" ht="18.75" x14ac:dyDescent="0.3">
      <c r="B23" s="6"/>
      <c r="C23" s="5"/>
      <c r="E23" s="95" t="s">
        <v>30</v>
      </c>
      <c r="F23" s="83" t="str">
        <f>$C$21 &amp; "-"&amp;$C$22</f>
        <v>30-20</v>
      </c>
      <c r="G23" s="111" t="s">
        <v>69</v>
      </c>
      <c r="H23" s="114">
        <f>C14+C6</f>
        <v>433</v>
      </c>
      <c r="U23" s="441" t="s">
        <v>3</v>
      </c>
      <c r="V23" s="197" t="str">
        <f>$C$20&amp;"-"&amp;$C$20</f>
        <v>40-40</v>
      </c>
      <c r="W23" s="197">
        <f t="shared" ref="W23:W28" ca="1" si="3">W5+W11+W17</f>
        <v>5</v>
      </c>
      <c r="X23" s="198">
        <f ca="1">SUM(X5+X11+X17)</f>
        <v>7850</v>
      </c>
      <c r="Y23" s="438">
        <f ca="1">(X23*AB23+X24*AB24+X25*AB25+X26*AB26+X27*AB27+X28*AB28)/SUM(X23:X28)</f>
        <v>32.987775837434512</v>
      </c>
      <c r="AB23" s="197">
        <f>(C20+C20)/2</f>
        <v>40</v>
      </c>
    </row>
    <row r="24" spans="2:32" ht="18.75" x14ac:dyDescent="0.3">
      <c r="B24" s="6"/>
      <c r="C24" s="5"/>
      <c r="E24" s="95" t="s">
        <v>43</v>
      </c>
      <c r="F24" s="83" t="str">
        <f>$C$22 &amp; "-"&amp;$C$22</f>
        <v>20-20</v>
      </c>
      <c r="G24" s="111" t="s">
        <v>68</v>
      </c>
      <c r="H24" s="114">
        <f>C15+C6</f>
        <v>218</v>
      </c>
      <c r="U24" s="442"/>
      <c r="V24" s="197" t="str">
        <f>$C$20 &amp; "-"&amp;$C$21</f>
        <v>40-30</v>
      </c>
      <c r="W24" s="197">
        <f t="shared" ca="1" si="3"/>
        <v>2</v>
      </c>
      <c r="X24" s="198">
        <f t="shared" ref="X24:X28" ca="1" si="4">SUM(X6+X12+X18)</f>
        <v>3104</v>
      </c>
      <c r="Y24" s="439"/>
      <c r="AB24" s="197">
        <f>(C20+C21)/2</f>
        <v>35</v>
      </c>
    </row>
    <row r="25" spans="2:32" ht="19.5" thickBot="1" x14ac:dyDescent="0.35">
      <c r="B25" s="6"/>
      <c r="C25" s="5"/>
      <c r="E25" s="96" t="s">
        <v>45</v>
      </c>
      <c r="F25" s="85" t="str">
        <f>$C$20 &amp; "-"&amp;$C$22</f>
        <v>40-20</v>
      </c>
      <c r="G25" s="112" t="s">
        <v>70</v>
      </c>
      <c r="H25" s="115">
        <f>C6+C11+C9</f>
        <v>1620</v>
      </c>
      <c r="U25" s="442"/>
      <c r="V25" s="197" t="str">
        <f>$C$20&amp;"-"&amp;$C$22</f>
        <v>40-20</v>
      </c>
      <c r="W25" s="197">
        <f t="shared" ca="1" si="3"/>
        <v>7</v>
      </c>
      <c r="X25" s="198">
        <f t="shared" ca="1" si="4"/>
        <v>10775</v>
      </c>
      <c r="Y25" s="439"/>
      <c r="AB25" s="197">
        <f>(C20+C22)/2</f>
        <v>30</v>
      </c>
    </row>
    <row r="26" spans="2:32" ht="19.5" thickTop="1" x14ac:dyDescent="0.3">
      <c r="B26" s="6"/>
      <c r="C26" s="5"/>
      <c r="E26" s="2"/>
      <c r="H26" s="7"/>
      <c r="U26" s="442"/>
      <c r="V26" s="197" t="str">
        <f>$C$21&amp;"-"&amp;$C$21</f>
        <v>30-30</v>
      </c>
      <c r="W26" s="197">
        <f t="shared" ca="1" si="3"/>
        <v>2</v>
      </c>
      <c r="X26" s="198">
        <f t="shared" ca="1" si="4"/>
        <v>825</v>
      </c>
      <c r="Y26" s="439"/>
      <c r="AB26" s="197">
        <f>C21</f>
        <v>30</v>
      </c>
    </row>
    <row r="27" spans="2:32" ht="18.75" x14ac:dyDescent="0.3">
      <c r="B27" s="6"/>
      <c r="E27" s="2"/>
      <c r="H27" s="7"/>
      <c r="U27" s="442"/>
      <c r="V27" s="197" t="str">
        <f>$C$21&amp;"-"&amp;$C$22</f>
        <v>30-20</v>
      </c>
      <c r="W27" s="197">
        <f t="shared" ca="1" si="3"/>
        <v>3</v>
      </c>
      <c r="X27" s="198">
        <f t="shared" ca="1" si="4"/>
        <v>1536</v>
      </c>
      <c r="Y27" s="439"/>
      <c r="AB27" s="197">
        <f>(C21+C22)/2</f>
        <v>25</v>
      </c>
    </row>
    <row r="28" spans="2:32" ht="18.75" x14ac:dyDescent="0.3">
      <c r="B28" s="6"/>
      <c r="C28" s="6"/>
      <c r="E28" s="2"/>
      <c r="H28" s="7"/>
      <c r="U28" s="443"/>
      <c r="V28" s="197" t="str">
        <f>$C$22&amp;"-"&amp;$C$22</f>
        <v>20-20</v>
      </c>
      <c r="W28" s="197">
        <f t="shared" ca="1" si="3"/>
        <v>3</v>
      </c>
      <c r="X28" s="198">
        <f t="shared" ca="1" si="4"/>
        <v>1106</v>
      </c>
      <c r="Y28" s="440"/>
      <c r="AB28" s="197">
        <f>C22</f>
        <v>20</v>
      </c>
    </row>
    <row r="29" spans="2:32" ht="19.5" thickBot="1" x14ac:dyDescent="0.35">
      <c r="B29" s="6"/>
      <c r="E29" s="2"/>
    </row>
    <row r="30" spans="2:32" ht="18.75" x14ac:dyDescent="0.3">
      <c r="B30" s="6"/>
      <c r="E30" s="2"/>
      <c r="J30" s="447" t="s">
        <v>353</v>
      </c>
      <c r="K30" s="448"/>
      <c r="L30" s="448"/>
      <c r="M30" s="448"/>
      <c r="N30" s="448"/>
      <c r="O30" s="449"/>
      <c r="U30" s="197" t="s">
        <v>365</v>
      </c>
      <c r="V30" s="197" t="s">
        <v>175</v>
      </c>
      <c r="W30" s="197" t="s">
        <v>384</v>
      </c>
      <c r="X30" s="197" t="s">
        <v>385</v>
      </c>
      <c r="Y30" s="77">
        <f ca="1">SUM(X23:X28)</f>
        <v>25196</v>
      </c>
    </row>
    <row r="31" spans="2:32" ht="18.75" x14ac:dyDescent="0.3">
      <c r="B31" s="6"/>
      <c r="E31" s="2"/>
      <c r="J31" s="450"/>
      <c r="K31" s="451"/>
      <c r="L31" s="451"/>
      <c r="M31" s="451"/>
      <c r="N31" s="451"/>
      <c r="O31" s="452"/>
      <c r="U31" s="197"/>
      <c r="V31" s="197" t="s">
        <v>0</v>
      </c>
      <c r="W31" s="197" t="s">
        <v>386</v>
      </c>
      <c r="X31" s="197" t="s">
        <v>387</v>
      </c>
    </row>
    <row r="32" spans="2:32" x14ac:dyDescent="0.25">
      <c r="B32" s="6"/>
      <c r="C32" s="10"/>
      <c r="J32" s="450"/>
      <c r="K32" s="451"/>
      <c r="L32" s="451"/>
      <c r="M32" s="451"/>
      <c r="N32" s="451"/>
      <c r="O32" s="452"/>
      <c r="U32" s="197"/>
      <c r="V32" s="197" t="s">
        <v>2</v>
      </c>
      <c r="W32" s="197" t="s">
        <v>388</v>
      </c>
      <c r="X32" s="197" t="s">
        <v>389</v>
      </c>
    </row>
    <row r="33" spans="1:31" ht="15.75" thickBot="1" x14ac:dyDescent="0.3">
      <c r="B33" s="6"/>
      <c r="C33" s="6"/>
      <c r="J33" s="453"/>
      <c r="K33" s="454"/>
      <c r="L33" s="454"/>
      <c r="M33" s="454"/>
      <c r="N33" s="454"/>
      <c r="O33" s="455"/>
    </row>
    <row r="36" spans="1:31" ht="19.5" thickBot="1" x14ac:dyDescent="0.35">
      <c r="D36" s="7"/>
      <c r="E36" s="7"/>
      <c r="N36" s="3"/>
    </row>
    <row r="37" spans="1:31" ht="18.75" x14ac:dyDescent="0.3">
      <c r="A37" s="171" t="s">
        <v>210</v>
      </c>
      <c r="B37" s="172"/>
      <c r="C37" s="172"/>
      <c r="D37" s="172"/>
      <c r="E37" s="172"/>
      <c r="F37" s="172"/>
      <c r="G37" s="172"/>
      <c r="H37" s="172"/>
      <c r="I37" s="173"/>
      <c r="J37" s="173"/>
      <c r="K37" s="174"/>
      <c r="L37" s="175"/>
      <c r="M37" s="175"/>
      <c r="N37" s="173"/>
      <c r="O37" s="173"/>
      <c r="P37" s="173"/>
      <c r="Q37" s="173"/>
      <c r="R37" s="173"/>
      <c r="S37" s="173"/>
      <c r="T37" s="253"/>
      <c r="U37" s="173"/>
      <c r="V37" s="173"/>
      <c r="W37" s="173"/>
      <c r="X37" s="173"/>
      <c r="Y37" s="173"/>
      <c r="Z37" s="173"/>
      <c r="AA37" s="173"/>
      <c r="AB37" s="173"/>
      <c r="AC37" s="173"/>
      <c r="AD37" s="173"/>
      <c r="AE37" s="176"/>
    </row>
    <row r="38" spans="1:31" ht="15.75" thickBot="1" x14ac:dyDescent="0.3">
      <c r="A38" s="177"/>
      <c r="B38" s="126" t="s">
        <v>267</v>
      </c>
      <c r="C38" s="62"/>
      <c r="D38" s="62"/>
      <c r="E38" s="62"/>
      <c r="F38" s="62"/>
      <c r="G38" s="62"/>
      <c r="H38" s="62"/>
      <c r="I38" s="62"/>
      <c r="J38" s="62"/>
      <c r="K38" s="123"/>
      <c r="L38" s="62"/>
      <c r="M38" s="62"/>
      <c r="N38" s="62"/>
      <c r="O38" s="62"/>
      <c r="P38" s="62"/>
      <c r="Q38" s="62"/>
      <c r="R38" s="62"/>
      <c r="S38" s="62"/>
      <c r="T38" s="62"/>
      <c r="U38" s="62"/>
      <c r="V38" s="62"/>
      <c r="W38" s="62"/>
      <c r="X38" s="62"/>
      <c r="Y38" s="62"/>
      <c r="Z38" s="62"/>
      <c r="AA38" s="62"/>
      <c r="AB38" s="62"/>
      <c r="AC38" s="62"/>
      <c r="AD38" s="62"/>
      <c r="AE38" s="178"/>
    </row>
    <row r="39" spans="1:31" ht="16.5" thickTop="1" thickBot="1" x14ac:dyDescent="0.3">
      <c r="A39" s="179" t="s">
        <v>4</v>
      </c>
      <c r="B39" s="136" t="s">
        <v>14</v>
      </c>
      <c r="C39" s="137" t="s">
        <v>71</v>
      </c>
      <c r="D39" s="138" t="s">
        <v>211</v>
      </c>
      <c r="E39" s="139" t="s">
        <v>189</v>
      </c>
      <c r="F39" s="135" t="s">
        <v>3</v>
      </c>
      <c r="G39" s="62"/>
      <c r="H39" s="62"/>
      <c r="I39" s="62"/>
      <c r="J39" s="62"/>
      <c r="K39" s="123"/>
      <c r="L39" s="62"/>
      <c r="M39" s="62"/>
      <c r="N39" s="62"/>
      <c r="O39" s="62"/>
      <c r="P39" s="62"/>
      <c r="Q39" s="62"/>
      <c r="R39" s="62"/>
      <c r="S39" s="62"/>
      <c r="T39" s="62"/>
      <c r="U39" s="62"/>
      <c r="V39" s="62"/>
      <c r="W39" s="62"/>
      <c r="X39" s="62"/>
      <c r="Y39" s="62"/>
      <c r="Z39" s="62"/>
      <c r="AA39" s="62"/>
      <c r="AB39" s="62"/>
      <c r="AC39" s="62"/>
      <c r="AD39" s="62"/>
      <c r="AE39" s="178"/>
    </row>
    <row r="40" spans="1:31" ht="16.5" thickTop="1" thickBot="1" x14ac:dyDescent="0.3">
      <c r="A40" s="180">
        <v>7</v>
      </c>
      <c r="B40" s="149" t="s">
        <v>9</v>
      </c>
      <c r="C40" s="150">
        <v>7</v>
      </c>
      <c r="D40" s="151">
        <v>7</v>
      </c>
      <c r="E40" s="152">
        <v>8</v>
      </c>
      <c r="F40" s="153">
        <f>SUM(C40:E40)</f>
        <v>22</v>
      </c>
      <c r="G40" s="62"/>
      <c r="H40" s="62"/>
      <c r="I40" s="62"/>
      <c r="J40" s="62"/>
      <c r="K40" s="123"/>
      <c r="L40" s="62"/>
      <c r="M40" s="62"/>
      <c r="N40" s="62"/>
      <c r="O40" s="62"/>
      <c r="P40" s="62"/>
      <c r="Q40" s="62"/>
      <c r="R40" s="62"/>
      <c r="S40" s="62"/>
      <c r="T40" s="62"/>
      <c r="U40" s="62"/>
      <c r="V40" s="62"/>
      <c r="W40" s="62"/>
      <c r="X40" s="62"/>
      <c r="Y40" s="62"/>
      <c r="Z40" s="62"/>
      <c r="AA40" s="62"/>
      <c r="AB40" s="62"/>
      <c r="AC40" s="62"/>
      <c r="AD40" s="62"/>
      <c r="AE40" s="178"/>
    </row>
    <row r="41" spans="1:31" ht="15.75" thickTop="1" x14ac:dyDescent="0.25">
      <c r="A41" s="181"/>
      <c r="B41" s="145"/>
      <c r="C41" s="146"/>
      <c r="D41" s="146"/>
      <c r="E41" s="146"/>
      <c r="F41" s="146"/>
      <c r="G41" s="62"/>
      <c r="H41" s="62"/>
      <c r="I41" s="62"/>
      <c r="J41" s="62"/>
      <c r="K41" s="123"/>
      <c r="L41" s="62"/>
      <c r="M41" s="62"/>
      <c r="N41" s="62"/>
      <c r="O41" s="62"/>
      <c r="P41" s="62"/>
      <c r="Q41" s="62"/>
      <c r="R41" s="62"/>
      <c r="S41" s="62"/>
      <c r="T41" s="62"/>
      <c r="U41" s="62"/>
      <c r="V41" s="62"/>
      <c r="W41" s="62"/>
      <c r="X41" s="62"/>
      <c r="Y41" s="62"/>
      <c r="Z41" s="62"/>
      <c r="AA41" s="62"/>
      <c r="AB41" s="62"/>
      <c r="AC41" s="62"/>
      <c r="AD41" s="62"/>
      <c r="AE41" s="178"/>
    </row>
    <row r="42" spans="1:31" x14ac:dyDescent="0.25">
      <c r="A42" s="177"/>
      <c r="B42" s="62"/>
      <c r="C42" s="62"/>
      <c r="D42" s="62"/>
      <c r="E42" s="62"/>
      <c r="F42" s="62"/>
      <c r="G42" s="62"/>
      <c r="H42" s="62"/>
      <c r="I42" s="62"/>
      <c r="J42" s="62"/>
      <c r="K42" s="123"/>
      <c r="L42" s="62"/>
      <c r="M42" s="62"/>
      <c r="N42" s="62"/>
      <c r="O42" s="62"/>
      <c r="P42" s="62"/>
      <c r="Q42" s="62"/>
      <c r="R42" s="62"/>
      <c r="S42" s="62"/>
      <c r="T42" s="62"/>
      <c r="U42" s="62"/>
      <c r="V42" s="62"/>
      <c r="W42" s="62"/>
      <c r="X42" s="62"/>
      <c r="Y42" s="62"/>
      <c r="Z42" s="62"/>
      <c r="AA42" s="62"/>
      <c r="AB42" s="62"/>
      <c r="AC42" s="62"/>
      <c r="AD42" s="62"/>
      <c r="AE42" s="178"/>
    </row>
    <row r="43" spans="1:31" ht="15.75" thickBot="1" x14ac:dyDescent="0.3">
      <c r="A43" s="177"/>
      <c r="B43" s="239" t="s">
        <v>322</v>
      </c>
      <c r="C43" s="62"/>
      <c r="D43" s="62"/>
      <c r="E43" s="62"/>
      <c r="F43" s="62"/>
      <c r="G43" s="62"/>
      <c r="H43" s="62"/>
      <c r="I43" s="62"/>
      <c r="J43" s="62"/>
      <c r="K43" s="62"/>
      <c r="L43" s="123"/>
      <c r="M43" s="62"/>
      <c r="N43" s="62"/>
      <c r="O43" s="62"/>
      <c r="P43" s="62"/>
      <c r="Q43" s="62"/>
      <c r="R43" s="62"/>
      <c r="S43" s="62"/>
      <c r="T43" s="62"/>
      <c r="U43" s="62"/>
      <c r="V43" s="62"/>
      <c r="W43" s="62"/>
      <c r="X43" s="62"/>
      <c r="Y43" s="62"/>
      <c r="Z43" s="62"/>
      <c r="AA43" s="62"/>
      <c r="AB43" s="62"/>
      <c r="AC43" s="62"/>
      <c r="AD43" s="62"/>
      <c r="AE43" s="178"/>
    </row>
    <row r="44" spans="1:31" ht="15.75" thickTop="1" x14ac:dyDescent="0.25">
      <c r="A44" s="434" t="s">
        <v>4</v>
      </c>
      <c r="B44" s="423" t="s">
        <v>14</v>
      </c>
      <c r="C44" s="436" t="s">
        <v>174</v>
      </c>
      <c r="D44" s="426"/>
      <c r="E44" s="426"/>
      <c r="F44" s="437"/>
      <c r="G44" s="425" t="s">
        <v>214</v>
      </c>
      <c r="H44" s="426"/>
      <c r="I44" s="426"/>
      <c r="J44" s="427"/>
      <c r="K44" s="436" t="s">
        <v>212</v>
      </c>
      <c r="L44" s="427"/>
      <c r="M44" s="62"/>
      <c r="N44" s="62"/>
      <c r="O44" s="62"/>
      <c r="P44" s="62"/>
      <c r="Q44" s="62"/>
      <c r="R44" s="62"/>
      <c r="S44" s="62"/>
      <c r="T44" s="62"/>
      <c r="U44" s="62"/>
      <c r="V44" s="62"/>
      <c r="W44" s="62"/>
      <c r="X44" s="62"/>
      <c r="Y44" s="62"/>
      <c r="Z44" s="62"/>
      <c r="AA44" s="62"/>
      <c r="AB44" s="62"/>
      <c r="AC44" s="62"/>
      <c r="AD44" s="62"/>
      <c r="AE44" s="178"/>
    </row>
    <row r="45" spans="1:31" ht="15.75" thickBot="1" x14ac:dyDescent="0.3">
      <c r="A45" s="435"/>
      <c r="B45" s="424"/>
      <c r="C45" s="132" t="s">
        <v>1</v>
      </c>
      <c r="D45" s="133" t="s">
        <v>0</v>
      </c>
      <c r="E45" s="133" t="s">
        <v>2</v>
      </c>
      <c r="F45" s="140" t="s">
        <v>3</v>
      </c>
      <c r="G45" s="141" t="s">
        <v>1</v>
      </c>
      <c r="H45" s="133" t="s">
        <v>0</v>
      </c>
      <c r="I45" s="133" t="s">
        <v>2</v>
      </c>
      <c r="J45" s="134" t="s">
        <v>3</v>
      </c>
      <c r="K45" s="132" t="s">
        <v>213</v>
      </c>
      <c r="L45" s="134" t="s">
        <v>3</v>
      </c>
      <c r="M45" s="62"/>
      <c r="N45" s="62"/>
      <c r="O45" s="62"/>
      <c r="P45" s="62"/>
      <c r="Q45" s="62"/>
      <c r="R45" s="62"/>
      <c r="S45" s="62"/>
      <c r="T45" s="62"/>
      <c r="U45" s="62"/>
      <c r="V45" s="62"/>
      <c r="W45" s="62"/>
      <c r="X45" s="62"/>
      <c r="Y45" s="62"/>
      <c r="Z45" s="62"/>
      <c r="AA45" s="62"/>
      <c r="AB45" s="62"/>
      <c r="AC45" s="62"/>
      <c r="AD45" s="62"/>
      <c r="AE45" s="178"/>
    </row>
    <row r="46" spans="1:31" ht="16.5" thickTop="1" thickBot="1" x14ac:dyDescent="0.3">
      <c r="A46" s="182">
        <f>A40</f>
        <v>7</v>
      </c>
      <c r="B46" s="154" t="s">
        <v>9</v>
      </c>
      <c r="C46" s="155">
        <f>J10</f>
        <v>8675</v>
      </c>
      <c r="D46" s="156">
        <f>K10</f>
        <v>8098</v>
      </c>
      <c r="E46" s="156">
        <f>L10</f>
        <v>8423</v>
      </c>
      <c r="F46" s="157">
        <f>M10</f>
        <v>25196</v>
      </c>
      <c r="G46" s="158">
        <f>C46/$F$46</f>
        <v>0.34430068264803937</v>
      </c>
      <c r="H46" s="159">
        <f>D46/$F$46</f>
        <v>0.3214002222575012</v>
      </c>
      <c r="I46" s="159">
        <f>E46/$F$46</f>
        <v>0.33429909509445943</v>
      </c>
      <c r="J46" s="160">
        <f>F46/$F$46</f>
        <v>1</v>
      </c>
      <c r="K46" s="158">
        <f>Results!$K$31</f>
        <v>0.41543479769588454</v>
      </c>
      <c r="L46" s="161">
        <f>Results!$L$31</f>
        <v>0.14232222486979607</v>
      </c>
      <c r="M46" s="62"/>
      <c r="N46" s="62"/>
      <c r="O46" s="62"/>
      <c r="P46" s="62"/>
      <c r="Q46" s="62"/>
      <c r="R46" s="62"/>
      <c r="S46" s="62"/>
      <c r="T46" s="62"/>
      <c r="U46" s="62"/>
      <c r="V46" s="62"/>
      <c r="W46" s="62"/>
      <c r="X46" s="62"/>
      <c r="Y46" s="62"/>
      <c r="Z46" s="62"/>
      <c r="AA46" s="62"/>
      <c r="AB46" s="62"/>
      <c r="AC46" s="62"/>
      <c r="AD46" s="62"/>
      <c r="AE46" s="178"/>
    </row>
    <row r="47" spans="1:31" ht="15.75" thickTop="1" x14ac:dyDescent="0.25">
      <c r="A47" s="177"/>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178"/>
    </row>
    <row r="48" spans="1:31" x14ac:dyDescent="0.25">
      <c r="A48" s="177"/>
      <c r="B48" s="62"/>
      <c r="C48" s="62"/>
      <c r="D48" s="62"/>
      <c r="E48" s="62"/>
      <c r="F48" s="62"/>
      <c r="G48" s="62"/>
      <c r="H48" s="62"/>
      <c r="I48" s="62"/>
      <c r="J48" s="62"/>
      <c r="K48" s="123"/>
      <c r="L48" s="62"/>
      <c r="M48" s="62"/>
      <c r="N48" s="62"/>
      <c r="O48" s="62"/>
      <c r="P48" s="62"/>
      <c r="Q48" s="62"/>
      <c r="R48" s="62"/>
      <c r="S48" s="62"/>
      <c r="T48" s="62"/>
      <c r="U48" s="62"/>
      <c r="V48" s="62"/>
      <c r="W48" s="62"/>
      <c r="X48" s="62"/>
      <c r="Y48" s="62"/>
      <c r="Z48" s="62"/>
      <c r="AA48" s="62"/>
      <c r="AB48" s="62"/>
      <c r="AC48" s="62"/>
      <c r="AD48" s="62"/>
      <c r="AE48" s="178"/>
    </row>
    <row r="49" spans="1:31" ht="15.75" thickBot="1" x14ac:dyDescent="0.3">
      <c r="B49" s="231" t="s">
        <v>330</v>
      </c>
      <c r="C49" s="230"/>
      <c r="D49" s="230"/>
      <c r="E49" s="230"/>
      <c r="F49" s="230"/>
      <c r="G49" s="230"/>
      <c r="H49" s="230"/>
      <c r="I49" s="230"/>
      <c r="J49" s="230"/>
      <c r="K49" s="230"/>
      <c r="L49" s="230"/>
      <c r="M49" s="230"/>
      <c r="N49" s="162"/>
      <c r="O49" s="162"/>
      <c r="P49" s="162"/>
      <c r="Q49" s="162"/>
      <c r="R49" s="162"/>
      <c r="S49" s="162"/>
      <c r="T49" s="162"/>
      <c r="U49" s="62"/>
      <c r="V49" s="62"/>
      <c r="W49" s="62"/>
      <c r="X49" s="62"/>
      <c r="Y49" s="62"/>
      <c r="Z49" s="62"/>
      <c r="AA49" s="62"/>
      <c r="AB49" s="162"/>
      <c r="AC49" s="162"/>
      <c r="AD49" s="162"/>
      <c r="AE49" s="237"/>
    </row>
    <row r="50" spans="1:31" ht="15.75" thickTop="1" x14ac:dyDescent="0.25">
      <c r="A50" s="184" t="s">
        <v>4</v>
      </c>
      <c r="B50" s="423" t="s">
        <v>14</v>
      </c>
      <c r="C50" s="425" t="s">
        <v>323</v>
      </c>
      <c r="D50" s="426"/>
      <c r="E50" s="426"/>
      <c r="F50" s="427"/>
      <c r="G50" s="425" t="s">
        <v>324</v>
      </c>
      <c r="H50" s="426"/>
      <c r="I50" s="426"/>
      <c r="J50" s="427"/>
      <c r="K50" s="425" t="s">
        <v>325</v>
      </c>
      <c r="L50" s="426"/>
      <c r="M50" s="426"/>
      <c r="N50" s="427"/>
      <c r="O50" s="162"/>
      <c r="P50" s="162"/>
      <c r="Q50" s="162"/>
      <c r="R50" s="162"/>
      <c r="S50" s="162"/>
      <c r="T50" s="162"/>
      <c r="U50" s="62"/>
      <c r="V50" s="62"/>
      <c r="W50" s="62"/>
      <c r="X50" s="62"/>
      <c r="Y50" s="62"/>
      <c r="Z50" s="62"/>
      <c r="AA50" s="62"/>
      <c r="AB50" s="162"/>
      <c r="AC50" s="162"/>
      <c r="AD50" s="162"/>
      <c r="AE50" s="237"/>
    </row>
    <row r="51" spans="1:31" ht="30.75" thickBot="1" x14ac:dyDescent="0.3">
      <c r="A51" s="185"/>
      <c r="B51" s="424"/>
      <c r="C51" s="65" t="s">
        <v>175</v>
      </c>
      <c r="D51" s="66" t="s">
        <v>0</v>
      </c>
      <c r="E51" s="66" t="s">
        <v>2</v>
      </c>
      <c r="F51" s="67" t="s">
        <v>3</v>
      </c>
      <c r="G51" s="65" t="s">
        <v>175</v>
      </c>
      <c r="H51" s="66" t="s">
        <v>0</v>
      </c>
      <c r="I51" s="66" t="s">
        <v>2</v>
      </c>
      <c r="J51" s="67" t="s">
        <v>3</v>
      </c>
      <c r="K51" s="65" t="s">
        <v>175</v>
      </c>
      <c r="L51" s="66" t="s">
        <v>0</v>
      </c>
      <c r="M51" s="66" t="s">
        <v>2</v>
      </c>
      <c r="N51" s="67" t="s">
        <v>3</v>
      </c>
      <c r="O51" s="162"/>
      <c r="P51" s="162"/>
      <c r="Q51" s="162"/>
      <c r="R51" s="162"/>
      <c r="S51" s="162"/>
      <c r="T51" s="162"/>
      <c r="U51" s="62"/>
      <c r="V51" s="62"/>
      <c r="W51" s="62"/>
      <c r="X51" s="62"/>
      <c r="Y51" s="62"/>
      <c r="Z51" s="62"/>
      <c r="AA51" s="62"/>
      <c r="AB51" s="162"/>
      <c r="AC51" s="162"/>
      <c r="AD51" s="162"/>
      <c r="AE51" s="237"/>
    </row>
    <row r="52" spans="1:31" ht="16.5" thickTop="1" thickBot="1" x14ac:dyDescent="0.3">
      <c r="A52" s="180">
        <f>A40</f>
        <v>7</v>
      </c>
      <c r="B52" s="149" t="str">
        <f>B40</f>
        <v>Redirect 2L&amp;T</v>
      </c>
      <c r="C52" s="169">
        <f>AF13</f>
        <v>8675</v>
      </c>
      <c r="D52" s="165">
        <f>AF14</f>
        <v>8098</v>
      </c>
      <c r="E52" s="165">
        <f>AF15</f>
        <v>8423</v>
      </c>
      <c r="F52" s="235">
        <f>AF16</f>
        <v>25196</v>
      </c>
      <c r="G52" s="169">
        <f>AF5</f>
        <v>5814</v>
      </c>
      <c r="H52" s="169">
        <f>AF6</f>
        <v>4391</v>
      </c>
      <c r="I52" s="169">
        <f>AF7</f>
        <v>6803</v>
      </c>
      <c r="J52" s="169">
        <f>AF8</f>
        <v>17008</v>
      </c>
      <c r="K52" s="166">
        <f>AF9</f>
        <v>2861</v>
      </c>
      <c r="L52" s="165">
        <f>AF10</f>
        <v>3707</v>
      </c>
      <c r="M52" s="165">
        <f>AF11</f>
        <v>1620</v>
      </c>
      <c r="N52" s="236">
        <f>AF12</f>
        <v>8188</v>
      </c>
      <c r="O52" s="162"/>
      <c r="P52" s="162"/>
      <c r="Q52" s="162"/>
      <c r="R52" s="162"/>
      <c r="S52" s="162"/>
      <c r="T52" s="162"/>
      <c r="U52" s="62"/>
      <c r="V52" s="62"/>
      <c r="W52" s="62"/>
      <c r="X52" s="62"/>
      <c r="Y52" s="62"/>
      <c r="Z52" s="62"/>
      <c r="AA52" s="62"/>
      <c r="AB52" s="162"/>
      <c r="AC52" s="162"/>
      <c r="AD52" s="162"/>
      <c r="AE52" s="237"/>
    </row>
    <row r="53" spans="1:31" ht="15.75" thickTop="1" x14ac:dyDescent="0.25">
      <c r="A53" s="177"/>
      <c r="B53" s="62"/>
      <c r="C53" s="62"/>
      <c r="D53" s="62"/>
      <c r="E53" s="62"/>
      <c r="F53" s="62"/>
      <c r="G53" s="62"/>
      <c r="H53" s="62"/>
      <c r="I53" s="62"/>
      <c r="J53" s="62"/>
      <c r="K53" s="123"/>
      <c r="L53" s="62"/>
      <c r="M53" s="62"/>
      <c r="N53" s="62"/>
      <c r="O53" s="62"/>
      <c r="P53" s="62"/>
      <c r="Q53" s="62"/>
      <c r="R53" s="62"/>
      <c r="S53" s="62"/>
      <c r="T53" s="62"/>
      <c r="U53" s="62"/>
      <c r="V53" s="62"/>
      <c r="W53" s="62"/>
      <c r="X53" s="62"/>
      <c r="Y53" s="62"/>
      <c r="Z53" s="62"/>
      <c r="AA53" s="62"/>
      <c r="AB53" s="62"/>
      <c r="AC53" s="62"/>
      <c r="AD53" s="62"/>
      <c r="AE53" s="178"/>
    </row>
    <row r="54" spans="1:31" x14ac:dyDescent="0.25">
      <c r="A54" s="177"/>
      <c r="B54" s="62"/>
      <c r="C54" s="62"/>
      <c r="D54" s="62"/>
      <c r="E54" s="62"/>
      <c r="F54" s="62"/>
      <c r="G54" s="62"/>
      <c r="H54" s="62"/>
      <c r="I54" s="62"/>
      <c r="J54" s="62"/>
      <c r="K54" s="123"/>
      <c r="L54" s="62"/>
      <c r="M54" s="62"/>
      <c r="N54" s="62"/>
      <c r="O54" s="62"/>
      <c r="P54" s="62"/>
      <c r="Q54" s="62"/>
      <c r="R54" s="62"/>
      <c r="S54" s="62"/>
      <c r="T54" s="62"/>
      <c r="U54" s="62"/>
      <c r="V54" s="62"/>
      <c r="W54" s="62"/>
      <c r="X54" s="62"/>
      <c r="Y54" s="62"/>
      <c r="Z54" s="62"/>
      <c r="AA54" s="62"/>
      <c r="AB54" s="62"/>
      <c r="AC54" s="62"/>
      <c r="AD54" s="62"/>
      <c r="AE54" s="178"/>
    </row>
    <row r="55" spans="1:31" x14ac:dyDescent="0.25">
      <c r="A55" s="177"/>
      <c r="B55" s="62"/>
      <c r="C55" s="62"/>
      <c r="D55" s="62"/>
      <c r="E55" s="62"/>
      <c r="F55" s="62"/>
      <c r="G55" s="62"/>
      <c r="H55" s="62"/>
      <c r="I55" s="62"/>
      <c r="J55" s="62"/>
      <c r="K55" s="123"/>
      <c r="L55" s="62"/>
      <c r="M55" s="62"/>
      <c r="N55" s="62"/>
      <c r="O55" s="62"/>
      <c r="P55" s="62"/>
      <c r="Q55" s="62"/>
      <c r="R55" s="62"/>
      <c r="S55" s="62"/>
      <c r="T55" s="62"/>
      <c r="U55" s="62"/>
      <c r="V55" s="62"/>
      <c r="W55" s="62"/>
      <c r="X55" s="62"/>
      <c r="Y55" s="62"/>
      <c r="Z55" s="62"/>
      <c r="AA55" s="62"/>
      <c r="AB55" s="62"/>
      <c r="AC55" s="62"/>
      <c r="AD55" s="62"/>
      <c r="AE55" s="178"/>
    </row>
    <row r="56" spans="1:31" ht="15.75" thickBot="1" x14ac:dyDescent="0.3">
      <c r="A56" s="183"/>
      <c r="B56" s="163" t="s">
        <v>335</v>
      </c>
      <c r="C56" s="162"/>
      <c r="D56" s="162"/>
      <c r="E56" s="162"/>
      <c r="F56" s="162"/>
      <c r="G56" s="162"/>
      <c r="H56" s="162"/>
      <c r="I56" s="162"/>
      <c r="J56" s="162"/>
      <c r="K56" s="162"/>
      <c r="L56" s="162"/>
      <c r="M56" s="162"/>
      <c r="N56" s="162"/>
      <c r="O56" s="162"/>
      <c r="P56" s="162"/>
      <c r="Q56" s="162"/>
      <c r="R56" s="162"/>
      <c r="S56" s="252"/>
      <c r="T56" s="62"/>
      <c r="U56" s="62"/>
      <c r="V56" s="62"/>
      <c r="W56" s="62"/>
      <c r="X56" s="62"/>
      <c r="Y56" s="62"/>
      <c r="Z56" s="62"/>
      <c r="AA56" s="62"/>
      <c r="AB56" s="62"/>
      <c r="AC56" s="62"/>
      <c r="AD56" s="62"/>
      <c r="AE56" s="178"/>
    </row>
    <row r="57" spans="1:31" ht="15.75" thickTop="1" x14ac:dyDescent="0.25">
      <c r="A57" s="124" t="s">
        <v>4</v>
      </c>
      <c r="B57" s="124" t="s">
        <v>14</v>
      </c>
      <c r="C57" s="444" t="s">
        <v>175</v>
      </c>
      <c r="D57" s="445"/>
      <c r="E57" s="445"/>
      <c r="F57" s="445"/>
      <c r="G57" s="445"/>
      <c r="H57" s="446"/>
      <c r="I57" s="444" t="s">
        <v>0</v>
      </c>
      <c r="J57" s="445"/>
      <c r="K57" s="445"/>
      <c r="L57" s="445"/>
      <c r="M57" s="445"/>
      <c r="N57" s="446"/>
      <c r="O57" s="444" t="s">
        <v>2</v>
      </c>
      <c r="P57" s="445"/>
      <c r="Q57" s="445"/>
      <c r="R57" s="445"/>
      <c r="S57" s="445"/>
      <c r="T57" s="446"/>
      <c r="U57" s="242" t="s">
        <v>3</v>
      </c>
      <c r="V57" s="243"/>
      <c r="W57" s="243"/>
      <c r="X57" s="243"/>
      <c r="Y57" s="243"/>
      <c r="Z57" s="244"/>
      <c r="AA57" s="62"/>
      <c r="AB57" s="62"/>
      <c r="AC57" s="62"/>
      <c r="AD57" s="62"/>
      <c r="AE57" s="178"/>
    </row>
    <row r="58" spans="1:31" ht="30.75" thickBot="1" x14ac:dyDescent="0.3">
      <c r="A58" s="125"/>
      <c r="B58" s="125"/>
      <c r="C58" s="65" t="str">
        <f>$V$5&amp;"
(mph)"</f>
        <v>40-40
(mph)</v>
      </c>
      <c r="D58" s="66" t="str">
        <f>$V$6&amp;"
(mph)"</f>
        <v>40-30
(mph)</v>
      </c>
      <c r="E58" s="245" t="str">
        <f>$V$7&amp;" (mph)"</f>
        <v>40-20 (mph)</v>
      </c>
      <c r="F58" s="66" t="str">
        <f>$V$8&amp;"
(mph)"</f>
        <v>30-30
(mph)</v>
      </c>
      <c r="G58" s="66" t="str">
        <f>$V$9&amp;"
(mph)"</f>
        <v>30-20
(mph)</v>
      </c>
      <c r="H58" s="66" t="str">
        <f>$V$10&amp;" (mph)"</f>
        <v>20-20 (mph)</v>
      </c>
      <c r="I58" s="65" t="str">
        <f>$V$5&amp;"
(mph)"</f>
        <v>40-40
(mph)</v>
      </c>
      <c r="J58" s="66" t="str">
        <f>$V$6&amp;"
(mph)"</f>
        <v>40-30
(mph)</v>
      </c>
      <c r="K58" s="245" t="str">
        <f>$V$7&amp;" (mph)"</f>
        <v>40-20 (mph)</v>
      </c>
      <c r="L58" s="66" t="str">
        <f>$V$8&amp;"
(mph)"</f>
        <v>30-30
(mph)</v>
      </c>
      <c r="M58" s="66" t="str">
        <f>$V$9&amp;"
(mph)"</f>
        <v>30-20
(mph)</v>
      </c>
      <c r="N58" s="66" t="str">
        <f>$V$10&amp;" (mph)"</f>
        <v>20-20 (mph)</v>
      </c>
      <c r="O58" s="65" t="str">
        <f>$V$5&amp;"
(mph)"</f>
        <v>40-40
(mph)</v>
      </c>
      <c r="P58" s="66" t="str">
        <f>$V$6&amp;"
(mph)"</f>
        <v>40-30
(mph)</v>
      </c>
      <c r="Q58" s="245" t="str">
        <f>$V$7&amp;" (mph)"</f>
        <v>40-20 (mph)</v>
      </c>
      <c r="R58" s="66" t="str">
        <f>$V$8&amp;"
(mph)"</f>
        <v>30-30
(mph)</v>
      </c>
      <c r="S58" s="66" t="str">
        <f>$V$9&amp;"
(mph)"</f>
        <v>30-20
(mph)</v>
      </c>
      <c r="T58" s="66" t="str">
        <f>$V$10&amp;" (mph)"</f>
        <v>20-20 (mph)</v>
      </c>
      <c r="U58" s="65" t="str">
        <f>$V$5&amp;"
(mph)"</f>
        <v>40-40
(mph)</v>
      </c>
      <c r="V58" s="66" t="str">
        <f>$V$6&amp;"
(mph)"</f>
        <v>40-30
(mph)</v>
      </c>
      <c r="W58" s="245" t="str">
        <f>$V$7&amp;" (mph)"</f>
        <v>40-20 (mph)</v>
      </c>
      <c r="X58" s="66" t="str">
        <f>$V$8&amp;"
(mph)"</f>
        <v>30-30
(mph)</v>
      </c>
      <c r="Y58" s="66" t="str">
        <f>$V$9&amp;"
(mph)"</f>
        <v>30-20
(mph)</v>
      </c>
      <c r="Z58" s="67" t="str">
        <f>$V$10&amp;" (mph)"</f>
        <v>20-20 (mph)</v>
      </c>
      <c r="AA58" s="162"/>
      <c r="AB58" s="62"/>
      <c r="AC58" s="62"/>
      <c r="AD58" s="62"/>
      <c r="AE58" s="178"/>
    </row>
    <row r="59" spans="1:31" ht="16.5" thickTop="1" thickBot="1" x14ac:dyDescent="0.3">
      <c r="A59" s="247">
        <f>A40</f>
        <v>7</v>
      </c>
      <c r="B59" s="164" t="str">
        <f>B40</f>
        <v>Redirect 2L&amp;T</v>
      </c>
      <c r="C59" s="248">
        <f ca="1">W5</f>
        <v>5</v>
      </c>
      <c r="D59" s="248">
        <f ca="1">W6</f>
        <v>0</v>
      </c>
      <c r="E59" s="248">
        <f ca="1">W7</f>
        <v>0</v>
      </c>
      <c r="F59" s="248">
        <f ca="1">W8</f>
        <v>2</v>
      </c>
      <c r="G59" s="248">
        <f ca="1">W9</f>
        <v>0</v>
      </c>
      <c r="H59" s="249">
        <f ca="1">W10</f>
        <v>0</v>
      </c>
      <c r="I59" s="250">
        <f ca="1">W11</f>
        <v>0</v>
      </c>
      <c r="J59" s="49">
        <f ca="1">W12</f>
        <v>0</v>
      </c>
      <c r="K59" s="49">
        <f ca="1">W13</f>
        <v>4</v>
      </c>
      <c r="L59" s="49">
        <f ca="1">W14</f>
        <v>0</v>
      </c>
      <c r="M59" s="49">
        <f ca="1">W15</f>
        <v>2</v>
      </c>
      <c r="N59" s="251">
        <f ca="1">W22</f>
        <v>2</v>
      </c>
      <c r="O59" s="250">
        <f ca="1">W17</f>
        <v>0</v>
      </c>
      <c r="P59" s="49">
        <f ca="1">W18</f>
        <v>2</v>
      </c>
      <c r="Q59" s="49">
        <f ca="1">W19</f>
        <v>3</v>
      </c>
      <c r="R59" s="49">
        <f ca="1">W20</f>
        <v>0</v>
      </c>
      <c r="S59" s="49">
        <f ca="1">W21</f>
        <v>1</v>
      </c>
      <c r="T59" s="251">
        <f ca="1">W22</f>
        <v>2</v>
      </c>
      <c r="U59" s="250">
        <f ca="1">W23</f>
        <v>5</v>
      </c>
      <c r="V59" s="49">
        <f ca="1">W24</f>
        <v>2</v>
      </c>
      <c r="W59" s="49">
        <f ca="1">W25</f>
        <v>7</v>
      </c>
      <c r="X59" s="49">
        <f ca="1">W26</f>
        <v>2</v>
      </c>
      <c r="Y59" s="49">
        <f ca="1">W27</f>
        <v>3</v>
      </c>
      <c r="Z59" s="251">
        <f ca="1">W28</f>
        <v>3</v>
      </c>
      <c r="AA59" s="162"/>
      <c r="AB59" s="162"/>
      <c r="AC59" s="62"/>
      <c r="AD59" s="62"/>
      <c r="AE59" s="178"/>
    </row>
    <row r="60" spans="1:31" ht="19.5" thickTop="1" x14ac:dyDescent="0.3">
      <c r="A60" s="183"/>
      <c r="B60" s="167"/>
      <c r="C60" s="167"/>
      <c r="D60" s="62"/>
      <c r="E60" s="62"/>
      <c r="F60" s="62"/>
      <c r="G60" s="62"/>
      <c r="H60" s="62"/>
      <c r="I60" s="123"/>
      <c r="J60" s="148"/>
      <c r="K60" s="148"/>
      <c r="L60" s="62"/>
      <c r="M60" s="62"/>
      <c r="N60" s="62"/>
      <c r="O60" s="62"/>
      <c r="P60" s="62"/>
      <c r="Q60" s="62"/>
      <c r="R60" s="168"/>
      <c r="S60" s="246"/>
      <c r="T60" s="62"/>
      <c r="U60" s="162"/>
      <c r="V60" s="162"/>
      <c r="W60" s="162"/>
      <c r="X60" s="162"/>
      <c r="Y60" s="162"/>
      <c r="Z60" s="62"/>
      <c r="AA60" s="62"/>
      <c r="AB60" s="62"/>
      <c r="AC60" s="62"/>
      <c r="AD60" s="62"/>
      <c r="AE60" s="178"/>
    </row>
    <row r="61" spans="1:31" ht="18.75" x14ac:dyDescent="0.3">
      <c r="A61" s="183"/>
      <c r="B61" s="167"/>
      <c r="C61" s="167"/>
      <c r="D61" s="62"/>
      <c r="E61" s="62"/>
      <c r="F61" s="62"/>
      <c r="G61" s="62"/>
      <c r="H61" s="62"/>
      <c r="I61" s="123"/>
      <c r="J61" s="62"/>
      <c r="K61" s="62"/>
      <c r="L61" s="62"/>
      <c r="M61" s="62"/>
      <c r="N61" s="62"/>
      <c r="O61" s="62"/>
      <c r="P61" s="62"/>
      <c r="Q61" s="62"/>
      <c r="R61" s="168"/>
      <c r="S61" s="62"/>
      <c r="T61" s="62"/>
      <c r="U61" s="162"/>
      <c r="V61" s="162"/>
      <c r="W61" s="162"/>
      <c r="X61" s="162"/>
      <c r="Y61" s="162"/>
      <c r="Z61" s="62"/>
      <c r="AA61" s="62"/>
      <c r="AB61" s="62"/>
      <c r="AC61" s="62"/>
      <c r="AD61" s="62"/>
      <c r="AE61" s="178"/>
    </row>
    <row r="62" spans="1:31" ht="15.75" thickBot="1" x14ac:dyDescent="0.3">
      <c r="A62" s="183"/>
      <c r="B62" s="163" t="s">
        <v>340</v>
      </c>
      <c r="C62" s="162"/>
      <c r="D62" s="162"/>
      <c r="E62" s="162"/>
      <c r="F62" s="162"/>
      <c r="G62" s="162"/>
      <c r="H62" s="162"/>
      <c r="I62" s="162"/>
      <c r="J62" s="162"/>
      <c r="K62" s="162"/>
      <c r="L62" s="162"/>
      <c r="M62" s="162"/>
      <c r="N62" s="162"/>
      <c r="O62" s="162"/>
      <c r="P62" s="162"/>
      <c r="Q62" s="162"/>
      <c r="R62" s="162"/>
      <c r="S62" s="62"/>
      <c r="T62" s="62"/>
      <c r="U62" s="62"/>
      <c r="V62" s="62"/>
      <c r="W62" s="62"/>
      <c r="X62" s="62"/>
      <c r="Y62" s="62"/>
      <c r="Z62" s="62"/>
      <c r="AA62" s="62"/>
      <c r="AB62" s="62"/>
      <c r="AC62" s="62"/>
      <c r="AD62" s="62"/>
      <c r="AE62" s="178"/>
    </row>
    <row r="63" spans="1:31" ht="15.75" thickTop="1" x14ac:dyDescent="0.25">
      <c r="A63" s="184" t="s">
        <v>4</v>
      </c>
      <c r="B63" s="124" t="s">
        <v>14</v>
      </c>
      <c r="C63" s="444" t="s">
        <v>175</v>
      </c>
      <c r="D63" s="445"/>
      <c r="E63" s="445"/>
      <c r="F63" s="445"/>
      <c r="G63" s="445"/>
      <c r="H63" s="445"/>
      <c r="I63" s="446"/>
      <c r="J63" s="444" t="s">
        <v>0</v>
      </c>
      <c r="K63" s="445"/>
      <c r="L63" s="445"/>
      <c r="M63" s="445"/>
      <c r="N63" s="445"/>
      <c r="O63" s="445"/>
      <c r="P63" s="446"/>
      <c r="Q63" s="444" t="s">
        <v>2</v>
      </c>
      <c r="R63" s="445"/>
      <c r="S63" s="445"/>
      <c r="T63" s="445"/>
      <c r="U63" s="445"/>
      <c r="V63" s="445"/>
      <c r="W63" s="446"/>
      <c r="X63" s="444" t="s">
        <v>3</v>
      </c>
      <c r="Y63" s="445"/>
      <c r="Z63" s="445"/>
      <c r="AA63" s="445"/>
      <c r="AB63" s="445"/>
      <c r="AC63" s="445"/>
      <c r="AD63" s="446"/>
      <c r="AE63" s="178"/>
    </row>
    <row r="64" spans="1:31" ht="45.75" thickBot="1" x14ac:dyDescent="0.3">
      <c r="A64" s="185"/>
      <c r="B64" s="125"/>
      <c r="C64" s="65" t="str">
        <f>$V$5&amp;"
(mph)"</f>
        <v>40-40
(mph)</v>
      </c>
      <c r="D64" s="66" t="str">
        <f>$V$6&amp;"
(mph)"</f>
        <v>40-30
(mph)</v>
      </c>
      <c r="E64" s="245" t="str">
        <f>$V$7&amp;" (mph)"</f>
        <v>40-20 (mph)</v>
      </c>
      <c r="F64" s="66" t="str">
        <f>$V$8&amp;"
(mph)"</f>
        <v>30-30
(mph)</v>
      </c>
      <c r="G64" s="66" t="str">
        <f>$V$9&amp;"
(mph)"</f>
        <v>30-20
(mph)</v>
      </c>
      <c r="H64" s="66" t="str">
        <f>$V$10&amp;" (mph)"</f>
        <v>20-20 (mph)</v>
      </c>
      <c r="I64" s="67" t="s">
        <v>223</v>
      </c>
      <c r="J64" s="65" t="str">
        <f>$V$5&amp;"
(mph)"</f>
        <v>40-40
(mph)</v>
      </c>
      <c r="K64" s="66" t="str">
        <f>$V$6&amp;"
(mph)"</f>
        <v>40-30
(mph)</v>
      </c>
      <c r="L64" s="245" t="str">
        <f>$V$7&amp;" (mph)"</f>
        <v>40-20 (mph)</v>
      </c>
      <c r="M64" s="66" t="str">
        <f>$V$8&amp;"
(mph)"</f>
        <v>30-30
(mph)</v>
      </c>
      <c r="N64" s="66" t="str">
        <f>$V$9&amp;"
(mph)"</f>
        <v>30-20
(mph)</v>
      </c>
      <c r="O64" s="66" t="str">
        <f>$V$10&amp;" (mph)"</f>
        <v>20-20 (mph)</v>
      </c>
      <c r="P64" s="67" t="s">
        <v>223</v>
      </c>
      <c r="Q64" s="65" t="str">
        <f>$V$5&amp;"
(mph)"</f>
        <v>40-40
(mph)</v>
      </c>
      <c r="R64" s="66" t="str">
        <f>$V$6&amp;"
(mph)"</f>
        <v>40-30
(mph)</v>
      </c>
      <c r="S64" s="245" t="str">
        <f>$V$7&amp;" (mph)"</f>
        <v>40-20 (mph)</v>
      </c>
      <c r="T64" s="66" t="str">
        <f>$V$8&amp;"
(mph)"</f>
        <v>30-30
(mph)</v>
      </c>
      <c r="U64" s="66" t="str">
        <f>$V$9&amp;"
(mph)"</f>
        <v>30-20
(mph)</v>
      </c>
      <c r="V64" s="66" t="str">
        <f>$V$10&amp;" (mph)"</f>
        <v>20-20 (mph)</v>
      </c>
      <c r="W64" s="67" t="s">
        <v>223</v>
      </c>
      <c r="X64" s="65" t="str">
        <f>$V$5&amp;"
(mph)"</f>
        <v>40-40
(mph)</v>
      </c>
      <c r="Y64" s="66" t="str">
        <f>$V$6&amp;"
(mph)"</f>
        <v>40-30
(mph)</v>
      </c>
      <c r="Z64" s="245" t="str">
        <f>$V$7&amp;" (mph)"</f>
        <v>40-20 (mph)</v>
      </c>
      <c r="AA64" s="66" t="str">
        <f>$V$8&amp;"
(mph)"</f>
        <v>30-30
(mph)</v>
      </c>
      <c r="AB64" s="66" t="str">
        <f>$V$9&amp;"
(mph)"</f>
        <v>30-20
(mph)</v>
      </c>
      <c r="AC64" s="66" t="str">
        <f>$V$10&amp;" (mph)"</f>
        <v>20-20 (mph)</v>
      </c>
      <c r="AD64" s="67" t="s">
        <v>223</v>
      </c>
      <c r="AE64" s="178"/>
    </row>
    <row r="65" spans="1:31" ht="16.5" thickTop="1" thickBot="1" x14ac:dyDescent="0.3">
      <c r="A65" s="186">
        <f>A40</f>
        <v>7</v>
      </c>
      <c r="B65" s="164" t="str">
        <f>B40</f>
        <v>Redirect 2L&amp;T</v>
      </c>
      <c r="C65" s="169">
        <f ca="1">X5</f>
        <v>7850</v>
      </c>
      <c r="D65" s="165">
        <f ca="1">X6</f>
        <v>0</v>
      </c>
      <c r="E65" s="165">
        <f ca="1">X7</f>
        <v>0</v>
      </c>
      <c r="F65" s="166">
        <f ca="1">X8</f>
        <v>825</v>
      </c>
      <c r="G65" s="165">
        <f ca="1">X9</f>
        <v>0</v>
      </c>
      <c r="H65" s="165">
        <f ca="1">X10</f>
        <v>0</v>
      </c>
      <c r="I65" s="170">
        <f ca="1">Y5</f>
        <v>39.048991354466857</v>
      </c>
      <c r="J65" s="169">
        <f ca="1">X11</f>
        <v>0</v>
      </c>
      <c r="K65" s="165">
        <f ca="1">X12</f>
        <v>0</v>
      </c>
      <c r="L65" s="165">
        <f ca="1">X13</f>
        <v>6375</v>
      </c>
      <c r="M65" s="166">
        <f ca="1">X14</f>
        <v>0</v>
      </c>
      <c r="N65" s="165">
        <f ca="1">X15</f>
        <v>1103</v>
      </c>
      <c r="O65" s="165">
        <f ca="1">X16</f>
        <v>620</v>
      </c>
      <c r="P65" s="170">
        <f ca="1">Y11</f>
        <v>28.553346505309953</v>
      </c>
      <c r="Q65" s="169">
        <f ca="1">X17</f>
        <v>0</v>
      </c>
      <c r="R65" s="165">
        <f ca="1">X18</f>
        <v>3104</v>
      </c>
      <c r="S65" s="165">
        <f ca="1">X19</f>
        <v>4400</v>
      </c>
      <c r="T65" s="166">
        <f ca="1">X20</f>
        <v>0</v>
      </c>
      <c r="U65" s="165">
        <f ca="1">X21</f>
        <v>433</v>
      </c>
      <c r="V65" s="165">
        <f ca="1">X22</f>
        <v>486</v>
      </c>
      <c r="W65" s="170">
        <f ca="1">Y17</f>
        <v>31.008548023269618</v>
      </c>
      <c r="X65" s="169">
        <f ca="1">X23</f>
        <v>7850</v>
      </c>
      <c r="Y65" s="165">
        <f ca="1">X24</f>
        <v>3104</v>
      </c>
      <c r="Z65" s="165">
        <f ca="1">X25</f>
        <v>10775</v>
      </c>
      <c r="AA65" s="166">
        <f ca="1">X26</f>
        <v>825</v>
      </c>
      <c r="AB65" s="165">
        <f ca="1">X27</f>
        <v>1536</v>
      </c>
      <c r="AC65" s="165">
        <f ca="1">X28</f>
        <v>1106</v>
      </c>
      <c r="AD65" s="170">
        <f ca="1">Y23</f>
        <v>32.987775837434512</v>
      </c>
      <c r="AE65" s="178"/>
    </row>
    <row r="66" spans="1:31" ht="16.5" thickTop="1" thickBot="1" x14ac:dyDescent="0.3">
      <c r="A66" s="187"/>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9"/>
    </row>
    <row r="77" spans="1:31" x14ac:dyDescent="0.25">
      <c r="A77" s="6"/>
      <c r="B77" s="61"/>
      <c r="C77" s="6"/>
      <c r="D77" s="6"/>
      <c r="E77" s="6"/>
      <c r="F77" s="6"/>
      <c r="G77" s="6"/>
      <c r="H77" s="6"/>
      <c r="I77" s="6"/>
      <c r="J77" s="6"/>
      <c r="K77" s="6"/>
      <c r="L77" s="6"/>
      <c r="M77" s="6"/>
      <c r="N77" s="6"/>
      <c r="O77" s="6"/>
      <c r="P77" s="6"/>
      <c r="Q77" s="6"/>
      <c r="R77" s="6"/>
    </row>
    <row r="81" spans="1:18" ht="18.75" x14ac:dyDescent="0.3">
      <c r="A81" s="6"/>
      <c r="B81" s="5"/>
      <c r="C81" s="5"/>
      <c r="I81" s="11"/>
      <c r="J81" s="1"/>
      <c r="K81" s="1"/>
      <c r="R81" s="2"/>
    </row>
    <row r="82" spans="1:18" ht="18.75" x14ac:dyDescent="0.3">
      <c r="A82" s="6"/>
      <c r="B82" s="5"/>
      <c r="C82" s="5"/>
      <c r="I82" s="11"/>
      <c r="R82" s="2"/>
    </row>
    <row r="83" spans="1:18" x14ac:dyDescent="0.25">
      <c r="A83" s="6"/>
      <c r="B83" s="61"/>
      <c r="C83" s="6"/>
      <c r="D83" s="6"/>
      <c r="E83" s="6"/>
      <c r="F83" s="6"/>
      <c r="G83" s="6"/>
      <c r="H83" s="6"/>
      <c r="I83" s="6"/>
      <c r="J83" s="6"/>
      <c r="K83" s="6"/>
      <c r="L83" s="6"/>
      <c r="M83" s="6"/>
      <c r="N83" s="6"/>
      <c r="O83" s="6"/>
      <c r="P83" s="6"/>
      <c r="Q83" s="6"/>
      <c r="R83" s="6"/>
    </row>
  </sheetData>
  <mergeCells count="29">
    <mergeCell ref="B50:B51"/>
    <mergeCell ref="C50:F50"/>
    <mergeCell ref="G50:J50"/>
    <mergeCell ref="K50:N50"/>
    <mergeCell ref="J30:O33"/>
    <mergeCell ref="K44:L44"/>
    <mergeCell ref="Y17:Y22"/>
    <mergeCell ref="U23:U28"/>
    <mergeCell ref="Y23:Y28"/>
    <mergeCell ref="A2:C2"/>
    <mergeCell ref="AD5:AD8"/>
    <mergeCell ref="AD9:AD12"/>
    <mergeCell ref="AD13:AD16"/>
    <mergeCell ref="U5:U10"/>
    <mergeCell ref="Y5:Y10"/>
    <mergeCell ref="U11:U16"/>
    <mergeCell ref="Y11:Y16"/>
    <mergeCell ref="A44:A45"/>
    <mergeCell ref="B44:B45"/>
    <mergeCell ref="C44:F44"/>
    <mergeCell ref="G44:J44"/>
    <mergeCell ref="U17:U22"/>
    <mergeCell ref="X63:AD63"/>
    <mergeCell ref="C57:H57"/>
    <mergeCell ref="I57:N57"/>
    <mergeCell ref="O57:T57"/>
    <mergeCell ref="C63:I63"/>
    <mergeCell ref="J63:P63"/>
    <mergeCell ref="Q63:W63"/>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F77"/>
  <sheetViews>
    <sheetView topLeftCell="G1" zoomScale="85" zoomScaleNormal="85" workbookViewId="0">
      <selection activeCell="S16" sqref="S16"/>
    </sheetView>
  </sheetViews>
  <sheetFormatPr defaultRowHeight="15" x14ac:dyDescent="0.25"/>
  <cols>
    <col min="2" max="2" width="33.7109375" customWidth="1"/>
    <col min="3" max="3" width="16.42578125" customWidth="1"/>
    <col min="4" max="4" width="21.85546875" customWidth="1"/>
    <col min="5" max="5" width="19.7109375" customWidth="1"/>
    <col min="6" max="6" width="19.28515625" customWidth="1"/>
    <col min="7" max="7" width="33" customWidth="1"/>
    <col min="8" max="8" width="22.140625" customWidth="1"/>
    <col min="13" max="13" width="22.42578125" bestFit="1" customWidth="1"/>
    <col min="14" max="14" width="27.7109375" customWidth="1"/>
    <col min="17" max="17" width="16.28515625" customWidth="1"/>
  </cols>
  <sheetData>
    <row r="1" spans="1:32" ht="15.75" thickBot="1" x14ac:dyDescent="0.3">
      <c r="C1" s="29" t="s">
        <v>258</v>
      </c>
    </row>
    <row r="2" spans="1:32" ht="16.5" thickTop="1" thickBot="1" x14ac:dyDescent="0.3">
      <c r="A2" s="431" t="s">
        <v>271</v>
      </c>
      <c r="B2" s="432"/>
      <c r="C2" s="433"/>
      <c r="D2" s="25"/>
      <c r="E2" s="51" t="s">
        <v>346</v>
      </c>
      <c r="F2" s="51"/>
      <c r="G2" s="52"/>
      <c r="H2" s="52"/>
    </row>
    <row r="3" spans="1:32" ht="16.5" thickTop="1" thickBot="1" x14ac:dyDescent="0.3">
      <c r="A3" s="23" t="s">
        <v>15</v>
      </c>
      <c r="B3" s="24" t="s">
        <v>208</v>
      </c>
      <c r="C3" s="144" t="s">
        <v>209</v>
      </c>
      <c r="D3" s="6"/>
      <c r="E3" s="24" t="s">
        <v>216</v>
      </c>
      <c r="F3" s="23" t="s">
        <v>251</v>
      </c>
      <c r="G3" s="40" t="s">
        <v>215</v>
      </c>
      <c r="H3" s="26" t="s">
        <v>217</v>
      </c>
      <c r="J3" s="48" t="s">
        <v>220</v>
      </c>
      <c r="K3" s="49"/>
      <c r="L3" s="50"/>
      <c r="M3" s="14"/>
    </row>
    <row r="4" spans="1:32" ht="20.25" customHeight="1" thickTop="1" x14ac:dyDescent="0.3">
      <c r="A4" s="15" t="s">
        <v>16</v>
      </c>
      <c r="B4" s="18" t="s">
        <v>17</v>
      </c>
      <c r="C4" s="215">
        <f>'Input sheet'!E8</f>
        <v>137</v>
      </c>
      <c r="D4" s="7"/>
      <c r="E4" s="91" t="s">
        <v>35</v>
      </c>
      <c r="F4" s="83" t="str">
        <f>$C$20 &amp; "-"&amp;$C$20</f>
        <v>40-40</v>
      </c>
      <c r="G4" s="110" t="s">
        <v>150</v>
      </c>
      <c r="H4" s="113">
        <f>C7+C8+C9+C5+C15</f>
        <v>1558</v>
      </c>
      <c r="J4" s="47" t="s">
        <v>218</v>
      </c>
      <c r="K4" s="53" t="s">
        <v>301</v>
      </c>
      <c r="L4" s="53"/>
      <c r="M4" s="54"/>
      <c r="U4" s="195" t="s">
        <v>226</v>
      </c>
      <c r="V4" s="196" t="s">
        <v>252</v>
      </c>
      <c r="W4" s="196" t="s">
        <v>364</v>
      </c>
      <c r="X4" s="196" t="s">
        <v>225</v>
      </c>
      <c r="Y4" s="196" t="s">
        <v>224</v>
      </c>
      <c r="AB4" s="196" t="s">
        <v>224</v>
      </c>
      <c r="AD4" s="195" t="s">
        <v>326</v>
      </c>
      <c r="AE4" s="196" t="s">
        <v>329</v>
      </c>
      <c r="AF4" s="196" t="s">
        <v>225</v>
      </c>
    </row>
    <row r="5" spans="1:32" ht="18.75" x14ac:dyDescent="0.3">
      <c r="A5" s="16"/>
      <c r="B5" s="19" t="s">
        <v>18</v>
      </c>
      <c r="C5" s="216">
        <f>'Input sheet'!E9</f>
        <v>1029</v>
      </c>
      <c r="D5" s="7"/>
      <c r="E5" s="92" t="s">
        <v>36</v>
      </c>
      <c r="F5" s="83" t="str">
        <f>$C$20 &amp; "-"&amp;$C$20</f>
        <v>40-40</v>
      </c>
      <c r="G5" s="111" t="s">
        <v>78</v>
      </c>
      <c r="H5" s="114">
        <f>C8+C9+C10+C11+C12</f>
        <v>2153</v>
      </c>
      <c r="J5" s="27" t="s">
        <v>218</v>
      </c>
      <c r="K5" s="46" t="s">
        <v>302</v>
      </c>
      <c r="L5" s="46"/>
      <c r="M5" s="55"/>
      <c r="U5" s="441" t="s">
        <v>175</v>
      </c>
      <c r="V5" s="197" t="str">
        <f>$C$20&amp;"-"&amp;$C$20</f>
        <v>40-40</v>
      </c>
      <c r="W5" s="197">
        <f ca="1">IF(COUNTIF($V$5:V5,V5)=1,COUNTIF(INDIRECT($W$30),V5),0)</f>
        <v>5</v>
      </c>
      <c r="X5" s="198">
        <f ca="1">IF(W5&lt;&gt;0,SUMIF(INDIRECT($W$30),V5,INDIRECT($X$30)),0)</f>
        <v>7850</v>
      </c>
      <c r="Y5" s="438">
        <f ca="1">(X5*AB5+X6*AB6+X7*AB7+X8*AB8+X9*AB9+X10*AB10)/SUM(X5:X10)</f>
        <v>39.048991354466857</v>
      </c>
      <c r="AB5" s="197">
        <f>(C20+C20)/2</f>
        <v>40</v>
      </c>
      <c r="AD5" s="428" t="s">
        <v>327</v>
      </c>
      <c r="AE5" s="197" t="s">
        <v>175</v>
      </c>
      <c r="AF5" s="198">
        <f>AF13-AF9</f>
        <v>7117</v>
      </c>
    </row>
    <row r="6" spans="1:32" ht="19.5" thickBot="1" x14ac:dyDescent="0.35">
      <c r="A6" s="17"/>
      <c r="B6" s="20" t="s">
        <v>19</v>
      </c>
      <c r="C6" s="217">
        <f>'Input sheet'!E10</f>
        <v>137</v>
      </c>
      <c r="D6" s="7"/>
      <c r="E6" s="93" t="s">
        <v>31</v>
      </c>
      <c r="F6" s="83" t="str">
        <f>$C$20 &amp; "-"&amp;$C$20</f>
        <v>40-40</v>
      </c>
      <c r="G6" s="111" t="s">
        <v>59</v>
      </c>
      <c r="H6" s="114">
        <f>C9+C11+C12</f>
        <v>1670</v>
      </c>
      <c r="J6" s="28" t="s">
        <v>219</v>
      </c>
      <c r="K6" s="56" t="s">
        <v>303</v>
      </c>
      <c r="L6" s="56"/>
      <c r="M6" s="57"/>
      <c r="U6" s="442"/>
      <c r="V6" s="197" t="str">
        <f>$C$20 &amp; "-"&amp;$C$21</f>
        <v>40-30</v>
      </c>
      <c r="W6" s="197">
        <f ca="1">IF(COUNTIF($V$5:V6,V6)=1,COUNTIF(INDIRECT($W$30),V6),0)</f>
        <v>0</v>
      </c>
      <c r="X6" s="198">
        <f t="shared" ref="X6:X10" ca="1" si="0">IF(W6&lt;&gt;0,SUMIF(INDIRECT($W$30),V6,INDIRECT($X$30)),0)</f>
        <v>0</v>
      </c>
      <c r="Y6" s="439"/>
      <c r="AB6" s="197">
        <f>(C20+C21)/2</f>
        <v>35</v>
      </c>
      <c r="AD6" s="429"/>
      <c r="AE6" s="197" t="s">
        <v>0</v>
      </c>
      <c r="AF6" s="198">
        <f>AF14-AF10</f>
        <v>5945</v>
      </c>
    </row>
    <row r="7" spans="1:32" ht="19.5" thickTop="1" x14ac:dyDescent="0.3">
      <c r="A7" s="15" t="s">
        <v>32</v>
      </c>
      <c r="B7" s="18" t="s">
        <v>23</v>
      </c>
      <c r="C7" s="218">
        <f>'Input sheet'!E11</f>
        <v>71</v>
      </c>
      <c r="D7" s="7"/>
      <c r="E7" s="93" t="s">
        <v>29</v>
      </c>
      <c r="F7" s="83" t="str">
        <f>$C$21&amp; "-"&amp;$C$21</f>
        <v>30-30</v>
      </c>
      <c r="G7" s="111" t="s">
        <v>39</v>
      </c>
      <c r="H7" s="114">
        <f>C13+C14+C15</f>
        <v>448</v>
      </c>
      <c r="U7" s="442"/>
      <c r="V7" s="197" t="str">
        <f>$C$20&amp;"-"&amp;$C$22</f>
        <v>40-20</v>
      </c>
      <c r="W7" s="197">
        <f ca="1">IF(COUNTIF($V$5:V7,V7)=1,COUNTIF(INDIRECT($W$30),V7),0)</f>
        <v>0</v>
      </c>
      <c r="X7" s="198">
        <f t="shared" ca="1" si="0"/>
        <v>0</v>
      </c>
      <c r="Y7" s="439"/>
      <c r="AB7" s="197">
        <f>(C20+C22)/2</f>
        <v>30</v>
      </c>
      <c r="AD7" s="429"/>
      <c r="AE7" s="197" t="s">
        <v>2</v>
      </c>
      <c r="AF7" s="198">
        <f>AF15-AF11</f>
        <v>8423</v>
      </c>
    </row>
    <row r="8" spans="1:32" ht="19.5" thickBot="1" x14ac:dyDescent="0.35">
      <c r="A8" s="16"/>
      <c r="B8" s="19" t="s">
        <v>24</v>
      </c>
      <c r="C8" s="216">
        <f>'Input sheet'!E12</f>
        <v>296</v>
      </c>
      <c r="D8" s="7"/>
      <c r="E8" s="93" t="s">
        <v>37</v>
      </c>
      <c r="F8" s="83" t="str">
        <f>$C$21&amp; "-"&amp;$C$21</f>
        <v>30-30</v>
      </c>
      <c r="G8" s="111" t="s">
        <v>89</v>
      </c>
      <c r="H8" s="114">
        <f>C14+C15</f>
        <v>377</v>
      </c>
      <c r="J8" s="59" t="s">
        <v>344</v>
      </c>
      <c r="K8" s="58"/>
      <c r="L8" s="58"/>
      <c r="M8" s="58"/>
      <c r="U8" s="442"/>
      <c r="V8" s="197" t="str">
        <f>$C$21&amp;"-"&amp;$C$21</f>
        <v>30-30</v>
      </c>
      <c r="W8" s="197">
        <f ca="1">IF(COUNTIF($V$5:V8,V8)=1,COUNTIF(INDIRECT($W$30),V8),0)</f>
        <v>2</v>
      </c>
      <c r="X8" s="198">
        <f t="shared" ca="1" si="0"/>
        <v>825</v>
      </c>
      <c r="Y8" s="439"/>
      <c r="AB8" s="197">
        <f>C21</f>
        <v>30</v>
      </c>
      <c r="AD8" s="430"/>
      <c r="AE8" s="197" t="s">
        <v>3</v>
      </c>
      <c r="AF8" s="198">
        <f>AF16-AF12</f>
        <v>21485</v>
      </c>
    </row>
    <row r="9" spans="1:32" ht="20.25" thickTop="1" thickBot="1" x14ac:dyDescent="0.35">
      <c r="A9" s="17"/>
      <c r="B9" s="20" t="s">
        <v>25</v>
      </c>
      <c r="C9" s="217">
        <f>'Input sheet'!E13</f>
        <v>81</v>
      </c>
      <c r="D9" s="7"/>
      <c r="E9" s="93" t="s">
        <v>30</v>
      </c>
      <c r="F9" s="83" t="str">
        <f>$C$20 &amp; "-"&amp;$C$20</f>
        <v>40-40</v>
      </c>
      <c r="G9" s="111" t="s">
        <v>52</v>
      </c>
      <c r="H9" s="114">
        <f>C4+C5+C6</f>
        <v>1303</v>
      </c>
      <c r="J9" s="21" t="s">
        <v>1</v>
      </c>
      <c r="K9" s="22" t="s">
        <v>0</v>
      </c>
      <c r="L9" s="44" t="s">
        <v>189</v>
      </c>
      <c r="M9" s="23" t="s">
        <v>3</v>
      </c>
      <c r="U9" s="442"/>
      <c r="V9" s="197" t="str">
        <f>$C$21&amp;"-"&amp;$C$22</f>
        <v>30-20</v>
      </c>
      <c r="W9" s="197">
        <f ca="1">IF(COUNTIF($V$5:V9,V9)=1,COUNTIF(INDIRECT($W$30),V9),0)</f>
        <v>0</v>
      </c>
      <c r="X9" s="198">
        <f t="shared" ca="1" si="0"/>
        <v>0</v>
      </c>
      <c r="Y9" s="439"/>
      <c r="AB9" s="197">
        <f>(C21+C22)/2</f>
        <v>25</v>
      </c>
      <c r="AD9" s="428" t="s">
        <v>328</v>
      </c>
      <c r="AE9" s="197" t="s">
        <v>175</v>
      </c>
      <c r="AF9" s="198">
        <f>H4</f>
        <v>1558</v>
      </c>
    </row>
    <row r="10" spans="1:32" ht="20.25" thickTop="1" thickBot="1" x14ac:dyDescent="0.35">
      <c r="A10" s="15" t="s">
        <v>33</v>
      </c>
      <c r="B10" s="18" t="s">
        <v>20</v>
      </c>
      <c r="C10" s="218">
        <f>'Input sheet'!E14</f>
        <v>187</v>
      </c>
      <c r="D10" s="7"/>
      <c r="E10" s="100" t="s">
        <v>43</v>
      </c>
      <c r="F10" s="84" t="str">
        <f>$C$20 &amp; "-"&amp;$C$20</f>
        <v>40-40</v>
      </c>
      <c r="G10" s="112" t="s">
        <v>90</v>
      </c>
      <c r="H10" s="115">
        <f>C5+C6</f>
        <v>1166</v>
      </c>
      <c r="J10" s="86">
        <f>SUM(H4:H10)</f>
        <v>8675</v>
      </c>
      <c r="K10" s="87">
        <f>SUM(H11:H17)</f>
        <v>8098</v>
      </c>
      <c r="L10" s="88">
        <f>SUM(H18:H25)</f>
        <v>8423</v>
      </c>
      <c r="M10" s="89">
        <f>SUM(J10:L10)</f>
        <v>25196</v>
      </c>
      <c r="U10" s="443"/>
      <c r="V10" s="197" t="str">
        <f>$C$22&amp;"-"&amp;$C$22</f>
        <v>20-20</v>
      </c>
      <c r="W10" s="197">
        <f ca="1">IF(COUNTIF($V$5:V10,V10)=1,COUNTIF(INDIRECT($W$30),V10),0)</f>
        <v>0</v>
      </c>
      <c r="X10" s="198">
        <f t="shared" ca="1" si="0"/>
        <v>0</v>
      </c>
      <c r="Y10" s="440"/>
      <c r="AB10" s="197">
        <f>C22</f>
        <v>20</v>
      </c>
      <c r="AD10" s="429"/>
      <c r="AE10" s="197" t="s">
        <v>0</v>
      </c>
      <c r="AF10" s="198">
        <f>H13</f>
        <v>2153</v>
      </c>
    </row>
    <row r="11" spans="1:32" ht="19.5" thickTop="1" x14ac:dyDescent="0.3">
      <c r="A11" s="16"/>
      <c r="B11" s="19" t="s">
        <v>21</v>
      </c>
      <c r="C11" s="216">
        <f>'Input sheet'!E15</f>
        <v>1402</v>
      </c>
      <c r="D11" s="7"/>
      <c r="E11" s="102" t="s">
        <v>35</v>
      </c>
      <c r="F11" s="82" t="str">
        <f>$C$20 &amp; "-"&amp;$C$22</f>
        <v>40-20</v>
      </c>
      <c r="G11" s="110" t="s">
        <v>72</v>
      </c>
      <c r="H11" s="113">
        <f>C5+C15</f>
        <v>1110</v>
      </c>
      <c r="U11" s="441" t="s">
        <v>0</v>
      </c>
      <c r="V11" s="197" t="str">
        <f>$C$20&amp;"-"&amp;$C$20</f>
        <v>40-40</v>
      </c>
      <c r="W11" s="197">
        <f ca="1">IF(COUNTIF($V$11:V11,V11)=1,COUNTIF(INDIRECT($W$31),V11),0)</f>
        <v>0</v>
      </c>
      <c r="X11" s="198">
        <f ca="1">IF(W11&lt;&gt;0,SUMIF(INDIRECT($W$31),V11,INDIRECT($X$31)),0)</f>
        <v>0</v>
      </c>
      <c r="Y11" s="438">
        <f ca="1">(X11*AB11+X12*AB12+X13*AB13+X14*AB14+X15*AB15+X16*AB16)/SUM(X11:X16)</f>
        <v>28.553346505309953</v>
      </c>
      <c r="AB11" s="197">
        <f>(C20+C20)/2</f>
        <v>40</v>
      </c>
      <c r="AD11" s="429"/>
      <c r="AE11" s="197" t="s">
        <v>2</v>
      </c>
      <c r="AF11" s="198">
        <v>0</v>
      </c>
    </row>
    <row r="12" spans="1:32" ht="19.5" thickBot="1" x14ac:dyDescent="0.35">
      <c r="A12" s="17"/>
      <c r="B12" s="20" t="s">
        <v>22</v>
      </c>
      <c r="C12" s="217">
        <f>'Input sheet'!E16</f>
        <v>187</v>
      </c>
      <c r="D12" s="7"/>
      <c r="E12" s="94" t="s">
        <v>36</v>
      </c>
      <c r="F12" s="83" t="str">
        <f>$C$20 &amp; "-"&amp;$C$22</f>
        <v>40-20</v>
      </c>
      <c r="G12" s="111" t="s">
        <v>150</v>
      </c>
      <c r="H12" s="114">
        <f>C7+C8+C9+C5+C15</f>
        <v>1558</v>
      </c>
      <c r="U12" s="442"/>
      <c r="V12" s="197" t="str">
        <f>$C$20 &amp; "-"&amp;$C$21</f>
        <v>40-30</v>
      </c>
      <c r="W12" s="197">
        <f ca="1">IF(COUNTIF($V$11:V12,V12)=1,COUNTIF(INDIRECT($W$31),V12),0)</f>
        <v>0</v>
      </c>
      <c r="X12" s="198">
        <f t="shared" ref="X12:X16" ca="1" si="1">IF(W12&lt;&gt;0,SUMIF(INDIRECT($W$31),V12,INDIRECT($X$31)),0)</f>
        <v>0</v>
      </c>
      <c r="Y12" s="439"/>
      <c r="AB12" s="197">
        <f>(C20+C21)/2</f>
        <v>35</v>
      </c>
      <c r="AD12" s="430"/>
      <c r="AE12" s="197" t="s">
        <v>3</v>
      </c>
      <c r="AF12" s="198">
        <f>SUM(AF9:AF11)</f>
        <v>3711</v>
      </c>
    </row>
    <row r="13" spans="1:32" ht="19.5" thickTop="1" x14ac:dyDescent="0.3">
      <c r="A13" s="15" t="s">
        <v>34</v>
      </c>
      <c r="B13" s="18" t="s">
        <v>26</v>
      </c>
      <c r="C13" s="218">
        <f>'Input sheet'!E17</f>
        <v>71</v>
      </c>
      <c r="D13" s="7"/>
      <c r="E13" s="94" t="s">
        <v>31</v>
      </c>
      <c r="F13" s="83" t="str">
        <f>$C$20 &amp; "-"&amp;$C$22</f>
        <v>40-20</v>
      </c>
      <c r="G13" s="111" t="s">
        <v>78</v>
      </c>
      <c r="H13" s="114">
        <f>C8+C9+C10+C11+C12</f>
        <v>2153</v>
      </c>
      <c r="U13" s="442"/>
      <c r="V13" s="197" t="str">
        <f>$C$20&amp;"-"&amp;$C$22</f>
        <v>40-20</v>
      </c>
      <c r="W13" s="197">
        <f ca="1">IF(COUNTIF($V$11:V13,V13)=1,COUNTIF(INDIRECT($W$31),V13),0)</f>
        <v>4</v>
      </c>
      <c r="X13" s="198">
        <f t="shared" ca="1" si="1"/>
        <v>6375</v>
      </c>
      <c r="Y13" s="439"/>
      <c r="AB13" s="197">
        <f>(C20+C22)/2</f>
        <v>30</v>
      </c>
      <c r="AD13" s="428" t="s">
        <v>323</v>
      </c>
      <c r="AE13" s="197" t="s">
        <v>175</v>
      </c>
      <c r="AF13" s="198">
        <f>J10</f>
        <v>8675</v>
      </c>
    </row>
    <row r="14" spans="1:32" ht="18.75" x14ac:dyDescent="0.3">
      <c r="A14" s="16"/>
      <c r="B14" s="19" t="s">
        <v>27</v>
      </c>
      <c r="C14" s="216">
        <f>'Input sheet'!E18</f>
        <v>296</v>
      </c>
      <c r="D14" s="7"/>
      <c r="E14" s="94" t="s">
        <v>29</v>
      </c>
      <c r="F14" s="83" t="str">
        <f>$C$22 &amp; "-"&amp;$C$22</f>
        <v>20-20</v>
      </c>
      <c r="G14" s="111" t="s">
        <v>73</v>
      </c>
      <c r="H14" s="114">
        <f>C10+C8+C6</f>
        <v>620</v>
      </c>
      <c r="U14" s="442"/>
      <c r="V14" s="197" t="str">
        <f>$C$21&amp;"-"&amp;$C$21</f>
        <v>30-30</v>
      </c>
      <c r="W14" s="197">
        <f ca="1">IF(COUNTIF($V$11:V14,V14)=1,COUNTIF(INDIRECT($W$31),V14),0)</f>
        <v>0</v>
      </c>
      <c r="X14" s="198">
        <f t="shared" ca="1" si="1"/>
        <v>0</v>
      </c>
      <c r="Y14" s="439"/>
      <c r="AB14" s="197">
        <f>C21</f>
        <v>30</v>
      </c>
      <c r="AD14" s="429"/>
      <c r="AE14" s="197" t="s">
        <v>0</v>
      </c>
      <c r="AF14" s="198">
        <f>K10</f>
        <v>8098</v>
      </c>
    </row>
    <row r="15" spans="1:32" ht="19.5" thickBot="1" x14ac:dyDescent="0.35">
      <c r="A15" s="17"/>
      <c r="B15" s="20" t="s">
        <v>28</v>
      </c>
      <c r="C15" s="217">
        <f>'Input sheet'!E19</f>
        <v>81</v>
      </c>
      <c r="D15" s="7"/>
      <c r="E15" s="94" t="s">
        <v>37</v>
      </c>
      <c r="F15" s="83" t="str">
        <f>$C$20 &amp; "-"&amp;$C$22</f>
        <v>40-20</v>
      </c>
      <c r="G15" s="111" t="s">
        <v>74</v>
      </c>
      <c r="H15" s="114">
        <f>C13+C11+C9</f>
        <v>1554</v>
      </c>
      <c r="U15" s="442"/>
      <c r="V15" s="197" t="str">
        <f>$C$21&amp;"-"&amp;$C$22</f>
        <v>30-20</v>
      </c>
      <c r="W15" s="197">
        <f ca="1">IF(COUNTIF($V$11:V15,V15)=1,COUNTIF(INDIRECT($W$31),V15),0)</f>
        <v>2</v>
      </c>
      <c r="X15" s="198">
        <f t="shared" ca="1" si="1"/>
        <v>1103</v>
      </c>
      <c r="Y15" s="439"/>
      <c r="AB15" s="197">
        <f>(C21+C22)/2</f>
        <v>25</v>
      </c>
      <c r="AD15" s="429"/>
      <c r="AE15" s="197" t="s">
        <v>2</v>
      </c>
      <c r="AF15" s="198">
        <f>L10</f>
        <v>8423</v>
      </c>
    </row>
    <row r="16" spans="1:32" ht="20.25" thickTop="1" thickBot="1" x14ac:dyDescent="0.35">
      <c r="A16" s="13"/>
      <c r="B16" s="60" t="s">
        <v>221</v>
      </c>
      <c r="C16" s="219">
        <f>'Input sheet'!E20</f>
        <v>3975</v>
      </c>
      <c r="D16" s="7"/>
      <c r="E16" s="94" t="s">
        <v>30</v>
      </c>
      <c r="F16" s="83" t="str">
        <f>$C$21 &amp; "-"&amp;$C$22</f>
        <v>30-20</v>
      </c>
      <c r="G16" s="111" t="s">
        <v>107</v>
      </c>
      <c r="H16" s="114">
        <f>C12+C14</f>
        <v>483</v>
      </c>
      <c r="U16" s="443"/>
      <c r="V16" s="197" t="str">
        <f>$C$22&amp;"-"&amp;$C$22</f>
        <v>20-20</v>
      </c>
      <c r="W16" s="197">
        <f ca="1">IF(COUNTIF($V$11:V16,V16)=1,COUNTIF(INDIRECT($W$31),V16),0)</f>
        <v>1</v>
      </c>
      <c r="X16" s="198">
        <f t="shared" ca="1" si="1"/>
        <v>620</v>
      </c>
      <c r="Y16" s="440"/>
      <c r="AB16" s="197">
        <f>C22</f>
        <v>20</v>
      </c>
      <c r="AD16" s="430"/>
      <c r="AE16" s="197" t="s">
        <v>3</v>
      </c>
      <c r="AF16" s="198">
        <f>M10</f>
        <v>25196</v>
      </c>
    </row>
    <row r="17" spans="2:32" ht="20.25" thickTop="1" thickBot="1" x14ac:dyDescent="0.35">
      <c r="B17" s="6"/>
      <c r="C17" s="7"/>
      <c r="E17" s="103" t="s">
        <v>43</v>
      </c>
      <c r="F17" s="85" t="str">
        <f>$C$21 &amp; "-"&amp;$C$22</f>
        <v>30-20</v>
      </c>
      <c r="G17" s="112" t="s">
        <v>108</v>
      </c>
      <c r="H17" s="115">
        <f>C12+C14+C4</f>
        <v>620</v>
      </c>
      <c r="U17" s="441" t="s">
        <v>2</v>
      </c>
      <c r="V17" s="197" t="str">
        <f>$C$20&amp;"-"&amp;$C$20</f>
        <v>40-40</v>
      </c>
      <c r="W17" s="197">
        <f ca="1">IF(COUNTIF($V$17:V17,V17)=1,COUNTIF(INDIRECT($W$32),V17),0)</f>
        <v>0</v>
      </c>
      <c r="X17" s="198">
        <f ca="1">IF(W17&lt;&gt;0,SUMIF(INDIRECT($W$32),V17,INDIRECT($X$32)),0)</f>
        <v>0</v>
      </c>
      <c r="Y17" s="438">
        <f ca="1">(X17*AB17+X18*AB18+X19*AB19+X20*AB20+X21*AB21+X22*AB22)/SUM(X17:X22)</f>
        <v>31.008548023269618</v>
      </c>
      <c r="AB17" s="197">
        <f>(C20+C20)/2</f>
        <v>40</v>
      </c>
      <c r="AF17" t="s">
        <v>332</v>
      </c>
    </row>
    <row r="18" spans="2:32" ht="19.5" thickTop="1" x14ac:dyDescent="0.3">
      <c r="E18" s="101" t="s">
        <v>35</v>
      </c>
      <c r="F18" s="82" t="str">
        <f>$C$20 &amp; "-"&amp;$C$22</f>
        <v>40-20</v>
      </c>
      <c r="G18" s="116" t="s">
        <v>82</v>
      </c>
      <c r="H18" s="117">
        <f>C5+C12</f>
        <v>1216</v>
      </c>
      <c r="U18" s="442"/>
      <c r="V18" s="197" t="str">
        <f>$C$20 &amp; "-"&amp;$C$21</f>
        <v>40-30</v>
      </c>
      <c r="W18" s="197">
        <f ca="1">IF(COUNTIF($V$17:V18,V18)=1,COUNTIF(INDIRECT($W$32),V18),0)</f>
        <v>2</v>
      </c>
      <c r="X18" s="198">
        <f t="shared" ref="X18:X22" ca="1" si="2">IF(W18&lt;&gt;0,SUMIF(INDIRECT($W$32),V18,INDIRECT($X$32)),0)</f>
        <v>3104</v>
      </c>
      <c r="Y18" s="439"/>
      <c r="AB18" s="197">
        <f>(C20+C21)/2</f>
        <v>35</v>
      </c>
    </row>
    <row r="19" spans="2:32" ht="18.75" x14ac:dyDescent="0.3">
      <c r="B19" s="64" t="s">
        <v>272</v>
      </c>
      <c r="C19" s="142"/>
      <c r="E19" s="95" t="s">
        <v>36</v>
      </c>
      <c r="F19" s="83" t="str">
        <f>$C$22 &amp; "-"&amp;$C$22</f>
        <v>20-20</v>
      </c>
      <c r="G19" s="111" t="s">
        <v>153</v>
      </c>
      <c r="H19" s="114">
        <f>C12+C15</f>
        <v>268</v>
      </c>
      <c r="U19" s="442"/>
      <c r="V19" s="197" t="str">
        <f>$C$20&amp;"-"&amp;$C$22</f>
        <v>40-20</v>
      </c>
      <c r="W19" s="197">
        <f ca="1">IF(COUNTIF($V$17:V19,V19)=1,COUNTIF(INDIRECT($W$32),V19),0)</f>
        <v>3</v>
      </c>
      <c r="X19" s="198">
        <f t="shared" ca="1" si="2"/>
        <v>4400</v>
      </c>
      <c r="Y19" s="439"/>
      <c r="AB19" s="197">
        <f>(C20+C22)/2</f>
        <v>30</v>
      </c>
    </row>
    <row r="20" spans="2:32" ht="18.75" x14ac:dyDescent="0.3">
      <c r="B20" s="8" t="s">
        <v>268</v>
      </c>
      <c r="C20" s="221">
        <f>'Input sheet'!D26</f>
        <v>40</v>
      </c>
      <c r="E20" s="95" t="s">
        <v>31</v>
      </c>
      <c r="F20" s="83" t="str">
        <f>$C$21 &amp; "-"&amp;$C$22</f>
        <v>30-20</v>
      </c>
      <c r="G20" s="111" t="s">
        <v>112</v>
      </c>
      <c r="H20" s="114">
        <f>C6+C14</f>
        <v>433</v>
      </c>
      <c r="U20" s="442"/>
      <c r="V20" s="197" t="str">
        <f>$C$21&amp;"-"&amp;$C$21</f>
        <v>30-30</v>
      </c>
      <c r="W20" s="197">
        <f ca="1">IF(COUNTIF($V$17:V20,V20)=1,COUNTIF(INDIRECT($W$32),V20),0)</f>
        <v>0</v>
      </c>
      <c r="X20" s="198">
        <f t="shared" ca="1" si="2"/>
        <v>0</v>
      </c>
      <c r="Y20" s="439"/>
      <c r="AB20" s="197">
        <f>C21</f>
        <v>30</v>
      </c>
    </row>
    <row r="21" spans="2:32" ht="18.75" x14ac:dyDescent="0.3">
      <c r="B21" s="8" t="s">
        <v>269</v>
      </c>
      <c r="C21" s="221">
        <f>'Input sheet'!D27</f>
        <v>30</v>
      </c>
      <c r="E21" s="95" t="s">
        <v>29</v>
      </c>
      <c r="F21" s="83" t="str">
        <f>$C$22 &amp; "-"&amp;$C$22</f>
        <v>20-20</v>
      </c>
      <c r="G21" s="111" t="s">
        <v>97</v>
      </c>
      <c r="H21" s="114">
        <f>C6+C15</f>
        <v>218</v>
      </c>
      <c r="U21" s="442"/>
      <c r="V21" s="197" t="str">
        <f>$C$21&amp;"-"&amp;$C$22</f>
        <v>30-20</v>
      </c>
      <c r="W21" s="197">
        <f ca="1">IF(COUNTIF($V$17:V21,V21)=1,COUNTIF(INDIRECT($W$32),V21),0)</f>
        <v>1</v>
      </c>
      <c r="X21" s="198">
        <f t="shared" ca="1" si="2"/>
        <v>433</v>
      </c>
      <c r="Y21" s="439"/>
      <c r="AB21" s="197">
        <f>(C21+C22)/2</f>
        <v>25</v>
      </c>
    </row>
    <row r="22" spans="2:32" ht="18.75" x14ac:dyDescent="0.3">
      <c r="B22" s="8" t="s">
        <v>270</v>
      </c>
      <c r="C22" s="221">
        <f>'Input sheet'!D28</f>
        <v>20</v>
      </c>
      <c r="E22" s="95" t="s">
        <v>37</v>
      </c>
      <c r="F22" s="83" t="str">
        <f>$C$20 &amp; "-"&amp;$C$22</f>
        <v>40-20</v>
      </c>
      <c r="G22" s="111" t="s">
        <v>154</v>
      </c>
      <c r="H22" s="114">
        <f>C6+C9+C11</f>
        <v>1620</v>
      </c>
      <c r="U22" s="443"/>
      <c r="V22" s="197" t="str">
        <f>$C$22&amp;"-"&amp;$C$22</f>
        <v>20-20</v>
      </c>
      <c r="W22" s="197">
        <f ca="1">IF(COUNTIF($V$17:V22,V22)=1,COUNTIF(INDIRECT($W$32),V22),0)</f>
        <v>2</v>
      </c>
      <c r="X22" s="198">
        <f t="shared" ca="1" si="2"/>
        <v>486</v>
      </c>
      <c r="Y22" s="440"/>
      <c r="AB22" s="197">
        <f>C22</f>
        <v>20</v>
      </c>
    </row>
    <row r="23" spans="2:32" ht="18.75" x14ac:dyDescent="0.3">
      <c r="B23" s="6"/>
      <c r="C23" s="5"/>
      <c r="E23" s="95" t="s">
        <v>30</v>
      </c>
      <c r="F23" s="83" t="str">
        <f>$C$20 &amp; "-"&amp;$C$21</f>
        <v>40-30</v>
      </c>
      <c r="G23" s="111" t="s">
        <v>84</v>
      </c>
      <c r="H23" s="114">
        <f>C14+C11+C9</f>
        <v>1779</v>
      </c>
      <c r="U23" s="441" t="s">
        <v>3</v>
      </c>
      <c r="V23" s="197" t="str">
        <f>$C$20&amp;"-"&amp;$C$20</f>
        <v>40-40</v>
      </c>
      <c r="W23" s="197">
        <f t="shared" ref="W23:W28" ca="1" si="3">W5+W11+W17</f>
        <v>5</v>
      </c>
      <c r="X23" s="198">
        <f ca="1">SUM(X5+X11+X17)</f>
        <v>7850</v>
      </c>
      <c r="Y23" s="438">
        <f ca="1">(X23*AB23+X24*AB24+X25*AB25+X26*AB26+X27*AB27+X28*AB28)/SUM(X23:X28)</f>
        <v>32.987775837434512</v>
      </c>
      <c r="AB23" s="197">
        <f>(C20+C20)/2</f>
        <v>40</v>
      </c>
    </row>
    <row r="24" spans="2:32" ht="18.75" x14ac:dyDescent="0.3">
      <c r="B24" s="6"/>
      <c r="C24" s="5"/>
      <c r="E24" s="95" t="s">
        <v>43</v>
      </c>
      <c r="F24" s="83" t="str">
        <f>$C$20 &amp; "-"&amp;$C$21</f>
        <v>40-30</v>
      </c>
      <c r="G24" s="111" t="s">
        <v>155</v>
      </c>
      <c r="H24" s="114">
        <f>C14+C5</f>
        <v>1325</v>
      </c>
      <c r="U24" s="442"/>
      <c r="V24" s="197" t="str">
        <f>$C$20 &amp; "-"&amp;$C$21</f>
        <v>40-30</v>
      </c>
      <c r="W24" s="197">
        <f t="shared" ca="1" si="3"/>
        <v>2</v>
      </c>
      <c r="X24" s="198">
        <f t="shared" ref="X24:X28" ca="1" si="4">SUM(X6+X12+X18)</f>
        <v>3104</v>
      </c>
      <c r="Y24" s="439"/>
      <c r="AB24" s="197">
        <f>(C20+C21)/2</f>
        <v>35</v>
      </c>
    </row>
    <row r="25" spans="2:32" ht="19.5" thickBot="1" x14ac:dyDescent="0.35">
      <c r="B25" s="6"/>
      <c r="C25" s="5"/>
      <c r="E25" s="96" t="s">
        <v>45</v>
      </c>
      <c r="F25" s="85" t="str">
        <f>$C$20 &amp; "-"&amp;$C$22</f>
        <v>40-20</v>
      </c>
      <c r="G25" s="112" t="s">
        <v>156</v>
      </c>
      <c r="H25" s="115">
        <f>C15+C11+C9</f>
        <v>1564</v>
      </c>
      <c r="U25" s="442"/>
      <c r="V25" s="197" t="str">
        <f>$C$20&amp;"-"&amp;$C$22</f>
        <v>40-20</v>
      </c>
      <c r="W25" s="197">
        <f t="shared" ca="1" si="3"/>
        <v>7</v>
      </c>
      <c r="X25" s="198">
        <f t="shared" ca="1" si="4"/>
        <v>10775</v>
      </c>
      <c r="Y25" s="439"/>
      <c r="AB25" s="197">
        <f>(C20+C22)/2</f>
        <v>30</v>
      </c>
    </row>
    <row r="26" spans="2:32" ht="15.75" thickTop="1" x14ac:dyDescent="0.25">
      <c r="B26" s="6"/>
      <c r="C26" s="5"/>
      <c r="H26" s="7"/>
      <c r="U26" s="442"/>
      <c r="V26" s="197" t="str">
        <f>$C$21&amp;"-"&amp;$C$21</f>
        <v>30-30</v>
      </c>
      <c r="W26" s="197">
        <f t="shared" ca="1" si="3"/>
        <v>2</v>
      </c>
      <c r="X26" s="198">
        <f t="shared" ca="1" si="4"/>
        <v>825</v>
      </c>
      <c r="Y26" s="439"/>
      <c r="AB26" s="197">
        <f>C21</f>
        <v>30</v>
      </c>
    </row>
    <row r="27" spans="2:32" x14ac:dyDescent="0.25">
      <c r="B27" s="6"/>
      <c r="H27" s="7"/>
      <c r="U27" s="442"/>
      <c r="V27" s="197" t="str">
        <f>$C$21&amp;"-"&amp;$C$22</f>
        <v>30-20</v>
      </c>
      <c r="W27" s="197">
        <f t="shared" ca="1" si="3"/>
        <v>3</v>
      </c>
      <c r="X27" s="198">
        <f t="shared" ca="1" si="4"/>
        <v>1536</v>
      </c>
      <c r="Y27" s="439"/>
      <c r="AB27" s="197">
        <f>(C21+C22)/2</f>
        <v>25</v>
      </c>
    </row>
    <row r="28" spans="2:32" x14ac:dyDescent="0.25">
      <c r="B28" s="6"/>
      <c r="C28" s="6"/>
      <c r="H28" s="7"/>
      <c r="U28" s="443"/>
      <c r="V28" s="197" t="str">
        <f>$C$22&amp;"-"&amp;$C$22</f>
        <v>20-20</v>
      </c>
      <c r="W28" s="197">
        <f t="shared" ca="1" si="3"/>
        <v>3</v>
      </c>
      <c r="X28" s="198">
        <f t="shared" ca="1" si="4"/>
        <v>1106</v>
      </c>
      <c r="Y28" s="440"/>
      <c r="AB28" s="197">
        <f>C22</f>
        <v>20</v>
      </c>
    </row>
    <row r="29" spans="2:32" ht="15.75" thickBot="1" x14ac:dyDescent="0.3">
      <c r="B29" s="6"/>
      <c r="H29" s="7"/>
    </row>
    <row r="30" spans="2:32" x14ac:dyDescent="0.25">
      <c r="B30" s="6"/>
      <c r="H30" s="7"/>
      <c r="J30" s="447" t="s">
        <v>361</v>
      </c>
      <c r="K30" s="448"/>
      <c r="L30" s="448"/>
      <c r="M30" s="448"/>
      <c r="N30" s="448"/>
      <c r="O30" s="449"/>
      <c r="U30" s="197" t="s">
        <v>365</v>
      </c>
      <c r="V30" s="197" t="s">
        <v>175</v>
      </c>
      <c r="W30" s="197" t="s">
        <v>384</v>
      </c>
      <c r="X30" s="197" t="s">
        <v>385</v>
      </c>
      <c r="Y30" s="77">
        <f ca="1">SUM(X23:X28)</f>
        <v>25196</v>
      </c>
    </row>
    <row r="31" spans="2:32" x14ac:dyDescent="0.25">
      <c r="B31" s="6"/>
      <c r="H31" s="7"/>
      <c r="J31" s="450"/>
      <c r="K31" s="451"/>
      <c r="L31" s="451"/>
      <c r="M31" s="451"/>
      <c r="N31" s="451"/>
      <c r="O31" s="452"/>
      <c r="U31" s="197"/>
      <c r="V31" s="197" t="s">
        <v>0</v>
      </c>
      <c r="W31" s="197" t="s">
        <v>386</v>
      </c>
      <c r="X31" s="197" t="s">
        <v>387</v>
      </c>
    </row>
    <row r="32" spans="2:32" ht="18.75" x14ac:dyDescent="0.3">
      <c r="B32" s="6"/>
      <c r="C32" s="10"/>
      <c r="E32" s="2"/>
      <c r="J32" s="450"/>
      <c r="K32" s="451"/>
      <c r="L32" s="451"/>
      <c r="M32" s="451"/>
      <c r="N32" s="451"/>
      <c r="O32" s="452"/>
      <c r="U32" s="197"/>
      <c r="V32" s="197" t="s">
        <v>2</v>
      </c>
      <c r="W32" s="197" t="s">
        <v>388</v>
      </c>
      <c r="X32" s="197" t="s">
        <v>389</v>
      </c>
    </row>
    <row r="33" spans="1:31" ht="19.5" thickBot="1" x14ac:dyDescent="0.35">
      <c r="B33" s="6"/>
      <c r="C33" s="6"/>
      <c r="E33" s="2"/>
      <c r="J33" s="453"/>
      <c r="K33" s="454"/>
      <c r="L33" s="454"/>
      <c r="M33" s="454"/>
      <c r="N33" s="454"/>
      <c r="O33" s="455"/>
    </row>
    <row r="35" spans="1:31" x14ac:dyDescent="0.25">
      <c r="D35" s="7"/>
    </row>
    <row r="36" spans="1:31" ht="15.75" thickBot="1" x14ac:dyDescent="0.3">
      <c r="E36" s="7"/>
    </row>
    <row r="37" spans="1:31" ht="18.75" x14ac:dyDescent="0.3">
      <c r="A37" s="171" t="s">
        <v>210</v>
      </c>
      <c r="B37" s="172"/>
      <c r="C37" s="172"/>
      <c r="D37" s="172"/>
      <c r="E37" s="172"/>
      <c r="F37" s="172"/>
      <c r="G37" s="172"/>
      <c r="H37" s="172"/>
      <c r="I37" s="173"/>
      <c r="J37" s="173"/>
      <c r="K37" s="174"/>
      <c r="L37" s="175"/>
      <c r="M37" s="175"/>
      <c r="N37" s="173"/>
      <c r="O37" s="173"/>
      <c r="P37" s="173"/>
      <c r="Q37" s="173"/>
      <c r="R37" s="173"/>
      <c r="S37" s="173"/>
      <c r="T37" s="253"/>
      <c r="U37" s="173"/>
      <c r="V37" s="173"/>
      <c r="W37" s="173"/>
      <c r="X37" s="173"/>
      <c r="Y37" s="173"/>
      <c r="Z37" s="173"/>
      <c r="AA37" s="173"/>
      <c r="AB37" s="173"/>
      <c r="AC37" s="173"/>
      <c r="AD37" s="173"/>
      <c r="AE37" s="176"/>
    </row>
    <row r="38" spans="1:31" ht="15.75" thickBot="1" x14ac:dyDescent="0.3">
      <c r="A38" s="177"/>
      <c r="B38" s="126" t="s">
        <v>267</v>
      </c>
      <c r="C38" s="62"/>
      <c r="D38" s="62"/>
      <c r="E38" s="62"/>
      <c r="F38" s="62"/>
      <c r="G38" s="62"/>
      <c r="H38" s="62"/>
      <c r="I38" s="62"/>
      <c r="J38" s="62"/>
      <c r="K38" s="123"/>
      <c r="L38" s="62"/>
      <c r="M38" s="62"/>
      <c r="N38" s="62"/>
      <c r="O38" s="62"/>
      <c r="P38" s="62"/>
      <c r="Q38" s="62"/>
      <c r="R38" s="62"/>
      <c r="S38" s="62"/>
      <c r="T38" s="62"/>
      <c r="U38" s="62"/>
      <c r="V38" s="62"/>
      <c r="W38" s="62"/>
      <c r="X38" s="62"/>
      <c r="Y38" s="62"/>
      <c r="Z38" s="62"/>
      <c r="AA38" s="62"/>
      <c r="AB38" s="62"/>
      <c r="AC38" s="62"/>
      <c r="AD38" s="62"/>
      <c r="AE38" s="178"/>
    </row>
    <row r="39" spans="1:31" ht="16.5" thickTop="1" thickBot="1" x14ac:dyDescent="0.3">
      <c r="A39" s="179" t="s">
        <v>4</v>
      </c>
      <c r="B39" s="136" t="s">
        <v>14</v>
      </c>
      <c r="C39" s="137" t="s">
        <v>71</v>
      </c>
      <c r="D39" s="138" t="s">
        <v>211</v>
      </c>
      <c r="E39" s="139" t="s">
        <v>189</v>
      </c>
      <c r="F39" s="135" t="s">
        <v>3</v>
      </c>
      <c r="G39" s="62"/>
      <c r="H39" s="62"/>
      <c r="I39" s="62"/>
      <c r="J39" s="62"/>
      <c r="K39" s="123"/>
      <c r="L39" s="62"/>
      <c r="M39" s="62"/>
      <c r="N39" s="62"/>
      <c r="O39" s="62"/>
      <c r="P39" s="62"/>
      <c r="Q39" s="62"/>
      <c r="R39" s="62"/>
      <c r="S39" s="62"/>
      <c r="T39" s="62"/>
      <c r="U39" s="62"/>
      <c r="V39" s="62"/>
      <c r="W39" s="62"/>
      <c r="X39" s="62"/>
      <c r="Y39" s="62"/>
      <c r="Z39" s="62"/>
      <c r="AA39" s="62"/>
      <c r="AB39" s="62"/>
      <c r="AC39" s="62"/>
      <c r="AD39" s="62"/>
      <c r="AE39" s="178"/>
    </row>
    <row r="40" spans="1:31" ht="16.5" thickTop="1" thickBot="1" x14ac:dyDescent="0.3">
      <c r="A40" s="180">
        <v>8</v>
      </c>
      <c r="B40" s="149" t="s">
        <v>11</v>
      </c>
      <c r="C40" s="150">
        <v>7</v>
      </c>
      <c r="D40" s="151">
        <v>7</v>
      </c>
      <c r="E40" s="152">
        <v>8</v>
      </c>
      <c r="F40" s="153">
        <f>SUM(C40:E40)</f>
        <v>22</v>
      </c>
      <c r="G40" s="62"/>
      <c r="H40" s="62"/>
      <c r="I40" s="62"/>
      <c r="J40" s="62"/>
      <c r="K40" s="123"/>
      <c r="L40" s="62"/>
      <c r="M40" s="62"/>
      <c r="N40" s="62"/>
      <c r="O40" s="62"/>
      <c r="P40" s="62"/>
      <c r="Q40" s="62"/>
      <c r="R40" s="62"/>
      <c r="S40" s="62"/>
      <c r="T40" s="62"/>
      <c r="U40" s="62"/>
      <c r="V40" s="62"/>
      <c r="W40" s="62"/>
      <c r="X40" s="62"/>
      <c r="Y40" s="62"/>
      <c r="Z40" s="62"/>
      <c r="AA40" s="62"/>
      <c r="AB40" s="62"/>
      <c r="AC40" s="62"/>
      <c r="AD40" s="62"/>
      <c r="AE40" s="178"/>
    </row>
    <row r="41" spans="1:31" ht="15.75" thickTop="1" x14ac:dyDescent="0.25">
      <c r="A41" s="181"/>
      <c r="B41" s="145"/>
      <c r="C41" s="146"/>
      <c r="D41" s="146"/>
      <c r="E41" s="146"/>
      <c r="F41" s="146"/>
      <c r="G41" s="62"/>
      <c r="H41" s="62"/>
      <c r="I41" s="62"/>
      <c r="J41" s="62"/>
      <c r="K41" s="123"/>
      <c r="L41" s="62"/>
      <c r="M41" s="62"/>
      <c r="N41" s="62"/>
      <c r="O41" s="62"/>
      <c r="P41" s="62"/>
      <c r="Q41" s="62"/>
      <c r="R41" s="62"/>
      <c r="S41" s="62"/>
      <c r="T41" s="62"/>
      <c r="U41" s="62"/>
      <c r="V41" s="62"/>
      <c r="W41" s="62"/>
      <c r="X41" s="62"/>
      <c r="Y41" s="62"/>
      <c r="Z41" s="62"/>
      <c r="AA41" s="62"/>
      <c r="AB41" s="62"/>
      <c r="AC41" s="62"/>
      <c r="AD41" s="62"/>
      <c r="AE41" s="178"/>
    </row>
    <row r="42" spans="1:31" x14ac:dyDescent="0.25">
      <c r="A42" s="177"/>
      <c r="B42" s="62"/>
      <c r="C42" s="62"/>
      <c r="D42" s="62"/>
      <c r="E42" s="62"/>
      <c r="F42" s="62"/>
      <c r="G42" s="62"/>
      <c r="H42" s="62"/>
      <c r="I42" s="62"/>
      <c r="J42" s="62"/>
      <c r="K42" s="123"/>
      <c r="L42" s="62"/>
      <c r="M42" s="62"/>
      <c r="N42" s="62"/>
      <c r="O42" s="62"/>
      <c r="P42" s="62"/>
      <c r="Q42" s="62"/>
      <c r="R42" s="62"/>
      <c r="S42" s="62"/>
      <c r="T42" s="62"/>
      <c r="U42" s="62"/>
      <c r="V42" s="62"/>
      <c r="W42" s="62"/>
      <c r="X42" s="62"/>
      <c r="Y42" s="62"/>
      <c r="Z42" s="62"/>
      <c r="AA42" s="62"/>
      <c r="AB42" s="62"/>
      <c r="AC42" s="62"/>
      <c r="AD42" s="62"/>
      <c r="AE42" s="178"/>
    </row>
    <row r="43" spans="1:31" ht="15.75" thickBot="1" x14ac:dyDescent="0.3">
      <c r="A43" s="177"/>
      <c r="B43" s="239" t="s">
        <v>322</v>
      </c>
      <c r="C43" s="62"/>
      <c r="D43" s="62"/>
      <c r="E43" s="62"/>
      <c r="F43" s="62"/>
      <c r="G43" s="62"/>
      <c r="H43" s="62"/>
      <c r="I43" s="62"/>
      <c r="J43" s="62"/>
      <c r="K43" s="62"/>
      <c r="L43" s="123"/>
      <c r="M43" s="62"/>
      <c r="N43" s="62"/>
      <c r="O43" s="62"/>
      <c r="P43" s="62"/>
      <c r="Q43" s="62"/>
      <c r="R43" s="62"/>
      <c r="S43" s="62"/>
      <c r="T43" s="62"/>
      <c r="U43" s="62"/>
      <c r="V43" s="62"/>
      <c r="W43" s="62"/>
      <c r="X43" s="62"/>
      <c r="Y43" s="62"/>
      <c r="Z43" s="62"/>
      <c r="AA43" s="62"/>
      <c r="AB43" s="62"/>
      <c r="AC43" s="62"/>
      <c r="AD43" s="62"/>
      <c r="AE43" s="178"/>
    </row>
    <row r="44" spans="1:31" ht="15.75" thickTop="1" x14ac:dyDescent="0.25">
      <c r="A44" s="434" t="s">
        <v>4</v>
      </c>
      <c r="B44" s="423" t="s">
        <v>14</v>
      </c>
      <c r="C44" s="436" t="s">
        <v>174</v>
      </c>
      <c r="D44" s="426"/>
      <c r="E44" s="426"/>
      <c r="F44" s="437"/>
      <c r="G44" s="425" t="s">
        <v>214</v>
      </c>
      <c r="H44" s="426"/>
      <c r="I44" s="426"/>
      <c r="J44" s="427"/>
      <c r="K44" s="436" t="s">
        <v>212</v>
      </c>
      <c r="L44" s="427"/>
      <c r="M44" s="62"/>
      <c r="N44" s="62"/>
      <c r="O44" s="62"/>
      <c r="P44" s="62"/>
      <c r="Q44" s="62"/>
      <c r="R44" s="62"/>
      <c r="S44" s="62"/>
      <c r="T44" s="62"/>
      <c r="U44" s="62"/>
      <c r="V44" s="62"/>
      <c r="W44" s="62"/>
      <c r="X44" s="62"/>
      <c r="Y44" s="62"/>
      <c r="Z44" s="62"/>
      <c r="AA44" s="62"/>
      <c r="AB44" s="62"/>
      <c r="AC44" s="62"/>
      <c r="AD44" s="62"/>
      <c r="AE44" s="178"/>
    </row>
    <row r="45" spans="1:31" ht="15.75" thickBot="1" x14ac:dyDescent="0.3">
      <c r="A45" s="435"/>
      <c r="B45" s="424"/>
      <c r="C45" s="132" t="s">
        <v>1</v>
      </c>
      <c r="D45" s="133" t="s">
        <v>0</v>
      </c>
      <c r="E45" s="133" t="s">
        <v>2</v>
      </c>
      <c r="F45" s="140" t="s">
        <v>3</v>
      </c>
      <c r="G45" s="141" t="s">
        <v>1</v>
      </c>
      <c r="H45" s="133" t="s">
        <v>0</v>
      </c>
      <c r="I45" s="133" t="s">
        <v>2</v>
      </c>
      <c r="J45" s="134" t="s">
        <v>3</v>
      </c>
      <c r="K45" s="132" t="s">
        <v>213</v>
      </c>
      <c r="L45" s="134" t="s">
        <v>3</v>
      </c>
      <c r="M45" s="62"/>
      <c r="N45" s="62"/>
      <c r="O45" s="62"/>
      <c r="P45" s="62"/>
      <c r="Q45" s="62"/>
      <c r="R45" s="62"/>
      <c r="S45" s="62"/>
      <c r="T45" s="62"/>
      <c r="U45" s="62"/>
      <c r="V45" s="62"/>
      <c r="W45" s="62"/>
      <c r="X45" s="62"/>
      <c r="Y45" s="62"/>
      <c r="Z45" s="62"/>
      <c r="AA45" s="62"/>
      <c r="AB45" s="62"/>
      <c r="AC45" s="62"/>
      <c r="AD45" s="62"/>
      <c r="AE45" s="178"/>
    </row>
    <row r="46" spans="1:31" ht="16.5" thickTop="1" thickBot="1" x14ac:dyDescent="0.3">
      <c r="A46" s="182">
        <f>A40</f>
        <v>8</v>
      </c>
      <c r="B46" s="154" t="s">
        <v>11</v>
      </c>
      <c r="C46" s="155">
        <f>J10</f>
        <v>8675</v>
      </c>
      <c r="D46" s="156">
        <f>K10</f>
        <v>8098</v>
      </c>
      <c r="E46" s="156">
        <f>L10</f>
        <v>8423</v>
      </c>
      <c r="F46" s="157">
        <f>M10</f>
        <v>25196</v>
      </c>
      <c r="G46" s="158">
        <f>C46/$F$46</f>
        <v>0.34430068264803937</v>
      </c>
      <c r="H46" s="159">
        <f>D46/$F$46</f>
        <v>0.3214002222575012</v>
      </c>
      <c r="I46" s="159">
        <f>E46/$F$46</f>
        <v>0.33429909509445943</v>
      </c>
      <c r="J46" s="160">
        <f>F46/$F$46</f>
        <v>1</v>
      </c>
      <c r="K46" s="158">
        <f>Results!$K$32</f>
        <v>0.41543479769588454</v>
      </c>
      <c r="L46" s="161">
        <f>Results!$L$32</f>
        <v>0.14232222486979607</v>
      </c>
      <c r="M46" s="62"/>
      <c r="N46" s="62"/>
      <c r="O46" s="62"/>
      <c r="P46" s="62"/>
      <c r="Q46" s="62"/>
      <c r="R46" s="62"/>
      <c r="S46" s="62"/>
      <c r="T46" s="62"/>
      <c r="U46" s="62"/>
      <c r="V46" s="62"/>
      <c r="W46" s="62"/>
      <c r="X46" s="62"/>
      <c r="Y46" s="62"/>
      <c r="Z46" s="62"/>
      <c r="AA46" s="62"/>
      <c r="AB46" s="62"/>
      <c r="AC46" s="62"/>
      <c r="AD46" s="62"/>
      <c r="AE46" s="178"/>
    </row>
    <row r="47" spans="1:31" ht="15.75" thickTop="1" x14ac:dyDescent="0.25">
      <c r="A47" s="177"/>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178"/>
    </row>
    <row r="48" spans="1:31" x14ac:dyDescent="0.25">
      <c r="A48" s="177"/>
      <c r="B48" s="62"/>
      <c r="C48" s="62"/>
      <c r="D48" s="62"/>
      <c r="E48" s="62"/>
      <c r="F48" s="62"/>
      <c r="G48" s="62"/>
      <c r="H48" s="62"/>
      <c r="I48" s="62"/>
      <c r="J48" s="62"/>
      <c r="K48" s="123"/>
      <c r="L48" s="62"/>
      <c r="M48" s="62"/>
      <c r="N48" s="62"/>
      <c r="O48" s="62"/>
      <c r="P48" s="62"/>
      <c r="Q48" s="62"/>
      <c r="R48" s="62"/>
      <c r="S48" s="62"/>
      <c r="T48" s="62"/>
      <c r="U48" s="62"/>
      <c r="V48" s="62"/>
      <c r="W48" s="62"/>
      <c r="X48" s="62"/>
      <c r="Y48" s="62"/>
      <c r="Z48" s="62"/>
      <c r="AA48" s="62"/>
      <c r="AB48" s="62"/>
      <c r="AC48" s="62"/>
      <c r="AD48" s="62"/>
      <c r="AE48" s="178"/>
    </row>
    <row r="49" spans="1:31" ht="15.75" thickBot="1" x14ac:dyDescent="0.3">
      <c r="B49" s="231" t="s">
        <v>330</v>
      </c>
      <c r="C49" s="230"/>
      <c r="D49" s="230"/>
      <c r="E49" s="230"/>
      <c r="F49" s="230"/>
      <c r="G49" s="230"/>
      <c r="H49" s="230"/>
      <c r="I49" s="230"/>
      <c r="J49" s="230"/>
      <c r="K49" s="230"/>
      <c r="L49" s="230"/>
      <c r="M49" s="230"/>
      <c r="N49" s="162"/>
      <c r="O49" s="162"/>
      <c r="P49" s="162"/>
      <c r="Q49" s="162"/>
      <c r="R49" s="162"/>
      <c r="S49" s="162"/>
      <c r="T49" s="162"/>
      <c r="U49" s="62"/>
      <c r="V49" s="62"/>
      <c r="W49" s="62"/>
      <c r="X49" s="62"/>
      <c r="Y49" s="62"/>
      <c r="Z49" s="62"/>
      <c r="AA49" s="62"/>
      <c r="AB49" s="162"/>
      <c r="AC49" s="162"/>
      <c r="AD49" s="162"/>
      <c r="AE49" s="237"/>
    </row>
    <row r="50" spans="1:31" ht="15.75" thickTop="1" x14ac:dyDescent="0.25">
      <c r="A50" s="184" t="s">
        <v>4</v>
      </c>
      <c r="B50" s="423" t="s">
        <v>14</v>
      </c>
      <c r="C50" s="425" t="s">
        <v>323</v>
      </c>
      <c r="D50" s="426"/>
      <c r="E50" s="426"/>
      <c r="F50" s="427"/>
      <c r="G50" s="425" t="s">
        <v>324</v>
      </c>
      <c r="H50" s="426"/>
      <c r="I50" s="426"/>
      <c r="J50" s="427"/>
      <c r="K50" s="425" t="s">
        <v>325</v>
      </c>
      <c r="L50" s="426"/>
      <c r="M50" s="426"/>
      <c r="N50" s="427"/>
      <c r="O50" s="162"/>
      <c r="P50" s="162"/>
      <c r="Q50" s="162"/>
      <c r="R50" s="162"/>
      <c r="S50" s="162"/>
      <c r="T50" s="162"/>
      <c r="U50" s="62"/>
      <c r="V50" s="62"/>
      <c r="W50" s="62"/>
      <c r="X50" s="62"/>
      <c r="Y50" s="62"/>
      <c r="Z50" s="62"/>
      <c r="AA50" s="62"/>
      <c r="AB50" s="162"/>
      <c r="AC50" s="162"/>
      <c r="AD50" s="162"/>
      <c r="AE50" s="237"/>
    </row>
    <row r="51" spans="1:31" ht="30.75" thickBot="1" x14ac:dyDescent="0.3">
      <c r="A51" s="185"/>
      <c r="B51" s="424"/>
      <c r="C51" s="65" t="s">
        <v>175</v>
      </c>
      <c r="D51" s="66" t="s">
        <v>0</v>
      </c>
      <c r="E51" s="66" t="s">
        <v>2</v>
      </c>
      <c r="F51" s="67" t="s">
        <v>3</v>
      </c>
      <c r="G51" s="65" t="s">
        <v>175</v>
      </c>
      <c r="H51" s="66" t="s">
        <v>0</v>
      </c>
      <c r="I51" s="66" t="s">
        <v>2</v>
      </c>
      <c r="J51" s="67" t="s">
        <v>3</v>
      </c>
      <c r="K51" s="65" t="s">
        <v>175</v>
      </c>
      <c r="L51" s="66" t="s">
        <v>0</v>
      </c>
      <c r="M51" s="66" t="s">
        <v>2</v>
      </c>
      <c r="N51" s="67" t="s">
        <v>3</v>
      </c>
      <c r="O51" s="162"/>
      <c r="P51" s="162"/>
      <c r="Q51" s="162"/>
      <c r="R51" s="162"/>
      <c r="S51" s="162"/>
      <c r="T51" s="162"/>
      <c r="U51" s="62"/>
      <c r="V51" s="62"/>
      <c r="W51" s="62"/>
      <c r="X51" s="62"/>
      <c r="Y51" s="62"/>
      <c r="Z51" s="62"/>
      <c r="AA51" s="62"/>
      <c r="AB51" s="162"/>
      <c r="AC51" s="162"/>
      <c r="AD51" s="162"/>
      <c r="AE51" s="237"/>
    </row>
    <row r="52" spans="1:31" ht="16.5" thickTop="1" thickBot="1" x14ac:dyDescent="0.3">
      <c r="A52" s="180">
        <f>A40</f>
        <v>8</v>
      </c>
      <c r="B52" s="149" t="str">
        <f>B40</f>
        <v>Redirect L&amp;T</v>
      </c>
      <c r="C52" s="169">
        <f>AF13</f>
        <v>8675</v>
      </c>
      <c r="D52" s="165">
        <f>AF14</f>
        <v>8098</v>
      </c>
      <c r="E52" s="165">
        <f>AF15</f>
        <v>8423</v>
      </c>
      <c r="F52" s="235">
        <f>AF16</f>
        <v>25196</v>
      </c>
      <c r="G52" s="169">
        <f>AF5</f>
        <v>7117</v>
      </c>
      <c r="H52" s="169">
        <f>AF6</f>
        <v>5945</v>
      </c>
      <c r="I52" s="169">
        <f>AF7</f>
        <v>8423</v>
      </c>
      <c r="J52" s="169">
        <f>AF8</f>
        <v>21485</v>
      </c>
      <c r="K52" s="166">
        <f>AF9</f>
        <v>1558</v>
      </c>
      <c r="L52" s="165">
        <f>AF10</f>
        <v>2153</v>
      </c>
      <c r="M52" s="165">
        <f>AF11</f>
        <v>0</v>
      </c>
      <c r="N52" s="236">
        <f>AF12</f>
        <v>3711</v>
      </c>
      <c r="O52" s="162"/>
      <c r="P52" s="162"/>
      <c r="Q52" s="162"/>
      <c r="R52" s="162"/>
      <c r="S52" s="162"/>
      <c r="T52" s="162"/>
      <c r="U52" s="62"/>
      <c r="V52" s="62"/>
      <c r="W52" s="62"/>
      <c r="X52" s="62"/>
      <c r="Y52" s="62"/>
      <c r="Z52" s="62"/>
      <c r="AA52" s="62"/>
      <c r="AB52" s="162"/>
      <c r="AC52" s="162"/>
      <c r="AD52" s="162"/>
      <c r="AE52" s="237"/>
    </row>
    <row r="53" spans="1:31" ht="15.75" thickTop="1" x14ac:dyDescent="0.25">
      <c r="A53" s="177"/>
      <c r="B53" s="62"/>
      <c r="C53" s="62"/>
      <c r="D53" s="62"/>
      <c r="E53" s="62"/>
      <c r="F53" s="62"/>
      <c r="G53" s="62"/>
      <c r="H53" s="62"/>
      <c r="I53" s="62"/>
      <c r="J53" s="62"/>
      <c r="K53" s="123"/>
      <c r="L53" s="62"/>
      <c r="M53" s="62"/>
      <c r="N53" s="62"/>
      <c r="O53" s="62"/>
      <c r="P53" s="62"/>
      <c r="Q53" s="62"/>
      <c r="R53" s="62"/>
      <c r="S53" s="62"/>
      <c r="T53" s="62"/>
      <c r="U53" s="62"/>
      <c r="V53" s="62"/>
      <c r="W53" s="62"/>
      <c r="X53" s="62"/>
      <c r="Y53" s="62"/>
      <c r="Z53" s="62"/>
      <c r="AA53" s="62"/>
      <c r="AB53" s="62"/>
      <c r="AC53" s="62"/>
      <c r="AD53" s="62"/>
      <c r="AE53" s="178"/>
    </row>
    <row r="54" spans="1:31" x14ac:dyDescent="0.25">
      <c r="A54" s="177"/>
      <c r="B54" s="62"/>
      <c r="C54" s="62"/>
      <c r="D54" s="62"/>
      <c r="E54" s="62"/>
      <c r="F54" s="62"/>
      <c r="G54" s="62"/>
      <c r="H54" s="62"/>
      <c r="I54" s="62"/>
      <c r="J54" s="62"/>
      <c r="K54" s="123"/>
      <c r="L54" s="62"/>
      <c r="M54" s="62"/>
      <c r="N54" s="62"/>
      <c r="O54" s="62"/>
      <c r="P54" s="62"/>
      <c r="Q54" s="62"/>
      <c r="R54" s="62"/>
      <c r="S54" s="62"/>
      <c r="T54" s="62"/>
      <c r="U54" s="62"/>
      <c r="V54" s="62"/>
      <c r="W54" s="62"/>
      <c r="X54" s="62"/>
      <c r="Y54" s="62"/>
      <c r="Z54" s="62"/>
      <c r="AA54" s="62"/>
      <c r="AB54" s="62"/>
      <c r="AC54" s="62"/>
      <c r="AD54" s="62"/>
      <c r="AE54" s="178"/>
    </row>
    <row r="55" spans="1:31" x14ac:dyDescent="0.25">
      <c r="A55" s="177"/>
      <c r="B55" s="62"/>
      <c r="C55" s="62"/>
      <c r="D55" s="62"/>
      <c r="E55" s="62"/>
      <c r="F55" s="62"/>
      <c r="G55" s="62"/>
      <c r="H55" s="62"/>
      <c r="I55" s="62"/>
      <c r="J55" s="62"/>
      <c r="K55" s="123"/>
      <c r="L55" s="62"/>
      <c r="M55" s="62"/>
      <c r="N55" s="62"/>
      <c r="O55" s="62"/>
      <c r="P55" s="62"/>
      <c r="Q55" s="62"/>
      <c r="R55" s="62"/>
      <c r="S55" s="62"/>
      <c r="T55" s="62"/>
      <c r="U55" s="62"/>
      <c r="V55" s="62"/>
      <c r="W55" s="62"/>
      <c r="X55" s="62"/>
      <c r="Y55" s="62"/>
      <c r="Z55" s="62"/>
      <c r="AA55" s="62"/>
      <c r="AB55" s="62"/>
      <c r="AC55" s="62"/>
      <c r="AD55" s="62"/>
      <c r="AE55" s="178"/>
    </row>
    <row r="56" spans="1:31" ht="15.75" thickBot="1" x14ac:dyDescent="0.3">
      <c r="A56" s="183"/>
      <c r="B56" s="163" t="s">
        <v>335</v>
      </c>
      <c r="C56" s="162"/>
      <c r="D56" s="162"/>
      <c r="E56" s="162"/>
      <c r="F56" s="162"/>
      <c r="G56" s="162"/>
      <c r="H56" s="162"/>
      <c r="I56" s="162"/>
      <c r="J56" s="162"/>
      <c r="K56" s="162"/>
      <c r="L56" s="162"/>
      <c r="M56" s="162"/>
      <c r="N56" s="162"/>
      <c r="O56" s="162"/>
      <c r="P56" s="162"/>
      <c r="Q56" s="162"/>
      <c r="R56" s="162"/>
      <c r="S56" s="252"/>
      <c r="T56" s="62"/>
      <c r="U56" s="62"/>
      <c r="V56" s="62"/>
      <c r="W56" s="62"/>
      <c r="X56" s="62"/>
      <c r="Y56" s="62"/>
      <c r="Z56" s="62"/>
      <c r="AA56" s="62"/>
      <c r="AB56" s="62"/>
      <c r="AC56" s="62"/>
      <c r="AD56" s="62"/>
      <c r="AE56" s="178"/>
    </row>
    <row r="57" spans="1:31" ht="15.75" thickTop="1" x14ac:dyDescent="0.25">
      <c r="A57" s="124" t="s">
        <v>4</v>
      </c>
      <c r="B57" s="124" t="s">
        <v>14</v>
      </c>
      <c r="C57" s="444" t="s">
        <v>175</v>
      </c>
      <c r="D57" s="445"/>
      <c r="E57" s="445"/>
      <c r="F57" s="445"/>
      <c r="G57" s="445"/>
      <c r="H57" s="446"/>
      <c r="I57" s="444" t="s">
        <v>0</v>
      </c>
      <c r="J57" s="445"/>
      <c r="K57" s="445"/>
      <c r="L57" s="445"/>
      <c r="M57" s="445"/>
      <c r="N57" s="446"/>
      <c r="O57" s="444" t="s">
        <v>2</v>
      </c>
      <c r="P57" s="445"/>
      <c r="Q57" s="445"/>
      <c r="R57" s="445"/>
      <c r="S57" s="445"/>
      <c r="T57" s="446"/>
      <c r="U57" s="242" t="s">
        <v>3</v>
      </c>
      <c r="V57" s="243"/>
      <c r="W57" s="243"/>
      <c r="X57" s="243"/>
      <c r="Y57" s="243"/>
      <c r="Z57" s="244"/>
      <c r="AA57" s="62"/>
      <c r="AB57" s="62"/>
      <c r="AC57" s="62"/>
      <c r="AD57" s="62"/>
      <c r="AE57" s="178"/>
    </row>
    <row r="58" spans="1:31" ht="30.75" thickBot="1" x14ac:dyDescent="0.3">
      <c r="A58" s="125"/>
      <c r="B58" s="125"/>
      <c r="C58" s="65" t="str">
        <f>$V$5&amp;"
(mph)"</f>
        <v>40-40
(mph)</v>
      </c>
      <c r="D58" s="66" t="str">
        <f>$V$6&amp;"
(mph)"</f>
        <v>40-30
(mph)</v>
      </c>
      <c r="E58" s="245" t="str">
        <f>$V$7&amp;" (mph)"</f>
        <v>40-20 (mph)</v>
      </c>
      <c r="F58" s="66" t="str">
        <f>$V$8&amp;"
(mph)"</f>
        <v>30-30
(mph)</v>
      </c>
      <c r="G58" s="66" t="str">
        <f>$V$9&amp;"
(mph)"</f>
        <v>30-20
(mph)</v>
      </c>
      <c r="H58" s="66" t="str">
        <f>$V$10&amp;" (mph)"</f>
        <v>20-20 (mph)</v>
      </c>
      <c r="I58" s="65" t="str">
        <f>$V$5&amp;"
(mph)"</f>
        <v>40-40
(mph)</v>
      </c>
      <c r="J58" s="66" t="str">
        <f>$V$6&amp;"
(mph)"</f>
        <v>40-30
(mph)</v>
      </c>
      <c r="K58" s="245" t="str">
        <f>$V$7&amp;" (mph)"</f>
        <v>40-20 (mph)</v>
      </c>
      <c r="L58" s="66" t="str">
        <f>$V$8&amp;"
(mph)"</f>
        <v>30-30
(mph)</v>
      </c>
      <c r="M58" s="66" t="str">
        <f>$V$9&amp;"
(mph)"</f>
        <v>30-20
(mph)</v>
      </c>
      <c r="N58" s="66" t="str">
        <f>$V$10&amp;" (mph)"</f>
        <v>20-20 (mph)</v>
      </c>
      <c r="O58" s="65" t="str">
        <f>$V$5&amp;"
(mph)"</f>
        <v>40-40
(mph)</v>
      </c>
      <c r="P58" s="66" t="str">
        <f>$V$6&amp;"
(mph)"</f>
        <v>40-30
(mph)</v>
      </c>
      <c r="Q58" s="245" t="str">
        <f>$V$7&amp;" (mph)"</f>
        <v>40-20 (mph)</v>
      </c>
      <c r="R58" s="66" t="str">
        <f>$V$8&amp;"
(mph)"</f>
        <v>30-30
(mph)</v>
      </c>
      <c r="S58" s="66" t="str">
        <f>$V$9&amp;"
(mph)"</f>
        <v>30-20
(mph)</v>
      </c>
      <c r="T58" s="66" t="str">
        <f>$V$10&amp;" (mph)"</f>
        <v>20-20 (mph)</v>
      </c>
      <c r="U58" s="65" t="str">
        <f>$V$5&amp;"
(mph)"</f>
        <v>40-40
(mph)</v>
      </c>
      <c r="V58" s="66" t="str">
        <f>$V$6&amp;"
(mph)"</f>
        <v>40-30
(mph)</v>
      </c>
      <c r="W58" s="245" t="str">
        <f>$V$7&amp;" (mph)"</f>
        <v>40-20 (mph)</v>
      </c>
      <c r="X58" s="66" t="str">
        <f>$V$8&amp;"
(mph)"</f>
        <v>30-30
(mph)</v>
      </c>
      <c r="Y58" s="66" t="str">
        <f>$V$9&amp;"
(mph)"</f>
        <v>30-20
(mph)</v>
      </c>
      <c r="Z58" s="67" t="str">
        <f>$V$10&amp;" (mph)"</f>
        <v>20-20 (mph)</v>
      </c>
      <c r="AA58" s="162"/>
      <c r="AB58" s="62"/>
      <c r="AC58" s="62"/>
      <c r="AD58" s="62"/>
      <c r="AE58" s="178"/>
    </row>
    <row r="59" spans="1:31" ht="16.5" thickTop="1" thickBot="1" x14ac:dyDescent="0.3">
      <c r="A59" s="247">
        <f>A40</f>
        <v>8</v>
      </c>
      <c r="B59" s="164" t="str">
        <f>B40</f>
        <v>Redirect L&amp;T</v>
      </c>
      <c r="C59" s="248">
        <f ca="1">W5</f>
        <v>5</v>
      </c>
      <c r="D59" s="248">
        <f ca="1">W6</f>
        <v>0</v>
      </c>
      <c r="E59" s="248">
        <f ca="1">W7</f>
        <v>0</v>
      </c>
      <c r="F59" s="248">
        <f ca="1">W8</f>
        <v>2</v>
      </c>
      <c r="G59" s="248">
        <f ca="1">W9</f>
        <v>0</v>
      </c>
      <c r="H59" s="249">
        <f ca="1">W10</f>
        <v>0</v>
      </c>
      <c r="I59" s="250">
        <f ca="1">W11</f>
        <v>0</v>
      </c>
      <c r="J59" s="49">
        <f ca="1">W12</f>
        <v>0</v>
      </c>
      <c r="K59" s="49">
        <f ca="1">W13</f>
        <v>4</v>
      </c>
      <c r="L59" s="49">
        <f ca="1">W14</f>
        <v>0</v>
      </c>
      <c r="M59" s="49">
        <f ca="1">W15</f>
        <v>2</v>
      </c>
      <c r="N59" s="251">
        <f ca="1">W22</f>
        <v>2</v>
      </c>
      <c r="O59" s="250">
        <f ca="1">W17</f>
        <v>0</v>
      </c>
      <c r="P59" s="49">
        <f ca="1">W18</f>
        <v>2</v>
      </c>
      <c r="Q59" s="49">
        <f ca="1">W19</f>
        <v>3</v>
      </c>
      <c r="R59" s="49">
        <f ca="1">W20</f>
        <v>0</v>
      </c>
      <c r="S59" s="49">
        <f ca="1">W21</f>
        <v>1</v>
      </c>
      <c r="T59" s="251">
        <f ca="1">W22</f>
        <v>2</v>
      </c>
      <c r="U59" s="250">
        <f ca="1">W23</f>
        <v>5</v>
      </c>
      <c r="V59" s="49">
        <f ca="1">W24</f>
        <v>2</v>
      </c>
      <c r="W59" s="49">
        <f ca="1">W25</f>
        <v>7</v>
      </c>
      <c r="X59" s="49">
        <f ca="1">W26</f>
        <v>2</v>
      </c>
      <c r="Y59" s="49">
        <f ca="1">W27</f>
        <v>3</v>
      </c>
      <c r="Z59" s="251">
        <f ca="1">W28</f>
        <v>3</v>
      </c>
      <c r="AA59" s="162"/>
      <c r="AB59" s="162"/>
      <c r="AC59" s="62"/>
      <c r="AD59" s="62"/>
      <c r="AE59" s="178"/>
    </row>
    <row r="60" spans="1:31" ht="19.5" thickTop="1" x14ac:dyDescent="0.3">
      <c r="A60" s="183"/>
      <c r="B60" s="167"/>
      <c r="C60" s="167"/>
      <c r="D60" s="62"/>
      <c r="E60" s="62"/>
      <c r="F60" s="62"/>
      <c r="G60" s="62"/>
      <c r="H60" s="62"/>
      <c r="I60" s="123"/>
      <c r="J60" s="148"/>
      <c r="K60" s="148"/>
      <c r="L60" s="62"/>
      <c r="M60" s="62"/>
      <c r="N60" s="62"/>
      <c r="O60" s="62"/>
      <c r="P60" s="62"/>
      <c r="Q60" s="62"/>
      <c r="R60" s="168"/>
      <c r="S60" s="246"/>
      <c r="T60" s="62"/>
      <c r="U60" s="162"/>
      <c r="V60" s="162"/>
      <c r="W60" s="162"/>
      <c r="X60" s="162"/>
      <c r="Y60" s="162"/>
      <c r="Z60" s="62"/>
      <c r="AA60" s="62"/>
      <c r="AB60" s="62"/>
      <c r="AC60" s="62"/>
      <c r="AD60" s="62"/>
      <c r="AE60" s="178"/>
    </row>
    <row r="61" spans="1:31" ht="18.75" x14ac:dyDescent="0.3">
      <c r="A61" s="183"/>
      <c r="B61" s="167"/>
      <c r="C61" s="167"/>
      <c r="D61" s="62"/>
      <c r="E61" s="62"/>
      <c r="F61" s="62"/>
      <c r="G61" s="62"/>
      <c r="H61" s="62"/>
      <c r="I61" s="123"/>
      <c r="J61" s="62"/>
      <c r="K61" s="62"/>
      <c r="L61" s="62"/>
      <c r="M61" s="62"/>
      <c r="N61" s="62"/>
      <c r="O61" s="62"/>
      <c r="P61" s="62"/>
      <c r="Q61" s="62"/>
      <c r="R61" s="168"/>
      <c r="S61" s="62"/>
      <c r="T61" s="62"/>
      <c r="U61" s="162"/>
      <c r="V61" s="162"/>
      <c r="W61" s="162"/>
      <c r="X61" s="162"/>
      <c r="Y61" s="162"/>
      <c r="Z61" s="62"/>
      <c r="AA61" s="62"/>
      <c r="AB61" s="62"/>
      <c r="AC61" s="62"/>
      <c r="AD61" s="62"/>
      <c r="AE61" s="178"/>
    </row>
    <row r="62" spans="1:31" ht="15.75" thickBot="1" x14ac:dyDescent="0.3">
      <c r="A62" s="183"/>
      <c r="B62" s="163" t="s">
        <v>340</v>
      </c>
      <c r="C62" s="162"/>
      <c r="D62" s="162"/>
      <c r="E62" s="162"/>
      <c r="F62" s="162"/>
      <c r="G62" s="162"/>
      <c r="H62" s="162"/>
      <c r="I62" s="162"/>
      <c r="J62" s="162"/>
      <c r="K62" s="162"/>
      <c r="L62" s="162"/>
      <c r="M62" s="162"/>
      <c r="N62" s="162"/>
      <c r="O62" s="162"/>
      <c r="P62" s="162"/>
      <c r="Q62" s="162"/>
      <c r="R62" s="162"/>
      <c r="S62" s="62"/>
      <c r="T62" s="62"/>
      <c r="U62" s="62"/>
      <c r="V62" s="62"/>
      <c r="W62" s="62"/>
      <c r="X62" s="62"/>
      <c r="Y62" s="62"/>
      <c r="Z62" s="62"/>
      <c r="AA62" s="62"/>
      <c r="AB62" s="62"/>
      <c r="AC62" s="62"/>
      <c r="AD62" s="62"/>
      <c r="AE62" s="178"/>
    </row>
    <row r="63" spans="1:31" ht="15.75" thickTop="1" x14ac:dyDescent="0.25">
      <c r="A63" s="184" t="s">
        <v>4</v>
      </c>
      <c r="B63" s="124" t="s">
        <v>14</v>
      </c>
      <c r="C63" s="444" t="s">
        <v>175</v>
      </c>
      <c r="D63" s="445"/>
      <c r="E63" s="445"/>
      <c r="F63" s="445"/>
      <c r="G63" s="445"/>
      <c r="H63" s="445"/>
      <c r="I63" s="446"/>
      <c r="J63" s="444" t="s">
        <v>0</v>
      </c>
      <c r="K63" s="445"/>
      <c r="L63" s="445"/>
      <c r="M63" s="445"/>
      <c r="N63" s="445"/>
      <c r="O63" s="445"/>
      <c r="P63" s="446"/>
      <c r="Q63" s="444" t="s">
        <v>2</v>
      </c>
      <c r="R63" s="445"/>
      <c r="S63" s="445"/>
      <c r="T63" s="445"/>
      <c r="U63" s="445"/>
      <c r="V63" s="445"/>
      <c r="W63" s="446"/>
      <c r="X63" s="444" t="s">
        <v>3</v>
      </c>
      <c r="Y63" s="445"/>
      <c r="Z63" s="445"/>
      <c r="AA63" s="445"/>
      <c r="AB63" s="445"/>
      <c r="AC63" s="445"/>
      <c r="AD63" s="446"/>
      <c r="AE63" s="178"/>
    </row>
    <row r="64" spans="1:31" ht="45.75" thickBot="1" x14ac:dyDescent="0.3">
      <c r="A64" s="185"/>
      <c r="B64" s="125"/>
      <c r="C64" s="65" t="str">
        <f>$V$5&amp;"
(mph)"</f>
        <v>40-40
(mph)</v>
      </c>
      <c r="D64" s="66" t="str">
        <f>$V$6&amp;"
(mph)"</f>
        <v>40-30
(mph)</v>
      </c>
      <c r="E64" s="245" t="str">
        <f>$V$7&amp;" (mph)"</f>
        <v>40-20 (mph)</v>
      </c>
      <c r="F64" s="66" t="str">
        <f>$V$8&amp;"
(mph)"</f>
        <v>30-30
(mph)</v>
      </c>
      <c r="G64" s="66" t="str">
        <f>$V$9&amp;"
(mph)"</f>
        <v>30-20
(mph)</v>
      </c>
      <c r="H64" s="66" t="str">
        <f>$V$10&amp;" (mph)"</f>
        <v>20-20 (mph)</v>
      </c>
      <c r="I64" s="67" t="s">
        <v>223</v>
      </c>
      <c r="J64" s="65" t="str">
        <f>$V$5&amp;"
(mph)"</f>
        <v>40-40
(mph)</v>
      </c>
      <c r="K64" s="66" t="str">
        <f>$V$6&amp;"
(mph)"</f>
        <v>40-30
(mph)</v>
      </c>
      <c r="L64" s="245" t="str">
        <f>$V$7&amp;" (mph)"</f>
        <v>40-20 (mph)</v>
      </c>
      <c r="M64" s="66" t="str">
        <f>$V$8&amp;"
(mph)"</f>
        <v>30-30
(mph)</v>
      </c>
      <c r="N64" s="66" t="str">
        <f>$V$9&amp;"
(mph)"</f>
        <v>30-20
(mph)</v>
      </c>
      <c r="O64" s="66" t="str">
        <f>$V$10&amp;" (mph)"</f>
        <v>20-20 (mph)</v>
      </c>
      <c r="P64" s="67" t="s">
        <v>223</v>
      </c>
      <c r="Q64" s="65" t="str">
        <f>$V$5&amp;"
(mph)"</f>
        <v>40-40
(mph)</v>
      </c>
      <c r="R64" s="66" t="str">
        <f>$V$6&amp;"
(mph)"</f>
        <v>40-30
(mph)</v>
      </c>
      <c r="S64" s="245" t="str">
        <f>$V$7&amp;" (mph)"</f>
        <v>40-20 (mph)</v>
      </c>
      <c r="T64" s="66" t="str">
        <f>$V$8&amp;"
(mph)"</f>
        <v>30-30
(mph)</v>
      </c>
      <c r="U64" s="66" t="str">
        <f>$V$9&amp;"
(mph)"</f>
        <v>30-20
(mph)</v>
      </c>
      <c r="V64" s="66" t="str">
        <f>$V$10&amp;" (mph)"</f>
        <v>20-20 (mph)</v>
      </c>
      <c r="W64" s="67" t="s">
        <v>223</v>
      </c>
      <c r="X64" s="65" t="str">
        <f>$V$5&amp;"
(mph)"</f>
        <v>40-40
(mph)</v>
      </c>
      <c r="Y64" s="66" t="str">
        <f>$V$6&amp;"
(mph)"</f>
        <v>40-30
(mph)</v>
      </c>
      <c r="Z64" s="245" t="str">
        <f>$V$7&amp;" (mph)"</f>
        <v>40-20 (mph)</v>
      </c>
      <c r="AA64" s="66" t="str">
        <f>$V$8&amp;"
(mph)"</f>
        <v>30-30
(mph)</v>
      </c>
      <c r="AB64" s="66" t="str">
        <f>$V$9&amp;"
(mph)"</f>
        <v>30-20
(mph)</v>
      </c>
      <c r="AC64" s="66" t="str">
        <f>$V$10&amp;" (mph)"</f>
        <v>20-20 (mph)</v>
      </c>
      <c r="AD64" s="67" t="s">
        <v>223</v>
      </c>
      <c r="AE64" s="178"/>
    </row>
    <row r="65" spans="1:31" ht="16.5" thickTop="1" thickBot="1" x14ac:dyDescent="0.3">
      <c r="A65" s="186">
        <f>A40</f>
        <v>8</v>
      </c>
      <c r="B65" s="164" t="str">
        <f>B40</f>
        <v>Redirect L&amp;T</v>
      </c>
      <c r="C65" s="169">
        <f ca="1">X5</f>
        <v>7850</v>
      </c>
      <c r="D65" s="165">
        <f ca="1">X6</f>
        <v>0</v>
      </c>
      <c r="E65" s="165">
        <f ca="1">X7</f>
        <v>0</v>
      </c>
      <c r="F65" s="166">
        <f ca="1">X8</f>
        <v>825</v>
      </c>
      <c r="G65" s="165">
        <f ca="1">X9</f>
        <v>0</v>
      </c>
      <c r="H65" s="165">
        <f ca="1">X10</f>
        <v>0</v>
      </c>
      <c r="I65" s="170">
        <f ca="1">Y5</f>
        <v>39.048991354466857</v>
      </c>
      <c r="J65" s="169">
        <f ca="1">X11</f>
        <v>0</v>
      </c>
      <c r="K65" s="165">
        <f ca="1">X12</f>
        <v>0</v>
      </c>
      <c r="L65" s="165">
        <f ca="1">X13</f>
        <v>6375</v>
      </c>
      <c r="M65" s="166">
        <f ca="1">X14</f>
        <v>0</v>
      </c>
      <c r="N65" s="165">
        <f ca="1">X15</f>
        <v>1103</v>
      </c>
      <c r="O65" s="165">
        <f ca="1">X16</f>
        <v>620</v>
      </c>
      <c r="P65" s="170">
        <f ca="1">Y11</f>
        <v>28.553346505309953</v>
      </c>
      <c r="Q65" s="169">
        <f ca="1">X17</f>
        <v>0</v>
      </c>
      <c r="R65" s="165">
        <f ca="1">X18</f>
        <v>3104</v>
      </c>
      <c r="S65" s="165">
        <f ca="1">X19</f>
        <v>4400</v>
      </c>
      <c r="T65" s="166">
        <f ca="1">X20</f>
        <v>0</v>
      </c>
      <c r="U65" s="165">
        <f ca="1">X21</f>
        <v>433</v>
      </c>
      <c r="V65" s="165">
        <f ca="1">X22</f>
        <v>486</v>
      </c>
      <c r="W65" s="170">
        <f ca="1">Y17</f>
        <v>31.008548023269618</v>
      </c>
      <c r="X65" s="169">
        <f ca="1">X23</f>
        <v>7850</v>
      </c>
      <c r="Y65" s="165">
        <f ca="1">X24</f>
        <v>3104</v>
      </c>
      <c r="Z65" s="165">
        <f ca="1">X25</f>
        <v>10775</v>
      </c>
      <c r="AA65" s="166">
        <f ca="1">X26</f>
        <v>825</v>
      </c>
      <c r="AB65" s="165">
        <f ca="1">X27</f>
        <v>1536</v>
      </c>
      <c r="AC65" s="165">
        <f ca="1">X28</f>
        <v>1106</v>
      </c>
      <c r="AD65" s="170">
        <f ca="1">Y23</f>
        <v>32.987775837434512</v>
      </c>
      <c r="AE65" s="178"/>
    </row>
    <row r="66" spans="1:31" ht="16.5" thickTop="1" thickBot="1" x14ac:dyDescent="0.3">
      <c r="A66" s="187"/>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9"/>
    </row>
    <row r="71" spans="1:31" x14ac:dyDescent="0.25">
      <c r="A71" s="6"/>
      <c r="B71" s="61"/>
      <c r="C71" s="6"/>
      <c r="D71" s="6"/>
      <c r="E71" s="6"/>
      <c r="F71" s="6"/>
      <c r="G71" s="6"/>
      <c r="H71" s="6"/>
      <c r="I71" s="6"/>
      <c r="J71" s="6"/>
      <c r="K71" s="6"/>
      <c r="L71" s="6"/>
      <c r="M71" s="6"/>
      <c r="N71" s="6"/>
      <c r="O71" s="6"/>
      <c r="P71" s="6"/>
      <c r="Q71" s="6"/>
      <c r="R71" s="6"/>
    </row>
    <row r="75" spans="1:31" ht="18.75" x14ac:dyDescent="0.3">
      <c r="A75" s="6"/>
      <c r="B75" s="5"/>
      <c r="C75" s="5"/>
      <c r="I75" s="11"/>
      <c r="J75" s="1"/>
      <c r="K75" s="1"/>
      <c r="R75" s="2"/>
    </row>
    <row r="76" spans="1:31" ht="18.75" x14ac:dyDescent="0.3">
      <c r="A76" s="6"/>
      <c r="B76" s="5"/>
      <c r="C76" s="5"/>
      <c r="I76" s="11"/>
      <c r="R76" s="2"/>
    </row>
    <row r="77" spans="1:31" x14ac:dyDescent="0.25">
      <c r="A77" s="6"/>
      <c r="B77" s="61"/>
      <c r="C77" s="6"/>
      <c r="D77" s="6"/>
      <c r="E77" s="6"/>
      <c r="F77" s="6"/>
      <c r="G77" s="6"/>
      <c r="H77" s="6"/>
      <c r="I77" s="6"/>
      <c r="J77" s="6"/>
      <c r="K77" s="6"/>
      <c r="L77" s="6"/>
      <c r="M77" s="6"/>
      <c r="N77" s="6"/>
      <c r="O77" s="6"/>
      <c r="P77" s="6"/>
      <c r="Q77" s="6"/>
      <c r="R77" s="6"/>
    </row>
  </sheetData>
  <mergeCells count="29">
    <mergeCell ref="AD5:AD8"/>
    <mergeCell ref="AD9:AD12"/>
    <mergeCell ref="AD13:AD16"/>
    <mergeCell ref="B50:B51"/>
    <mergeCell ref="C50:F50"/>
    <mergeCell ref="G50:J50"/>
    <mergeCell ref="K50:N50"/>
    <mergeCell ref="J30:O33"/>
    <mergeCell ref="U5:U10"/>
    <mergeCell ref="Y5:Y10"/>
    <mergeCell ref="U11:U16"/>
    <mergeCell ref="Y11:Y16"/>
    <mergeCell ref="U17:U22"/>
    <mergeCell ref="Y17:Y22"/>
    <mergeCell ref="U23:U28"/>
    <mergeCell ref="Y23:Y28"/>
    <mergeCell ref="A2:C2"/>
    <mergeCell ref="K44:L44"/>
    <mergeCell ref="A44:A45"/>
    <mergeCell ref="B44:B45"/>
    <mergeCell ref="C44:F44"/>
    <mergeCell ref="G44:J44"/>
    <mergeCell ref="X63:AD63"/>
    <mergeCell ref="C57:H57"/>
    <mergeCell ref="I57:N57"/>
    <mergeCell ref="O57:T57"/>
    <mergeCell ref="C63:I63"/>
    <mergeCell ref="J63:P63"/>
    <mergeCell ref="Q63:W63"/>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F77"/>
  <sheetViews>
    <sheetView topLeftCell="D1" zoomScale="70" zoomScaleNormal="70" workbookViewId="0">
      <selection activeCell="Q33" sqref="Q33"/>
    </sheetView>
  </sheetViews>
  <sheetFormatPr defaultRowHeight="15" x14ac:dyDescent="0.25"/>
  <cols>
    <col min="2" max="2" width="33" customWidth="1"/>
    <col min="3" max="3" width="16.42578125" customWidth="1"/>
    <col min="4" max="4" width="18.28515625" customWidth="1"/>
    <col min="5" max="5" width="16.5703125" customWidth="1"/>
    <col min="6" max="6" width="23.7109375" customWidth="1"/>
    <col min="7" max="7" width="29.5703125" customWidth="1"/>
    <col min="8" max="8" width="22.42578125" customWidth="1"/>
    <col min="11" max="11" width="14.42578125" customWidth="1"/>
    <col min="12" max="12" width="14" customWidth="1"/>
    <col min="13" max="13" width="22.42578125" bestFit="1" customWidth="1"/>
    <col min="14" max="14" width="26.28515625" customWidth="1"/>
    <col min="17" max="17" width="12.42578125" customWidth="1"/>
  </cols>
  <sheetData>
    <row r="1" spans="1:32" ht="15.75" thickBot="1" x14ac:dyDescent="0.3">
      <c r="C1" s="29" t="s">
        <v>259</v>
      </c>
    </row>
    <row r="2" spans="1:32" ht="16.5" thickTop="1" thickBot="1" x14ac:dyDescent="0.3">
      <c r="A2" s="431" t="s">
        <v>271</v>
      </c>
      <c r="B2" s="432"/>
      <c r="C2" s="433"/>
      <c r="E2" s="51" t="s">
        <v>347</v>
      </c>
      <c r="F2" s="51"/>
      <c r="G2" s="52"/>
      <c r="H2" s="52"/>
    </row>
    <row r="3" spans="1:32" ht="16.5" thickTop="1" thickBot="1" x14ac:dyDescent="0.3">
      <c r="A3" s="23" t="s">
        <v>15</v>
      </c>
      <c r="B3" s="24" t="s">
        <v>208</v>
      </c>
      <c r="C3" s="144" t="s">
        <v>209</v>
      </c>
      <c r="E3" s="23" t="s">
        <v>216</v>
      </c>
      <c r="F3" s="23" t="s">
        <v>251</v>
      </c>
      <c r="G3" s="40" t="s">
        <v>215</v>
      </c>
      <c r="H3" s="26" t="s">
        <v>217</v>
      </c>
      <c r="J3" s="48" t="s">
        <v>220</v>
      </c>
      <c r="K3" s="49"/>
      <c r="L3" s="50"/>
      <c r="M3" s="14"/>
    </row>
    <row r="4" spans="1:32" ht="23.25" customHeight="1" thickTop="1" x14ac:dyDescent="0.3">
      <c r="A4" s="15" t="s">
        <v>16</v>
      </c>
      <c r="B4" s="18" t="s">
        <v>17</v>
      </c>
      <c r="C4" s="215">
        <f>'Input sheet'!E8</f>
        <v>137</v>
      </c>
      <c r="E4" s="91" t="s">
        <v>35</v>
      </c>
      <c r="F4" s="82" t="str">
        <f>$C$21&amp; "-"&amp;$C$21</f>
        <v>30-30</v>
      </c>
      <c r="G4" s="110" t="s">
        <v>54</v>
      </c>
      <c r="H4" s="113">
        <f>C7+C8+C9</f>
        <v>448</v>
      </c>
      <c r="J4" s="47" t="s">
        <v>218</v>
      </c>
      <c r="K4" s="53" t="s">
        <v>301</v>
      </c>
      <c r="L4" s="53"/>
      <c r="M4" s="54"/>
      <c r="U4" s="195" t="s">
        <v>226</v>
      </c>
      <c r="V4" s="196" t="s">
        <v>252</v>
      </c>
      <c r="W4" s="196" t="s">
        <v>364</v>
      </c>
      <c r="X4" s="196" t="s">
        <v>225</v>
      </c>
      <c r="Y4" s="196" t="s">
        <v>224</v>
      </c>
      <c r="AB4" s="196" t="s">
        <v>224</v>
      </c>
      <c r="AD4" s="195" t="s">
        <v>326</v>
      </c>
      <c r="AE4" s="196" t="s">
        <v>329</v>
      </c>
      <c r="AF4" s="196" t="s">
        <v>225</v>
      </c>
    </row>
    <row r="5" spans="1:32" ht="18.75" x14ac:dyDescent="0.3">
      <c r="A5" s="16"/>
      <c r="B5" s="19" t="s">
        <v>18</v>
      </c>
      <c r="C5" s="216">
        <f>'Input sheet'!E9</f>
        <v>1029</v>
      </c>
      <c r="E5" s="92" t="s">
        <v>36</v>
      </c>
      <c r="F5" s="83" t="str">
        <f>$C$20 &amp; "-"&amp;$C$20</f>
        <v>40-40</v>
      </c>
      <c r="G5" s="111" t="s">
        <v>86</v>
      </c>
      <c r="H5" s="114">
        <f>C7+C8+C5+C15</f>
        <v>1477</v>
      </c>
      <c r="J5" s="27" t="s">
        <v>218</v>
      </c>
      <c r="K5" s="46" t="s">
        <v>302</v>
      </c>
      <c r="L5" s="46"/>
      <c r="M5" s="55"/>
      <c r="U5" s="441" t="s">
        <v>175</v>
      </c>
      <c r="V5" s="197" t="str">
        <f>$C$20&amp;"-"&amp;$C$20</f>
        <v>40-40</v>
      </c>
      <c r="W5" s="197">
        <f ca="1">IF(COUNTIF($V$5:V5,V5)=1,COUNTIF(INDIRECT($W$30),V5),0)</f>
        <v>5</v>
      </c>
      <c r="X5" s="198">
        <f ca="1">IF(W5&lt;&gt;0,SUMIF(INDIRECT($W$30),V5,INDIRECT($X$30)),0)</f>
        <v>7607</v>
      </c>
      <c r="Y5" s="438">
        <f ca="1">(X5*AB5+X6*AB6+X7*AB7+X8*AB8+X9*AB9+X10*AB10)/SUM(X5:X10)</f>
        <v>38.566441441441441</v>
      </c>
      <c r="AB5" s="197">
        <f>(C20+C20)/2</f>
        <v>40</v>
      </c>
      <c r="AD5" s="428" t="s">
        <v>327</v>
      </c>
      <c r="AE5" s="197" t="s">
        <v>175</v>
      </c>
      <c r="AF5" s="198">
        <f>AF13-AF9</f>
        <v>7403</v>
      </c>
    </row>
    <row r="6" spans="1:32" ht="19.5" thickBot="1" x14ac:dyDescent="0.35">
      <c r="A6" s="17"/>
      <c r="B6" s="20" t="s">
        <v>19</v>
      </c>
      <c r="C6" s="217">
        <f>'Input sheet'!E10</f>
        <v>137</v>
      </c>
      <c r="E6" s="93" t="s">
        <v>31</v>
      </c>
      <c r="F6" s="83" t="str">
        <f>$C$20 &amp; "-"&amp;$C$20</f>
        <v>40-40</v>
      </c>
      <c r="G6" s="111" t="s">
        <v>87</v>
      </c>
      <c r="H6" s="114">
        <f>C10+C11+C12+C8</f>
        <v>2072</v>
      </c>
      <c r="J6" s="28" t="s">
        <v>219</v>
      </c>
      <c r="K6" s="56" t="s">
        <v>303</v>
      </c>
      <c r="L6" s="56"/>
      <c r="M6" s="57"/>
      <c r="U6" s="442"/>
      <c r="V6" s="197" t="str">
        <f>$C$20 &amp; "-"&amp;$C$21</f>
        <v>40-30</v>
      </c>
      <c r="W6" s="197">
        <f ca="1">IF(COUNTIF($V$5:V6,V6)=1,COUNTIF(INDIRECT($W$30),V6),0)</f>
        <v>0</v>
      </c>
      <c r="X6" s="198">
        <f t="shared" ref="X6:X10" ca="1" si="0">IF(W6&lt;&gt;0,SUMIF(INDIRECT($W$30),V6,INDIRECT($X$30)),0)</f>
        <v>0</v>
      </c>
      <c r="Y6" s="439"/>
      <c r="AB6" s="197">
        <f>(C20+C21)/2</f>
        <v>35</v>
      </c>
      <c r="AD6" s="429"/>
      <c r="AE6" s="197" t="s">
        <v>0</v>
      </c>
      <c r="AF6" s="198">
        <f>AF14-AF10</f>
        <v>7347</v>
      </c>
    </row>
    <row r="7" spans="1:32" ht="19.5" thickTop="1" x14ac:dyDescent="0.3">
      <c r="A7" s="15" t="s">
        <v>32</v>
      </c>
      <c r="B7" s="18" t="s">
        <v>23</v>
      </c>
      <c r="C7" s="218">
        <f>'Input sheet'!E11</f>
        <v>71</v>
      </c>
      <c r="E7" s="93" t="s">
        <v>29</v>
      </c>
      <c r="F7" s="83" t="str">
        <f>$C$20 &amp; "-"&amp;$C$20</f>
        <v>40-40</v>
      </c>
      <c r="G7" s="111" t="s">
        <v>88</v>
      </c>
      <c r="H7" s="114">
        <f>C11+C12</f>
        <v>1589</v>
      </c>
      <c r="U7" s="442"/>
      <c r="V7" s="197" t="str">
        <f>$C$20&amp;"-"&amp;$C$22</f>
        <v>40-20</v>
      </c>
      <c r="W7" s="197">
        <f ca="1">IF(COUNTIF($V$5:V7,V7)=1,COUNTIF(INDIRECT($W$30),V7),0)</f>
        <v>0</v>
      </c>
      <c r="X7" s="198">
        <f t="shared" ca="1" si="0"/>
        <v>0</v>
      </c>
      <c r="Y7" s="439"/>
      <c r="AB7" s="197">
        <f>(C20+C22)/2</f>
        <v>30</v>
      </c>
      <c r="AD7" s="429"/>
      <c r="AE7" s="197" t="s">
        <v>2</v>
      </c>
      <c r="AF7" s="198">
        <f>AF15-AF11</f>
        <v>10153</v>
      </c>
    </row>
    <row r="8" spans="1:32" ht="19.5" thickBot="1" x14ac:dyDescent="0.35">
      <c r="A8" s="16"/>
      <c r="B8" s="19" t="s">
        <v>24</v>
      </c>
      <c r="C8" s="216">
        <f>'Input sheet'!E12</f>
        <v>296</v>
      </c>
      <c r="E8" s="93" t="s">
        <v>37</v>
      </c>
      <c r="F8" s="83" t="str">
        <f>$C$21&amp; "-"&amp;$C$21</f>
        <v>30-30</v>
      </c>
      <c r="G8" s="111" t="s">
        <v>39</v>
      </c>
      <c r="H8" s="114">
        <f>C13+C14+C15</f>
        <v>448</v>
      </c>
      <c r="J8" s="59" t="s">
        <v>348</v>
      </c>
      <c r="K8" s="58"/>
      <c r="L8" s="58"/>
      <c r="M8" s="58"/>
      <c r="U8" s="442"/>
      <c r="V8" s="197" t="str">
        <f>$C$21&amp;"-"&amp;$C$21</f>
        <v>30-30</v>
      </c>
      <c r="W8" s="197">
        <f ca="1">IF(COUNTIF($V$5:V8,V8)=1,COUNTIF(INDIRECT($W$30),V8),0)</f>
        <v>3</v>
      </c>
      <c r="X8" s="198">
        <f t="shared" ca="1" si="0"/>
        <v>1273</v>
      </c>
      <c r="Y8" s="439"/>
      <c r="AB8" s="197">
        <f>C21</f>
        <v>30</v>
      </c>
      <c r="AD8" s="430"/>
      <c r="AE8" s="197" t="s">
        <v>3</v>
      </c>
      <c r="AF8" s="198">
        <f>AF16-AF12</f>
        <v>24903</v>
      </c>
    </row>
    <row r="9" spans="1:32" ht="20.25" thickTop="1" thickBot="1" x14ac:dyDescent="0.35">
      <c r="A9" s="17"/>
      <c r="B9" s="20" t="s">
        <v>25</v>
      </c>
      <c r="C9" s="217">
        <f>'Input sheet'!E13</f>
        <v>81</v>
      </c>
      <c r="E9" s="93" t="s">
        <v>30</v>
      </c>
      <c r="F9" s="83" t="str">
        <f>$C$21&amp; "-"&amp;$C$21</f>
        <v>30-30</v>
      </c>
      <c r="G9" s="111" t="s">
        <v>89</v>
      </c>
      <c r="H9" s="114">
        <f>C14+C15</f>
        <v>377</v>
      </c>
      <c r="J9" s="21" t="s">
        <v>1</v>
      </c>
      <c r="K9" s="22" t="s">
        <v>0</v>
      </c>
      <c r="L9" s="44" t="s">
        <v>189</v>
      </c>
      <c r="M9" s="23" t="s">
        <v>3</v>
      </c>
      <c r="U9" s="442"/>
      <c r="V9" s="197" t="str">
        <f>$C$21&amp;"-"&amp;$C$22</f>
        <v>30-20</v>
      </c>
      <c r="W9" s="197">
        <f ca="1">IF(COUNTIF($V$5:V9,V9)=1,COUNTIF(INDIRECT($W$30),V9),0)</f>
        <v>0</v>
      </c>
      <c r="X9" s="198">
        <f t="shared" ca="1" si="0"/>
        <v>0</v>
      </c>
      <c r="Y9" s="439"/>
      <c r="AB9" s="197">
        <f>(C21+C22)/2</f>
        <v>25</v>
      </c>
      <c r="AD9" s="428" t="s">
        <v>328</v>
      </c>
      <c r="AE9" s="197" t="s">
        <v>175</v>
      </c>
      <c r="AF9" s="198">
        <f>H5</f>
        <v>1477</v>
      </c>
    </row>
    <row r="10" spans="1:32" ht="20.25" thickTop="1" thickBot="1" x14ac:dyDescent="0.35">
      <c r="A10" s="15" t="s">
        <v>33</v>
      </c>
      <c r="B10" s="18" t="s">
        <v>20</v>
      </c>
      <c r="C10" s="218">
        <f>'Input sheet'!E14</f>
        <v>187</v>
      </c>
      <c r="E10" s="120" t="s">
        <v>43</v>
      </c>
      <c r="F10" s="83" t="str">
        <f>$C$20 &amp; "-"&amp;$C$20</f>
        <v>40-40</v>
      </c>
      <c r="G10" s="118" t="s">
        <v>52</v>
      </c>
      <c r="H10" s="119">
        <f>C4+C5+C6</f>
        <v>1303</v>
      </c>
      <c r="J10" s="86">
        <f>SUM(H4:H11)</f>
        <v>8880</v>
      </c>
      <c r="K10" s="87">
        <f>SUM(H12:H19)</f>
        <v>9419</v>
      </c>
      <c r="L10" s="88">
        <f>SUM(H20:H31)</f>
        <v>10153</v>
      </c>
      <c r="M10" s="89">
        <f>SUM(J10:L10)</f>
        <v>28452</v>
      </c>
      <c r="U10" s="443"/>
      <c r="V10" s="197" t="str">
        <f>$C$22&amp;"-"&amp;$C$22</f>
        <v>20-20</v>
      </c>
      <c r="W10" s="197">
        <f ca="1">IF(COUNTIF($V$5:V10,V10)=1,COUNTIF(INDIRECT($W$30),V10),0)</f>
        <v>0</v>
      </c>
      <c r="X10" s="198">
        <f t="shared" ca="1" si="0"/>
        <v>0</v>
      </c>
      <c r="Y10" s="440"/>
      <c r="AB10" s="197">
        <f>C22</f>
        <v>20</v>
      </c>
      <c r="AD10" s="429"/>
      <c r="AE10" s="197" t="s">
        <v>0</v>
      </c>
      <c r="AF10" s="198">
        <f>H14</f>
        <v>2072</v>
      </c>
    </row>
    <row r="11" spans="1:32" ht="20.25" thickTop="1" thickBot="1" x14ac:dyDescent="0.35">
      <c r="A11" s="16"/>
      <c r="B11" s="19" t="s">
        <v>21</v>
      </c>
      <c r="C11" s="216">
        <f>'Input sheet'!E15</f>
        <v>1402</v>
      </c>
      <c r="E11" s="100" t="s">
        <v>45</v>
      </c>
      <c r="F11" s="84" t="str">
        <f>$C$20 &amp; "-"&amp;$C$20</f>
        <v>40-40</v>
      </c>
      <c r="G11" s="112" t="s">
        <v>90</v>
      </c>
      <c r="H11" s="115">
        <f>C5+C6</f>
        <v>1166</v>
      </c>
      <c r="U11" s="441" t="s">
        <v>0</v>
      </c>
      <c r="V11" s="197" t="str">
        <f>$C$20&amp;"-"&amp;$C$20</f>
        <v>40-40</v>
      </c>
      <c r="W11" s="197">
        <f ca="1">IF(COUNTIF($V$11:V11,V11)=1,COUNTIF(INDIRECT($W$31),V11),0)</f>
        <v>0</v>
      </c>
      <c r="X11" s="198">
        <f ca="1">IF(W11&lt;&gt;0,SUMIF(INDIRECT($W$31),V11,INDIRECT($X$31)),0)</f>
        <v>0</v>
      </c>
      <c r="Y11" s="438">
        <f ca="1">(X11*AB11+X12*AB12+X13*AB13+X14*AB14+X15*AB15+X16*AB16)/SUM(X11:X16)</f>
        <v>28.756237392504513</v>
      </c>
      <c r="AB11" s="197">
        <f>(C20+C20)/2</f>
        <v>40</v>
      </c>
      <c r="AD11" s="429"/>
      <c r="AE11" s="197" t="s">
        <v>2</v>
      </c>
      <c r="AF11" s="198">
        <v>0</v>
      </c>
    </row>
    <row r="12" spans="1:32" ht="20.25" thickTop="1" thickBot="1" x14ac:dyDescent="0.35">
      <c r="A12" s="17"/>
      <c r="B12" s="20" t="s">
        <v>22</v>
      </c>
      <c r="C12" s="217">
        <f>'Input sheet'!E16</f>
        <v>187</v>
      </c>
      <c r="E12" s="97" t="s">
        <v>35</v>
      </c>
      <c r="F12" s="82" t="str">
        <f>$C$20 &amp; "-"&amp;$C$22</f>
        <v>40-20</v>
      </c>
      <c r="G12" s="116" t="s">
        <v>72</v>
      </c>
      <c r="H12" s="117">
        <f>C5+C15</f>
        <v>1110</v>
      </c>
      <c r="U12" s="442"/>
      <c r="V12" s="197" t="str">
        <f>$C$20 &amp; "-"&amp;$C$21</f>
        <v>40-30</v>
      </c>
      <c r="W12" s="197">
        <f ca="1">IF(COUNTIF($V$11:V12,V12)=1,COUNTIF(INDIRECT($W$31),V12),0)</f>
        <v>0</v>
      </c>
      <c r="X12" s="198">
        <f t="shared" ref="X12:X16" ca="1" si="1">IF(W12&lt;&gt;0,SUMIF(INDIRECT($W$31),V12,INDIRECT($X$31)),0)</f>
        <v>0</v>
      </c>
      <c r="Y12" s="439"/>
      <c r="AB12" s="197">
        <f>(C20+C21)/2</f>
        <v>35</v>
      </c>
      <c r="AD12" s="430"/>
      <c r="AE12" s="197" t="s">
        <v>3</v>
      </c>
      <c r="AF12" s="198">
        <f>SUM(AF9:AF11)</f>
        <v>3549</v>
      </c>
    </row>
    <row r="13" spans="1:32" ht="19.5" thickTop="1" x14ac:dyDescent="0.3">
      <c r="A13" s="15" t="s">
        <v>34</v>
      </c>
      <c r="B13" s="18" t="s">
        <v>26</v>
      </c>
      <c r="C13" s="218">
        <f>'Input sheet'!E17</f>
        <v>71</v>
      </c>
      <c r="E13" s="94" t="s">
        <v>36</v>
      </c>
      <c r="F13" s="83" t="str">
        <f>$C$20 &amp; "-"&amp;$C$22</f>
        <v>40-20</v>
      </c>
      <c r="G13" s="111" t="s">
        <v>91</v>
      </c>
      <c r="H13" s="114">
        <f>C5+C15+C7+C8</f>
        <v>1477</v>
      </c>
      <c r="U13" s="442"/>
      <c r="V13" s="197" t="str">
        <f>$C$20&amp;"-"&amp;$C$22</f>
        <v>40-20</v>
      </c>
      <c r="W13" s="197">
        <f ca="1">IF(COUNTIF($V$11:V13,V13)=1,COUNTIF(INDIRECT($W$31),V13),0)</f>
        <v>5</v>
      </c>
      <c r="X13" s="198">
        <f t="shared" ca="1" si="1"/>
        <v>7696</v>
      </c>
      <c r="Y13" s="439"/>
      <c r="AB13" s="197">
        <f>(C20+C22)/2</f>
        <v>30</v>
      </c>
      <c r="AD13" s="428" t="s">
        <v>323</v>
      </c>
      <c r="AE13" s="197" t="s">
        <v>175</v>
      </c>
      <c r="AF13" s="198">
        <f>J10</f>
        <v>8880</v>
      </c>
    </row>
    <row r="14" spans="1:32" ht="18.75" x14ac:dyDescent="0.3">
      <c r="A14" s="16"/>
      <c r="B14" s="19" t="s">
        <v>27</v>
      </c>
      <c r="C14" s="216">
        <f>'Input sheet'!E18</f>
        <v>296</v>
      </c>
      <c r="E14" s="94" t="s">
        <v>31</v>
      </c>
      <c r="F14" s="83" t="str">
        <f>$C$20 &amp; "-"&amp;$C$22</f>
        <v>40-20</v>
      </c>
      <c r="G14" s="111" t="s">
        <v>92</v>
      </c>
      <c r="H14" s="114">
        <f>C8+C10+C11+C12</f>
        <v>2072</v>
      </c>
      <c r="U14" s="442"/>
      <c r="V14" s="197" t="str">
        <f>$C$21&amp;"-"&amp;$C$21</f>
        <v>30-30</v>
      </c>
      <c r="W14" s="197">
        <f ca="1">IF(COUNTIF($V$11:V14,V14)=1,COUNTIF(INDIRECT($W$31),V14),0)</f>
        <v>0</v>
      </c>
      <c r="X14" s="198">
        <f t="shared" ca="1" si="1"/>
        <v>0</v>
      </c>
      <c r="Y14" s="439"/>
      <c r="AB14" s="197">
        <f>C21</f>
        <v>30</v>
      </c>
      <c r="AD14" s="429"/>
      <c r="AE14" s="197" t="s">
        <v>0</v>
      </c>
      <c r="AF14" s="198">
        <f>K10</f>
        <v>9419</v>
      </c>
    </row>
    <row r="15" spans="1:32" ht="19.5" thickBot="1" x14ac:dyDescent="0.35">
      <c r="A15" s="17"/>
      <c r="B15" s="20" t="s">
        <v>28</v>
      </c>
      <c r="C15" s="217">
        <f>'Input sheet'!E19</f>
        <v>81</v>
      </c>
      <c r="E15" s="94" t="s">
        <v>29</v>
      </c>
      <c r="F15" s="83" t="str">
        <f>$C$22 &amp; "-"&amp;$C$22</f>
        <v>20-20</v>
      </c>
      <c r="G15" s="111" t="s">
        <v>73</v>
      </c>
      <c r="H15" s="114">
        <f>C10+C8+C6</f>
        <v>620</v>
      </c>
      <c r="U15" s="442"/>
      <c r="V15" s="197" t="str">
        <f>$C$21&amp;"-"&amp;$C$22</f>
        <v>30-20</v>
      </c>
      <c r="W15" s="197">
        <f ca="1">IF(COUNTIF($V$11:V15,V15)=1,COUNTIF(INDIRECT($W$31),V15),0)</f>
        <v>2</v>
      </c>
      <c r="X15" s="198">
        <f t="shared" ca="1" si="1"/>
        <v>1103</v>
      </c>
      <c r="Y15" s="439"/>
      <c r="AB15" s="197">
        <f>(C21+C22)/2</f>
        <v>25</v>
      </c>
      <c r="AD15" s="429"/>
      <c r="AE15" s="197" t="s">
        <v>2</v>
      </c>
      <c r="AF15" s="198">
        <f>L10</f>
        <v>10153</v>
      </c>
    </row>
    <row r="16" spans="1:32" ht="20.25" thickTop="1" thickBot="1" x14ac:dyDescent="0.35">
      <c r="A16" s="13"/>
      <c r="B16" s="60" t="s">
        <v>221</v>
      </c>
      <c r="C16" s="219">
        <f>'Input sheet'!E20</f>
        <v>3975</v>
      </c>
      <c r="E16" s="94" t="s">
        <v>37</v>
      </c>
      <c r="F16" s="83" t="str">
        <f>$C$20 &amp; "-"&amp;$C$22</f>
        <v>40-20</v>
      </c>
      <c r="G16" s="111" t="s">
        <v>93</v>
      </c>
      <c r="H16" s="114">
        <f>C9+C11</f>
        <v>1483</v>
      </c>
      <c r="U16" s="443"/>
      <c r="V16" s="197" t="str">
        <f>$C$22&amp;"-"&amp;$C$22</f>
        <v>20-20</v>
      </c>
      <c r="W16" s="197">
        <f ca="1">IF(COUNTIF($V$11:V16,V16)=1,COUNTIF(INDIRECT($W$31),V16),0)</f>
        <v>1</v>
      </c>
      <c r="X16" s="198">
        <f t="shared" ca="1" si="1"/>
        <v>620</v>
      </c>
      <c r="Y16" s="440"/>
      <c r="AB16" s="197">
        <f>C22</f>
        <v>20</v>
      </c>
      <c r="AD16" s="430"/>
      <c r="AE16" s="197" t="s">
        <v>3</v>
      </c>
      <c r="AF16" s="198">
        <f>M10</f>
        <v>28452</v>
      </c>
    </row>
    <row r="17" spans="2:28" ht="19.5" thickTop="1" x14ac:dyDescent="0.3">
      <c r="B17" s="6"/>
      <c r="C17" s="7"/>
      <c r="E17" s="94" t="s">
        <v>30</v>
      </c>
      <c r="F17" s="83" t="str">
        <f>$C$20 &amp; "-"&amp;$C$22</f>
        <v>40-20</v>
      </c>
      <c r="G17" s="118" t="s">
        <v>58</v>
      </c>
      <c r="H17" s="119">
        <f>C9+C11+C13</f>
        <v>1554</v>
      </c>
      <c r="U17" s="441" t="s">
        <v>2</v>
      </c>
      <c r="V17" s="197" t="str">
        <f>$C$20&amp;"-"&amp;$C$20</f>
        <v>40-40</v>
      </c>
      <c r="W17" s="197">
        <f ca="1">IF(COUNTIF($V$17:V17,V17)=1,COUNTIF(INDIRECT($W$32),V17),0)</f>
        <v>0</v>
      </c>
      <c r="X17" s="198">
        <f ca="1">IF(W17&lt;&gt;0,SUMIF(INDIRECT($W$32),V17,INDIRECT($X$32)),0)</f>
        <v>0</v>
      </c>
      <c r="Y17" s="438">
        <f ca="1">(X17*AB17+X18*AB18+X19*AB19+X20*AB20+X21*AB21+X22*AB22)/SUM(X17:X22)</f>
        <v>30.132473160642174</v>
      </c>
      <c r="AB17" s="197">
        <f>(C20+C20)/2</f>
        <v>40</v>
      </c>
    </row>
    <row r="18" spans="2:28" ht="18.75" x14ac:dyDescent="0.3">
      <c r="E18" s="94" t="s">
        <v>43</v>
      </c>
      <c r="F18" s="83" t="str">
        <f>$C$21 &amp; "-"&amp;$C$22</f>
        <v>30-20</v>
      </c>
      <c r="G18" s="111" t="s">
        <v>75</v>
      </c>
      <c r="H18" s="114">
        <f>C14+C12</f>
        <v>483</v>
      </c>
      <c r="U18" s="442"/>
      <c r="V18" s="197" t="str">
        <f>$C$20 &amp; "-"&amp;$C$21</f>
        <v>40-30</v>
      </c>
      <c r="W18" s="197">
        <f ca="1">IF(COUNTIF($V$17:V18,V18)=1,COUNTIF(INDIRECT($W$32),V18),0)</f>
        <v>2</v>
      </c>
      <c r="X18" s="198">
        <f t="shared" ref="X18:X22" ca="1" si="2">IF(W18&lt;&gt;0,SUMIF(INDIRECT($W$32),V18,INDIRECT($X$32)),0)</f>
        <v>3023</v>
      </c>
      <c r="Y18" s="439"/>
      <c r="AB18" s="197">
        <f>(C20+C21)/2</f>
        <v>35</v>
      </c>
    </row>
    <row r="19" spans="2:28" ht="19.5" thickBot="1" x14ac:dyDescent="0.35">
      <c r="B19" s="64" t="s">
        <v>272</v>
      </c>
      <c r="C19" s="142"/>
      <c r="E19" s="121" t="s">
        <v>44</v>
      </c>
      <c r="F19" s="85" t="str">
        <f>$C$21 &amp; "-"&amp;$C$22</f>
        <v>30-20</v>
      </c>
      <c r="G19" s="118" t="s">
        <v>76</v>
      </c>
      <c r="H19" s="119">
        <f>C14+C12+C4</f>
        <v>620</v>
      </c>
      <c r="U19" s="442"/>
      <c r="V19" s="197" t="str">
        <f>$C$20&amp;"-"&amp;$C$22</f>
        <v>40-20</v>
      </c>
      <c r="W19" s="197">
        <f ca="1">IF(COUNTIF($V$17:V19,V19)=1,COUNTIF(INDIRECT($W$32),V19),0)</f>
        <v>4</v>
      </c>
      <c r="X19" s="198">
        <f t="shared" ca="1" si="2"/>
        <v>5348</v>
      </c>
      <c r="Y19" s="439"/>
      <c r="AB19" s="197">
        <f>(C20+C22)/2</f>
        <v>30</v>
      </c>
    </row>
    <row r="20" spans="2:28" ht="19.5" thickTop="1" x14ac:dyDescent="0.3">
      <c r="B20" s="8" t="s">
        <v>268</v>
      </c>
      <c r="C20" s="221">
        <f>'Input sheet'!D26</f>
        <v>40</v>
      </c>
      <c r="E20" s="122" t="s">
        <v>35</v>
      </c>
      <c r="F20" s="90" t="str">
        <f>$C$20 &amp; "-"&amp;$C$22</f>
        <v>40-20</v>
      </c>
      <c r="G20" s="110" t="s">
        <v>82</v>
      </c>
      <c r="H20" s="113">
        <f>C5+C12</f>
        <v>1216</v>
      </c>
      <c r="U20" s="442"/>
      <c r="V20" s="197" t="str">
        <f>$C$21&amp;"-"&amp;$C$21</f>
        <v>30-30</v>
      </c>
      <c r="W20" s="197">
        <f ca="1">IF(COUNTIF($V$17:V20,V20)=1,COUNTIF(INDIRECT($W$32),V20),0)</f>
        <v>0</v>
      </c>
      <c r="X20" s="198">
        <f t="shared" ca="1" si="2"/>
        <v>0</v>
      </c>
      <c r="Y20" s="439"/>
      <c r="AB20" s="197">
        <f>C21</f>
        <v>30</v>
      </c>
    </row>
    <row r="21" spans="2:28" ht="18.75" x14ac:dyDescent="0.3">
      <c r="B21" s="8" t="s">
        <v>269</v>
      </c>
      <c r="C21" s="221">
        <f>'Input sheet'!D27</f>
        <v>30</v>
      </c>
      <c r="E21" s="95" t="s">
        <v>36</v>
      </c>
      <c r="F21" s="83" t="str">
        <f>$C$20 &amp; "-"&amp;$C$21</f>
        <v>40-30</v>
      </c>
      <c r="G21" s="111" t="s">
        <v>64</v>
      </c>
      <c r="H21" s="114">
        <f>C5+C14</f>
        <v>1325</v>
      </c>
      <c r="U21" s="442"/>
      <c r="V21" s="197" t="str">
        <f>$C$21&amp;"-"&amp;$C$22</f>
        <v>30-20</v>
      </c>
      <c r="W21" s="197">
        <f ca="1">IF(COUNTIF($V$17:V21,V21)=1,COUNTIF(INDIRECT($W$32),V21),0)</f>
        <v>2</v>
      </c>
      <c r="X21" s="198">
        <f t="shared" ca="1" si="2"/>
        <v>810</v>
      </c>
      <c r="Y21" s="439"/>
      <c r="AB21" s="197">
        <f>(C21+C22)/2</f>
        <v>25</v>
      </c>
    </row>
    <row r="22" spans="2:28" ht="18.75" x14ac:dyDescent="0.3">
      <c r="B22" s="8" t="s">
        <v>270</v>
      </c>
      <c r="C22" s="221">
        <f>'Input sheet'!D28</f>
        <v>20</v>
      </c>
      <c r="E22" s="95" t="s">
        <v>31</v>
      </c>
      <c r="F22" s="83" t="str">
        <f>$C$20 &amp; "-"&amp;$C$22</f>
        <v>40-20</v>
      </c>
      <c r="G22" s="111" t="s">
        <v>65</v>
      </c>
      <c r="H22" s="114">
        <f>C5+C9</f>
        <v>1110</v>
      </c>
      <c r="U22" s="443"/>
      <c r="V22" s="197" t="str">
        <f>$C$22&amp;"-"&amp;$C$22</f>
        <v>20-20</v>
      </c>
      <c r="W22" s="197">
        <f ca="1">IF(COUNTIF($V$17:V22,V22)=1,COUNTIF(INDIRECT($W$32),V22),0)</f>
        <v>4</v>
      </c>
      <c r="X22" s="198">
        <f t="shared" ca="1" si="2"/>
        <v>972</v>
      </c>
      <c r="Y22" s="440"/>
      <c r="AB22" s="197">
        <f>C22</f>
        <v>20</v>
      </c>
    </row>
    <row r="23" spans="2:28" ht="18.75" x14ac:dyDescent="0.3">
      <c r="B23" s="6"/>
      <c r="C23" s="5"/>
      <c r="E23" s="95" t="s">
        <v>29</v>
      </c>
      <c r="F23" s="83" t="str">
        <f>$C$22 &amp; "-"&amp;$C$22</f>
        <v>20-20</v>
      </c>
      <c r="G23" s="111" t="s">
        <v>94</v>
      </c>
      <c r="H23" s="114">
        <f>C9+C12</f>
        <v>268</v>
      </c>
      <c r="U23" s="441" t="s">
        <v>3</v>
      </c>
      <c r="V23" s="197" t="str">
        <f>$C$20&amp;"-"&amp;$C$20</f>
        <v>40-40</v>
      </c>
      <c r="W23" s="197">
        <f t="shared" ref="W23:W28" ca="1" si="3">W5+W11+W17</f>
        <v>5</v>
      </c>
      <c r="X23" s="198">
        <f ca="1">SUM(X5+X11+X17)</f>
        <v>7607</v>
      </c>
      <c r="Y23" s="438">
        <f ca="1">(X23*AB23+X24*AB24+X25*AB25+X26*AB26+X27*AB27+X28*AB28)/SUM(X23:X28)</f>
        <v>32.309152256431886</v>
      </c>
      <c r="AB23" s="197">
        <f>(C20+C20)/2</f>
        <v>40</v>
      </c>
    </row>
    <row r="24" spans="2:28" ht="18.75" x14ac:dyDescent="0.3">
      <c r="B24" s="6"/>
      <c r="C24" s="5"/>
      <c r="E24" s="95" t="s">
        <v>37</v>
      </c>
      <c r="F24" s="83" t="str">
        <f>$C$21 &amp; "-"&amp;$C$22</f>
        <v>30-20</v>
      </c>
      <c r="G24" s="111" t="s">
        <v>95</v>
      </c>
      <c r="H24" s="114">
        <f>C14+C9</f>
        <v>377</v>
      </c>
      <c r="U24" s="442"/>
      <c r="V24" s="197" t="str">
        <f>$C$20 &amp; "-"&amp;$C$21</f>
        <v>40-30</v>
      </c>
      <c r="W24" s="197">
        <f t="shared" ca="1" si="3"/>
        <v>2</v>
      </c>
      <c r="X24" s="198">
        <f t="shared" ref="X24:X28" ca="1" si="4">SUM(X6+X12+X18)</f>
        <v>3023</v>
      </c>
      <c r="Y24" s="439"/>
      <c r="AB24" s="197">
        <f>(C20+C21)/2</f>
        <v>35</v>
      </c>
    </row>
    <row r="25" spans="2:28" ht="18.75" x14ac:dyDescent="0.3">
      <c r="B25" s="6"/>
      <c r="C25" s="5"/>
      <c r="E25" s="95" t="s">
        <v>30</v>
      </c>
      <c r="F25" s="83" t="str">
        <f>$C$21 &amp; "-"&amp;$C$22</f>
        <v>30-20</v>
      </c>
      <c r="G25" s="111" t="s">
        <v>69</v>
      </c>
      <c r="H25" s="114">
        <f>C14+C6</f>
        <v>433</v>
      </c>
      <c r="U25" s="442"/>
      <c r="V25" s="197" t="str">
        <f>$C$20&amp;"-"&amp;$C$22</f>
        <v>40-20</v>
      </c>
      <c r="W25" s="197">
        <f t="shared" ca="1" si="3"/>
        <v>9</v>
      </c>
      <c r="X25" s="198">
        <f t="shared" ca="1" si="4"/>
        <v>13044</v>
      </c>
      <c r="Y25" s="439"/>
      <c r="AB25" s="197">
        <f>(C20+C22)/2</f>
        <v>30</v>
      </c>
    </row>
    <row r="26" spans="2:28" ht="18.75" x14ac:dyDescent="0.3">
      <c r="B26" s="6"/>
      <c r="C26" s="5"/>
      <c r="E26" s="95" t="s">
        <v>43</v>
      </c>
      <c r="F26" s="83" t="str">
        <f>$C$22 &amp; "-"&amp;$C$22</f>
        <v>20-20</v>
      </c>
      <c r="G26" s="111" t="s">
        <v>96</v>
      </c>
      <c r="H26" s="114">
        <f>C6+C9</f>
        <v>218</v>
      </c>
      <c r="U26" s="442"/>
      <c r="V26" s="197" t="str">
        <f>$C$21&amp;"-"&amp;$C$21</f>
        <v>30-30</v>
      </c>
      <c r="W26" s="197">
        <f t="shared" ca="1" si="3"/>
        <v>3</v>
      </c>
      <c r="X26" s="198">
        <f t="shared" ca="1" si="4"/>
        <v>1273</v>
      </c>
      <c r="Y26" s="439"/>
      <c r="AB26" s="197">
        <f>C21</f>
        <v>30</v>
      </c>
    </row>
    <row r="27" spans="2:28" ht="18.75" x14ac:dyDescent="0.3">
      <c r="B27" s="6"/>
      <c r="E27" s="95" t="s">
        <v>45</v>
      </c>
      <c r="F27" s="83" t="str">
        <f>$C$22 &amp; "-"&amp;$C$22</f>
        <v>20-20</v>
      </c>
      <c r="G27" s="111" t="s">
        <v>153</v>
      </c>
      <c r="H27" s="114">
        <f>C12+C15</f>
        <v>268</v>
      </c>
      <c r="U27" s="442"/>
      <c r="V27" s="197" t="str">
        <f>$C$21&amp;"-"&amp;$C$22</f>
        <v>30-20</v>
      </c>
      <c r="W27" s="197">
        <f t="shared" ca="1" si="3"/>
        <v>4</v>
      </c>
      <c r="X27" s="198">
        <f t="shared" ca="1" si="4"/>
        <v>1913</v>
      </c>
      <c r="Y27" s="439"/>
      <c r="AB27" s="197">
        <f>(C21+C22)/2</f>
        <v>25</v>
      </c>
    </row>
    <row r="28" spans="2:28" ht="18.75" x14ac:dyDescent="0.3">
      <c r="B28" s="6"/>
      <c r="C28" s="6"/>
      <c r="E28" s="95" t="s">
        <v>46</v>
      </c>
      <c r="F28" s="83" t="str">
        <f>$C$22 &amp; "-"&amp;$C$22</f>
        <v>20-20</v>
      </c>
      <c r="G28" s="111" t="s">
        <v>68</v>
      </c>
      <c r="H28" s="114">
        <f>C15+C6</f>
        <v>218</v>
      </c>
      <c r="U28" s="443"/>
      <c r="V28" s="197" t="str">
        <f>$C$22&amp;"-"&amp;$C$22</f>
        <v>20-20</v>
      </c>
      <c r="W28" s="197">
        <f t="shared" ca="1" si="3"/>
        <v>5</v>
      </c>
      <c r="X28" s="198">
        <f t="shared" ca="1" si="4"/>
        <v>1592</v>
      </c>
      <c r="Y28" s="440"/>
      <c r="AB28" s="197">
        <f>C22</f>
        <v>20</v>
      </c>
    </row>
    <row r="29" spans="2:28" ht="19.5" thickBot="1" x14ac:dyDescent="0.35">
      <c r="B29" s="6"/>
      <c r="E29" s="95" t="s">
        <v>47</v>
      </c>
      <c r="F29" s="83" t="str">
        <f>$C$20 &amp; "-"&amp;$C$22</f>
        <v>40-20</v>
      </c>
      <c r="G29" s="111" t="s">
        <v>98</v>
      </c>
      <c r="H29" s="114">
        <f>C11+C6</f>
        <v>1539</v>
      </c>
    </row>
    <row r="30" spans="2:28" ht="19.5" customHeight="1" x14ac:dyDescent="0.3">
      <c r="B30" s="6"/>
      <c r="E30" s="95" t="s">
        <v>48</v>
      </c>
      <c r="F30" s="83" t="str">
        <f>$C$20 &amp; "-"&amp;$C$22</f>
        <v>40-20</v>
      </c>
      <c r="G30" s="111" t="s">
        <v>99</v>
      </c>
      <c r="H30" s="114">
        <f>C11+C15</f>
        <v>1483</v>
      </c>
      <c r="J30" s="447" t="s">
        <v>341</v>
      </c>
      <c r="K30" s="448"/>
      <c r="L30" s="448"/>
      <c r="M30" s="448"/>
      <c r="N30" s="448"/>
      <c r="O30" s="449"/>
      <c r="U30" s="197" t="s">
        <v>365</v>
      </c>
      <c r="V30" s="197" t="s">
        <v>175</v>
      </c>
      <c r="W30" s="197" t="s">
        <v>366</v>
      </c>
      <c r="X30" s="197" t="s">
        <v>367</v>
      </c>
      <c r="Y30" s="77">
        <f ca="1">SUM(X23:X28)</f>
        <v>28452</v>
      </c>
    </row>
    <row r="31" spans="2:28" ht="19.5" thickBot="1" x14ac:dyDescent="0.35">
      <c r="B31" s="6"/>
      <c r="E31" s="96" t="s">
        <v>49</v>
      </c>
      <c r="F31" s="85" t="str">
        <f>$C$20 &amp; "-"&amp;$C$21</f>
        <v>40-30</v>
      </c>
      <c r="G31" s="112" t="s">
        <v>100</v>
      </c>
      <c r="H31" s="115">
        <f>C14+C11</f>
        <v>1698</v>
      </c>
      <c r="J31" s="450"/>
      <c r="K31" s="451"/>
      <c r="L31" s="451"/>
      <c r="M31" s="451"/>
      <c r="N31" s="451"/>
      <c r="O31" s="452"/>
      <c r="U31" s="197"/>
      <c r="V31" s="197" t="s">
        <v>0</v>
      </c>
      <c r="W31" s="197" t="s">
        <v>368</v>
      </c>
      <c r="X31" s="197" t="s">
        <v>369</v>
      </c>
    </row>
    <row r="32" spans="2:28" ht="19.5" thickTop="1" x14ac:dyDescent="0.3">
      <c r="B32" s="6"/>
      <c r="C32" s="10"/>
      <c r="E32" s="2"/>
      <c r="J32" s="450"/>
      <c r="K32" s="451"/>
      <c r="L32" s="451"/>
      <c r="M32" s="451"/>
      <c r="N32" s="451"/>
      <c r="O32" s="452"/>
      <c r="U32" s="197"/>
      <c r="V32" s="197" t="s">
        <v>2</v>
      </c>
      <c r="W32" s="197" t="s">
        <v>390</v>
      </c>
      <c r="X32" s="197" t="s">
        <v>391</v>
      </c>
    </row>
    <row r="33" spans="1:31" ht="19.5" thickBot="1" x14ac:dyDescent="0.35">
      <c r="B33" s="6"/>
      <c r="C33" s="6"/>
      <c r="E33" s="2"/>
      <c r="J33" s="453"/>
      <c r="K33" s="454"/>
      <c r="L33" s="454"/>
      <c r="M33" s="454"/>
      <c r="N33" s="454"/>
      <c r="O33" s="455"/>
    </row>
    <row r="34" spans="1:31" x14ac:dyDescent="0.25">
      <c r="E34" s="5"/>
    </row>
    <row r="36" spans="1:31" ht="19.5" thickBot="1" x14ac:dyDescent="0.35">
      <c r="D36" s="7"/>
      <c r="E36" s="7"/>
      <c r="N36" s="3"/>
    </row>
    <row r="37" spans="1:31" ht="18.75" x14ac:dyDescent="0.3">
      <c r="A37" s="171" t="s">
        <v>210</v>
      </c>
      <c r="B37" s="172"/>
      <c r="C37" s="172"/>
      <c r="D37" s="172"/>
      <c r="E37" s="172"/>
      <c r="F37" s="172"/>
      <c r="G37" s="172"/>
      <c r="H37" s="172"/>
      <c r="I37" s="173"/>
      <c r="J37" s="173"/>
      <c r="K37" s="174"/>
      <c r="L37" s="175"/>
      <c r="M37" s="175"/>
      <c r="N37" s="173"/>
      <c r="O37" s="173"/>
      <c r="P37" s="173"/>
      <c r="Q37" s="173"/>
      <c r="R37" s="173"/>
      <c r="S37" s="173"/>
      <c r="T37" s="253"/>
      <c r="U37" s="173"/>
      <c r="V37" s="173"/>
      <c r="W37" s="173"/>
      <c r="X37" s="173"/>
      <c r="Y37" s="173"/>
      <c r="Z37" s="173"/>
      <c r="AA37" s="173"/>
      <c r="AB37" s="173"/>
      <c r="AC37" s="173"/>
      <c r="AD37" s="173"/>
      <c r="AE37" s="176"/>
    </row>
    <row r="38" spans="1:31" ht="15.75" thickBot="1" x14ac:dyDescent="0.3">
      <c r="A38" s="177"/>
      <c r="B38" s="126" t="s">
        <v>267</v>
      </c>
      <c r="C38" s="62"/>
      <c r="D38" s="62"/>
      <c r="E38" s="62"/>
      <c r="F38" s="62"/>
      <c r="G38" s="62"/>
      <c r="H38" s="62"/>
      <c r="I38" s="62"/>
      <c r="J38" s="62"/>
      <c r="K38" s="123"/>
      <c r="L38" s="62"/>
      <c r="M38" s="62"/>
      <c r="N38" s="62"/>
      <c r="O38" s="62"/>
      <c r="P38" s="62"/>
      <c r="Q38" s="62"/>
      <c r="R38" s="62"/>
      <c r="S38" s="62"/>
      <c r="T38" s="62"/>
      <c r="U38" s="62"/>
      <c r="V38" s="62"/>
      <c r="W38" s="62"/>
      <c r="X38" s="62"/>
      <c r="Y38" s="62"/>
      <c r="Z38" s="62"/>
      <c r="AA38" s="62"/>
      <c r="AB38" s="62"/>
      <c r="AC38" s="62"/>
      <c r="AD38" s="62"/>
      <c r="AE38" s="178"/>
    </row>
    <row r="39" spans="1:31" ht="16.5" thickTop="1" thickBot="1" x14ac:dyDescent="0.3">
      <c r="A39" s="179" t="s">
        <v>4</v>
      </c>
      <c r="B39" s="136" t="s">
        <v>14</v>
      </c>
      <c r="C39" s="137" t="s">
        <v>71</v>
      </c>
      <c r="D39" s="138" t="s">
        <v>211</v>
      </c>
      <c r="E39" s="139" t="s">
        <v>189</v>
      </c>
      <c r="F39" s="135" t="s">
        <v>3</v>
      </c>
      <c r="G39" s="62"/>
      <c r="H39" s="62"/>
      <c r="I39" s="62"/>
      <c r="J39" s="62"/>
      <c r="K39" s="123"/>
      <c r="L39" s="62"/>
      <c r="M39" s="62"/>
      <c r="N39" s="62"/>
      <c r="O39" s="62"/>
      <c r="P39" s="62"/>
      <c r="Q39" s="62"/>
      <c r="R39" s="62"/>
      <c r="S39" s="62"/>
      <c r="T39" s="62"/>
      <c r="U39" s="62"/>
      <c r="V39" s="62"/>
      <c r="W39" s="62"/>
      <c r="X39" s="62"/>
      <c r="Y39" s="62"/>
      <c r="Z39" s="62"/>
      <c r="AA39" s="62"/>
      <c r="AB39" s="62"/>
      <c r="AC39" s="62"/>
      <c r="AD39" s="62"/>
      <c r="AE39" s="178"/>
    </row>
    <row r="40" spans="1:31" ht="16.5" thickTop="1" thickBot="1" x14ac:dyDescent="0.3">
      <c r="A40" s="180">
        <v>9</v>
      </c>
      <c r="B40" s="149" t="s">
        <v>12</v>
      </c>
      <c r="C40" s="150">
        <v>8</v>
      </c>
      <c r="D40" s="151">
        <v>8</v>
      </c>
      <c r="E40" s="152">
        <v>12</v>
      </c>
      <c r="F40" s="153">
        <f>SUM(C40:E40)</f>
        <v>28</v>
      </c>
      <c r="G40" s="62"/>
      <c r="H40" s="62"/>
      <c r="I40" s="62"/>
      <c r="J40" s="62"/>
      <c r="K40" s="123"/>
      <c r="L40" s="62"/>
      <c r="M40" s="62"/>
      <c r="N40" s="62"/>
      <c r="O40" s="62"/>
      <c r="P40" s="62"/>
      <c r="Q40" s="62"/>
      <c r="R40" s="62"/>
      <c r="S40" s="62"/>
      <c r="T40" s="62"/>
      <c r="U40" s="62"/>
      <c r="V40" s="62"/>
      <c r="W40" s="62"/>
      <c r="X40" s="62"/>
      <c r="Y40" s="62"/>
      <c r="Z40" s="62"/>
      <c r="AA40" s="62"/>
      <c r="AB40" s="62"/>
      <c r="AC40" s="62"/>
      <c r="AD40" s="62"/>
      <c r="AE40" s="178"/>
    </row>
    <row r="41" spans="1:31" ht="15.75" thickTop="1" x14ac:dyDescent="0.25">
      <c r="A41" s="181"/>
      <c r="B41" s="145"/>
      <c r="C41" s="146"/>
      <c r="D41" s="146"/>
      <c r="E41" s="146"/>
      <c r="F41" s="146"/>
      <c r="G41" s="62"/>
      <c r="H41" s="62"/>
      <c r="I41" s="62"/>
      <c r="J41" s="62"/>
      <c r="K41" s="123"/>
      <c r="L41" s="62"/>
      <c r="M41" s="62"/>
      <c r="N41" s="62"/>
      <c r="O41" s="62"/>
      <c r="P41" s="62"/>
      <c r="Q41" s="62"/>
      <c r="R41" s="62"/>
      <c r="S41" s="62"/>
      <c r="T41" s="62"/>
      <c r="U41" s="62"/>
      <c r="V41" s="62"/>
      <c r="W41" s="62"/>
      <c r="X41" s="62"/>
      <c r="Y41" s="62"/>
      <c r="Z41" s="62"/>
      <c r="AA41" s="62"/>
      <c r="AB41" s="62"/>
      <c r="AC41" s="62"/>
      <c r="AD41" s="62"/>
      <c r="AE41" s="178"/>
    </row>
    <row r="42" spans="1:31" x14ac:dyDescent="0.25">
      <c r="A42" s="177"/>
      <c r="B42" s="62"/>
      <c r="C42" s="62"/>
      <c r="D42" s="62"/>
      <c r="E42" s="62"/>
      <c r="F42" s="62"/>
      <c r="G42" s="62"/>
      <c r="H42" s="62"/>
      <c r="I42" s="62"/>
      <c r="J42" s="62"/>
      <c r="K42" s="123"/>
      <c r="L42" s="62"/>
      <c r="M42" s="62"/>
      <c r="N42" s="62"/>
      <c r="O42" s="62"/>
      <c r="P42" s="62"/>
      <c r="Q42" s="62"/>
      <c r="R42" s="62"/>
      <c r="S42" s="62"/>
      <c r="T42" s="62"/>
      <c r="U42" s="62"/>
      <c r="V42" s="62"/>
      <c r="W42" s="62"/>
      <c r="X42" s="62"/>
      <c r="Y42" s="62"/>
      <c r="Z42" s="62"/>
      <c r="AA42" s="62"/>
      <c r="AB42" s="62"/>
      <c r="AC42" s="62"/>
      <c r="AD42" s="62"/>
      <c r="AE42" s="178"/>
    </row>
    <row r="43" spans="1:31" ht="15.75" thickBot="1" x14ac:dyDescent="0.3">
      <c r="A43" s="177"/>
      <c r="B43" s="239" t="s">
        <v>322</v>
      </c>
      <c r="C43" s="62"/>
      <c r="D43" s="62"/>
      <c r="E43" s="62"/>
      <c r="F43" s="62"/>
      <c r="G43" s="62"/>
      <c r="H43" s="62"/>
      <c r="I43" s="62"/>
      <c r="J43" s="62"/>
      <c r="K43" s="62"/>
      <c r="L43" s="123"/>
      <c r="M43" s="62"/>
      <c r="N43" s="62"/>
      <c r="O43" s="62"/>
      <c r="P43" s="62"/>
      <c r="Q43" s="62"/>
      <c r="R43" s="62"/>
      <c r="S43" s="62"/>
      <c r="T43" s="62"/>
      <c r="U43" s="62"/>
      <c r="V43" s="62"/>
      <c r="W43" s="62"/>
      <c r="X43" s="62"/>
      <c r="Y43" s="62"/>
      <c r="Z43" s="62"/>
      <c r="AA43" s="62"/>
      <c r="AB43" s="62"/>
      <c r="AC43" s="62"/>
      <c r="AD43" s="62"/>
      <c r="AE43" s="178"/>
    </row>
    <row r="44" spans="1:31" ht="15.75" thickTop="1" x14ac:dyDescent="0.25">
      <c r="A44" s="434" t="s">
        <v>4</v>
      </c>
      <c r="B44" s="423" t="s">
        <v>14</v>
      </c>
      <c r="C44" s="436" t="s">
        <v>174</v>
      </c>
      <c r="D44" s="426"/>
      <c r="E44" s="426"/>
      <c r="F44" s="437"/>
      <c r="G44" s="425" t="s">
        <v>214</v>
      </c>
      <c r="H44" s="426"/>
      <c r="I44" s="426"/>
      <c r="J44" s="427"/>
      <c r="K44" s="436" t="s">
        <v>212</v>
      </c>
      <c r="L44" s="427"/>
      <c r="M44" s="62"/>
      <c r="N44" s="62"/>
      <c r="O44" s="62"/>
      <c r="P44" s="62"/>
      <c r="Q44" s="62"/>
      <c r="R44" s="62"/>
      <c r="S44" s="62"/>
      <c r="T44" s="62"/>
      <c r="U44" s="62"/>
      <c r="V44" s="62"/>
      <c r="W44" s="62"/>
      <c r="X44" s="62"/>
      <c r="Y44" s="62"/>
      <c r="Z44" s="62"/>
      <c r="AA44" s="62"/>
      <c r="AB44" s="62"/>
      <c r="AC44" s="62"/>
      <c r="AD44" s="62"/>
      <c r="AE44" s="178"/>
    </row>
    <row r="45" spans="1:31" ht="15.75" thickBot="1" x14ac:dyDescent="0.3">
      <c r="A45" s="435"/>
      <c r="B45" s="424"/>
      <c r="C45" s="132" t="s">
        <v>1</v>
      </c>
      <c r="D45" s="133" t="s">
        <v>0</v>
      </c>
      <c r="E45" s="133" t="s">
        <v>2</v>
      </c>
      <c r="F45" s="140" t="s">
        <v>3</v>
      </c>
      <c r="G45" s="141" t="s">
        <v>1</v>
      </c>
      <c r="H45" s="133" t="s">
        <v>0</v>
      </c>
      <c r="I45" s="133" t="s">
        <v>2</v>
      </c>
      <c r="J45" s="134" t="s">
        <v>3</v>
      </c>
      <c r="K45" s="132" t="s">
        <v>213</v>
      </c>
      <c r="L45" s="134" t="s">
        <v>3</v>
      </c>
      <c r="M45" s="62"/>
      <c r="N45" s="62"/>
      <c r="O45" s="62"/>
      <c r="P45" s="62"/>
      <c r="Q45" s="62"/>
      <c r="R45" s="62"/>
      <c r="S45" s="62"/>
      <c r="T45" s="62"/>
      <c r="U45" s="62"/>
      <c r="V45" s="62"/>
      <c r="W45" s="62"/>
      <c r="X45" s="62"/>
      <c r="Y45" s="62"/>
      <c r="Z45" s="62"/>
      <c r="AA45" s="62"/>
      <c r="AB45" s="62"/>
      <c r="AC45" s="62"/>
      <c r="AD45" s="62"/>
      <c r="AE45" s="178"/>
    </row>
    <row r="46" spans="1:31" ht="16.5" thickTop="1" thickBot="1" x14ac:dyDescent="0.3">
      <c r="A46" s="182">
        <f>A40</f>
        <v>9</v>
      </c>
      <c r="B46" s="154" t="s">
        <v>12</v>
      </c>
      <c r="C46" s="155">
        <f>J10</f>
        <v>8880</v>
      </c>
      <c r="D46" s="156">
        <f>K10</f>
        <v>9419</v>
      </c>
      <c r="E46" s="156">
        <f>L10</f>
        <v>10153</v>
      </c>
      <c r="F46" s="157">
        <f>M10</f>
        <v>28452</v>
      </c>
      <c r="G46" s="158">
        <f>C46/$F$46</f>
        <v>0.31210459721636441</v>
      </c>
      <c r="H46" s="159">
        <f>D46/$F$46</f>
        <v>0.33104878391677212</v>
      </c>
      <c r="I46" s="159">
        <f>E46/$F$46</f>
        <v>0.35684661886686347</v>
      </c>
      <c r="J46" s="160">
        <f>F46/$F$46</f>
        <v>1</v>
      </c>
      <c r="K46" s="158">
        <f>Results!$K$33</f>
        <v>0.29537094871261016</v>
      </c>
      <c r="L46" s="161">
        <f>Results!$L$33</f>
        <v>3.1487217891547847E-2</v>
      </c>
      <c r="M46" s="62"/>
      <c r="N46" s="62"/>
      <c r="O46" s="62"/>
      <c r="P46" s="62"/>
      <c r="Q46" s="62"/>
      <c r="R46" s="62"/>
      <c r="S46" s="62"/>
      <c r="T46" s="62"/>
      <c r="U46" s="62"/>
      <c r="V46" s="62"/>
      <c r="W46" s="62"/>
      <c r="X46" s="62"/>
      <c r="Y46" s="62"/>
      <c r="Z46" s="62"/>
      <c r="AA46" s="62"/>
      <c r="AB46" s="62"/>
      <c r="AC46" s="62"/>
      <c r="AD46" s="62"/>
      <c r="AE46" s="178"/>
    </row>
    <row r="47" spans="1:31" ht="15.75" thickTop="1" x14ac:dyDescent="0.25">
      <c r="A47" s="177"/>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178"/>
    </row>
    <row r="48" spans="1:31" x14ac:dyDescent="0.25">
      <c r="A48" s="177"/>
      <c r="B48" s="62"/>
      <c r="C48" s="62"/>
      <c r="D48" s="62"/>
      <c r="E48" s="62"/>
      <c r="F48" s="62"/>
      <c r="G48" s="62"/>
      <c r="H48" s="62"/>
      <c r="I48" s="62"/>
      <c r="J48" s="62"/>
      <c r="K48" s="123"/>
      <c r="L48" s="62"/>
      <c r="M48" s="62"/>
      <c r="N48" s="62"/>
      <c r="O48" s="62"/>
      <c r="P48" s="62"/>
      <c r="Q48" s="62"/>
      <c r="R48" s="62"/>
      <c r="S48" s="62"/>
      <c r="T48" s="62"/>
      <c r="U48" s="62"/>
      <c r="V48" s="62"/>
      <c r="W48" s="62"/>
      <c r="X48" s="62"/>
      <c r="Y48" s="62"/>
      <c r="Z48" s="62"/>
      <c r="AA48" s="62"/>
      <c r="AB48" s="62"/>
      <c r="AC48" s="62"/>
      <c r="AD48" s="62"/>
      <c r="AE48" s="178"/>
    </row>
    <row r="49" spans="1:31" ht="15.75" thickBot="1" x14ac:dyDescent="0.3">
      <c r="B49" s="231" t="s">
        <v>330</v>
      </c>
      <c r="C49" s="230"/>
      <c r="D49" s="230"/>
      <c r="E49" s="230"/>
      <c r="F49" s="230"/>
      <c r="G49" s="230"/>
      <c r="H49" s="230"/>
      <c r="I49" s="230"/>
      <c r="J49" s="230"/>
      <c r="K49" s="230"/>
      <c r="L49" s="230"/>
      <c r="M49" s="230"/>
      <c r="N49" s="162"/>
      <c r="O49" s="162"/>
      <c r="P49" s="162"/>
      <c r="Q49" s="162"/>
      <c r="R49" s="162"/>
      <c r="S49" s="162"/>
      <c r="T49" s="162"/>
      <c r="U49" s="62"/>
      <c r="V49" s="62"/>
      <c r="W49" s="62"/>
      <c r="X49" s="62"/>
      <c r="Y49" s="62"/>
      <c r="Z49" s="62"/>
      <c r="AA49" s="62"/>
      <c r="AB49" s="162"/>
      <c r="AC49" s="162"/>
      <c r="AD49" s="162"/>
      <c r="AE49" s="237"/>
    </row>
    <row r="50" spans="1:31" ht="15.75" thickTop="1" x14ac:dyDescent="0.25">
      <c r="A50" s="184" t="s">
        <v>4</v>
      </c>
      <c r="B50" s="423" t="s">
        <v>14</v>
      </c>
      <c r="C50" s="425" t="s">
        <v>323</v>
      </c>
      <c r="D50" s="426"/>
      <c r="E50" s="426"/>
      <c r="F50" s="427"/>
      <c r="G50" s="425" t="s">
        <v>324</v>
      </c>
      <c r="H50" s="426"/>
      <c r="I50" s="426"/>
      <c r="J50" s="427"/>
      <c r="K50" s="425" t="s">
        <v>325</v>
      </c>
      <c r="L50" s="426"/>
      <c r="M50" s="426"/>
      <c r="N50" s="427"/>
      <c r="O50" s="162"/>
      <c r="P50" s="162"/>
      <c r="Q50" s="162"/>
      <c r="R50" s="162"/>
      <c r="S50" s="162"/>
      <c r="T50" s="162"/>
      <c r="U50" s="62"/>
      <c r="V50" s="62"/>
      <c r="W50" s="62"/>
      <c r="X50" s="62"/>
      <c r="Y50" s="62"/>
      <c r="Z50" s="62"/>
      <c r="AA50" s="62"/>
      <c r="AB50" s="162"/>
      <c r="AC50" s="162"/>
      <c r="AD50" s="162"/>
      <c r="AE50" s="237"/>
    </row>
    <row r="51" spans="1:31" ht="15.75" thickBot="1" x14ac:dyDescent="0.3">
      <c r="A51" s="185"/>
      <c r="B51" s="424"/>
      <c r="C51" s="65" t="s">
        <v>175</v>
      </c>
      <c r="D51" s="66" t="s">
        <v>0</v>
      </c>
      <c r="E51" s="66" t="s">
        <v>2</v>
      </c>
      <c r="F51" s="67" t="s">
        <v>3</v>
      </c>
      <c r="G51" s="65" t="s">
        <v>175</v>
      </c>
      <c r="H51" s="66" t="s">
        <v>0</v>
      </c>
      <c r="I51" s="66" t="s">
        <v>2</v>
      </c>
      <c r="J51" s="67" t="s">
        <v>3</v>
      </c>
      <c r="K51" s="65" t="s">
        <v>175</v>
      </c>
      <c r="L51" s="66" t="s">
        <v>0</v>
      </c>
      <c r="M51" s="66" t="s">
        <v>2</v>
      </c>
      <c r="N51" s="67" t="s">
        <v>3</v>
      </c>
      <c r="O51" s="162"/>
      <c r="P51" s="162"/>
      <c r="Q51" s="162"/>
      <c r="R51" s="162"/>
      <c r="S51" s="162"/>
      <c r="T51" s="162"/>
      <c r="U51" s="62"/>
      <c r="V51" s="62"/>
      <c r="W51" s="62"/>
      <c r="X51" s="62"/>
      <c r="Y51" s="62"/>
      <c r="Z51" s="62"/>
      <c r="AA51" s="62"/>
      <c r="AB51" s="162"/>
      <c r="AC51" s="162"/>
      <c r="AD51" s="162"/>
      <c r="AE51" s="237"/>
    </row>
    <row r="52" spans="1:31" ht="16.5" thickTop="1" thickBot="1" x14ac:dyDescent="0.3">
      <c r="A52" s="180">
        <f>A40</f>
        <v>9</v>
      </c>
      <c r="B52" s="149" t="str">
        <f>B40</f>
        <v>Seven Phase</v>
      </c>
      <c r="C52" s="169">
        <f>AF13</f>
        <v>8880</v>
      </c>
      <c r="D52" s="165">
        <f>AF14</f>
        <v>9419</v>
      </c>
      <c r="E52" s="165">
        <f>AF15</f>
        <v>10153</v>
      </c>
      <c r="F52" s="235">
        <f>AF16</f>
        <v>28452</v>
      </c>
      <c r="G52" s="169">
        <f>AF5</f>
        <v>7403</v>
      </c>
      <c r="H52" s="169">
        <f>AF6</f>
        <v>7347</v>
      </c>
      <c r="I52" s="169">
        <f>AF7</f>
        <v>10153</v>
      </c>
      <c r="J52" s="169">
        <f>AF8</f>
        <v>24903</v>
      </c>
      <c r="K52" s="166">
        <f>AF9</f>
        <v>1477</v>
      </c>
      <c r="L52" s="165">
        <f>AF10</f>
        <v>2072</v>
      </c>
      <c r="M52" s="165">
        <f>AF11</f>
        <v>0</v>
      </c>
      <c r="N52" s="236">
        <f>AF12</f>
        <v>3549</v>
      </c>
      <c r="O52" s="162"/>
      <c r="P52" s="162"/>
      <c r="Q52" s="162"/>
      <c r="R52" s="162"/>
      <c r="S52" s="162"/>
      <c r="T52" s="162"/>
      <c r="U52" s="62"/>
      <c r="V52" s="62"/>
      <c r="W52" s="62"/>
      <c r="X52" s="62"/>
      <c r="Y52" s="62"/>
      <c r="Z52" s="62"/>
      <c r="AA52" s="62"/>
      <c r="AB52" s="162"/>
      <c r="AC52" s="162"/>
      <c r="AD52" s="162"/>
      <c r="AE52" s="237"/>
    </row>
    <row r="53" spans="1:31" ht="15.75" thickTop="1" x14ac:dyDescent="0.25">
      <c r="A53" s="177"/>
      <c r="B53" s="62"/>
      <c r="C53" s="62"/>
      <c r="D53" s="62"/>
      <c r="E53" s="62"/>
      <c r="F53" s="62"/>
      <c r="G53" s="62"/>
      <c r="H53" s="62"/>
      <c r="I53" s="62"/>
      <c r="J53" s="62"/>
      <c r="K53" s="123"/>
      <c r="L53" s="62"/>
      <c r="M53" s="62"/>
      <c r="N53" s="62"/>
      <c r="O53" s="62"/>
      <c r="P53" s="62"/>
      <c r="Q53" s="62"/>
      <c r="R53" s="62"/>
      <c r="S53" s="62"/>
      <c r="T53" s="62"/>
      <c r="U53" s="62"/>
      <c r="V53" s="62"/>
      <c r="W53" s="62"/>
      <c r="X53" s="62"/>
      <c r="Y53" s="62"/>
      <c r="Z53" s="62"/>
      <c r="AA53" s="62"/>
      <c r="AB53" s="62"/>
      <c r="AC53" s="62"/>
      <c r="AD53" s="62"/>
      <c r="AE53" s="178"/>
    </row>
    <row r="54" spans="1:31" x14ac:dyDescent="0.25">
      <c r="A54" s="177"/>
      <c r="B54" s="62"/>
      <c r="C54" s="62"/>
      <c r="D54" s="62"/>
      <c r="E54" s="62"/>
      <c r="F54" s="62"/>
      <c r="G54" s="62"/>
      <c r="H54" s="62"/>
      <c r="I54" s="62"/>
      <c r="J54" s="62"/>
      <c r="K54" s="123"/>
      <c r="L54" s="62"/>
      <c r="M54" s="62"/>
      <c r="N54" s="62"/>
      <c r="O54" s="62"/>
      <c r="P54" s="62"/>
      <c r="Q54" s="62"/>
      <c r="R54" s="62"/>
      <c r="S54" s="62"/>
      <c r="T54" s="62"/>
      <c r="U54" s="62"/>
      <c r="V54" s="62"/>
      <c r="W54" s="62"/>
      <c r="X54" s="62"/>
      <c r="Y54" s="62"/>
      <c r="Z54" s="62"/>
      <c r="AA54" s="62"/>
      <c r="AB54" s="62"/>
      <c r="AC54" s="62"/>
      <c r="AD54" s="62"/>
      <c r="AE54" s="178"/>
    </row>
    <row r="55" spans="1:31" x14ac:dyDescent="0.25">
      <c r="A55" s="177"/>
      <c r="B55" s="62"/>
      <c r="C55" s="62"/>
      <c r="D55" s="62"/>
      <c r="E55" s="62"/>
      <c r="F55" s="62"/>
      <c r="G55" s="62"/>
      <c r="H55" s="62"/>
      <c r="I55" s="62"/>
      <c r="J55" s="62"/>
      <c r="K55" s="123"/>
      <c r="L55" s="62"/>
      <c r="M55" s="62"/>
      <c r="N55" s="62"/>
      <c r="O55" s="62"/>
      <c r="P55" s="62"/>
      <c r="Q55" s="62"/>
      <c r="R55" s="62"/>
      <c r="S55" s="62"/>
      <c r="T55" s="62"/>
      <c r="U55" s="62"/>
      <c r="V55" s="62"/>
      <c r="W55" s="62"/>
      <c r="X55" s="62"/>
      <c r="Y55" s="62"/>
      <c r="Z55" s="62"/>
      <c r="AA55" s="62"/>
      <c r="AB55" s="62"/>
      <c r="AC55" s="62"/>
      <c r="AD55" s="62"/>
      <c r="AE55" s="178"/>
    </row>
    <row r="56" spans="1:31" ht="15.75" thickBot="1" x14ac:dyDescent="0.3">
      <c r="A56" s="183"/>
      <c r="B56" s="163" t="s">
        <v>335</v>
      </c>
      <c r="C56" s="162"/>
      <c r="D56" s="162"/>
      <c r="E56" s="162"/>
      <c r="F56" s="162"/>
      <c r="G56" s="162"/>
      <c r="H56" s="162"/>
      <c r="I56" s="162"/>
      <c r="J56" s="162"/>
      <c r="K56" s="162"/>
      <c r="L56" s="162"/>
      <c r="M56" s="162"/>
      <c r="N56" s="162"/>
      <c r="O56" s="162"/>
      <c r="P56" s="162"/>
      <c r="Q56" s="162"/>
      <c r="R56" s="162"/>
      <c r="S56" s="252"/>
      <c r="T56" s="62"/>
      <c r="U56" s="62"/>
      <c r="V56" s="62"/>
      <c r="W56" s="62"/>
      <c r="X56" s="62"/>
      <c r="Y56" s="62"/>
      <c r="Z56" s="62"/>
      <c r="AA56" s="62"/>
      <c r="AB56" s="62"/>
      <c r="AC56" s="62"/>
      <c r="AD56" s="62"/>
      <c r="AE56" s="178"/>
    </row>
    <row r="57" spans="1:31" ht="15.75" thickTop="1" x14ac:dyDescent="0.25">
      <c r="A57" s="124" t="s">
        <v>4</v>
      </c>
      <c r="B57" s="124" t="s">
        <v>14</v>
      </c>
      <c r="C57" s="444" t="s">
        <v>175</v>
      </c>
      <c r="D57" s="445"/>
      <c r="E57" s="445"/>
      <c r="F57" s="445"/>
      <c r="G57" s="445"/>
      <c r="H57" s="446"/>
      <c r="I57" s="444" t="s">
        <v>0</v>
      </c>
      <c r="J57" s="445"/>
      <c r="K57" s="445"/>
      <c r="L57" s="445"/>
      <c r="M57" s="445"/>
      <c r="N57" s="446"/>
      <c r="O57" s="444" t="s">
        <v>2</v>
      </c>
      <c r="P57" s="445"/>
      <c r="Q57" s="445"/>
      <c r="R57" s="445"/>
      <c r="S57" s="445"/>
      <c r="T57" s="446"/>
      <c r="U57" s="242" t="s">
        <v>3</v>
      </c>
      <c r="V57" s="243"/>
      <c r="W57" s="243"/>
      <c r="X57" s="243"/>
      <c r="Y57" s="243"/>
      <c r="Z57" s="244"/>
      <c r="AA57" s="62"/>
      <c r="AB57" s="62"/>
      <c r="AC57" s="62"/>
      <c r="AD57" s="62"/>
      <c r="AE57" s="178"/>
    </row>
    <row r="58" spans="1:31" ht="30.75" thickBot="1" x14ac:dyDescent="0.3">
      <c r="A58" s="125"/>
      <c r="B58" s="125"/>
      <c r="C58" s="65" t="str">
        <f>$V$5&amp;"
(mph)"</f>
        <v>40-40
(mph)</v>
      </c>
      <c r="D58" s="66" t="str">
        <f>$V$6&amp;"
(mph)"</f>
        <v>40-30
(mph)</v>
      </c>
      <c r="E58" s="245" t="str">
        <f>$V$7&amp;" (mph)"</f>
        <v>40-20 (mph)</v>
      </c>
      <c r="F58" s="66" t="str">
        <f>$V$8&amp;"
(mph)"</f>
        <v>30-30
(mph)</v>
      </c>
      <c r="G58" s="66" t="str">
        <f>$V$9&amp;"
(mph)"</f>
        <v>30-20
(mph)</v>
      </c>
      <c r="H58" s="66" t="str">
        <f>$V$10&amp;" (mph)"</f>
        <v>20-20 (mph)</v>
      </c>
      <c r="I58" s="65" t="str">
        <f>$V$5&amp;"
(mph)"</f>
        <v>40-40
(mph)</v>
      </c>
      <c r="J58" s="66" t="str">
        <f>$V$6&amp;"
(mph)"</f>
        <v>40-30
(mph)</v>
      </c>
      <c r="K58" s="245" t="str">
        <f>$V$7&amp;" (mph)"</f>
        <v>40-20 (mph)</v>
      </c>
      <c r="L58" s="66" t="str">
        <f>$V$8&amp;"
(mph)"</f>
        <v>30-30
(mph)</v>
      </c>
      <c r="M58" s="66" t="str">
        <f>$V$9&amp;"
(mph)"</f>
        <v>30-20
(mph)</v>
      </c>
      <c r="N58" s="66" t="str">
        <f>$V$10&amp;" (mph)"</f>
        <v>20-20 (mph)</v>
      </c>
      <c r="O58" s="65" t="str">
        <f>$V$5&amp;"
(mph)"</f>
        <v>40-40
(mph)</v>
      </c>
      <c r="P58" s="66" t="str">
        <f>$V$6&amp;"
(mph)"</f>
        <v>40-30
(mph)</v>
      </c>
      <c r="Q58" s="245" t="str">
        <f>$V$7&amp;" (mph)"</f>
        <v>40-20 (mph)</v>
      </c>
      <c r="R58" s="66" t="str">
        <f>$V$8&amp;"
(mph)"</f>
        <v>30-30
(mph)</v>
      </c>
      <c r="S58" s="66" t="str">
        <f>$V$9&amp;"
(mph)"</f>
        <v>30-20
(mph)</v>
      </c>
      <c r="T58" s="66" t="str">
        <f>$V$10&amp;" (mph)"</f>
        <v>20-20 (mph)</v>
      </c>
      <c r="U58" s="65" t="str">
        <f>$V$5&amp;"
(mph)"</f>
        <v>40-40
(mph)</v>
      </c>
      <c r="V58" s="66" t="str">
        <f>$V$6&amp;"
(mph)"</f>
        <v>40-30
(mph)</v>
      </c>
      <c r="W58" s="245" t="str">
        <f>$V$7&amp;" (mph)"</f>
        <v>40-20 (mph)</v>
      </c>
      <c r="X58" s="66" t="str">
        <f>$V$8&amp;"
(mph)"</f>
        <v>30-30
(mph)</v>
      </c>
      <c r="Y58" s="66" t="str">
        <f>$V$9&amp;"
(mph)"</f>
        <v>30-20
(mph)</v>
      </c>
      <c r="Z58" s="67" t="str">
        <f>$V$10&amp;" (mph)"</f>
        <v>20-20 (mph)</v>
      </c>
      <c r="AA58" s="162"/>
      <c r="AB58" s="62"/>
      <c r="AC58" s="62"/>
      <c r="AD58" s="62"/>
      <c r="AE58" s="178"/>
    </row>
    <row r="59" spans="1:31" ht="16.5" thickTop="1" thickBot="1" x14ac:dyDescent="0.3">
      <c r="A59" s="247">
        <f>A40</f>
        <v>9</v>
      </c>
      <c r="B59" s="164" t="str">
        <f>B40</f>
        <v>Seven Phase</v>
      </c>
      <c r="C59" s="248">
        <f ca="1">W5</f>
        <v>5</v>
      </c>
      <c r="D59" s="248">
        <f ca="1">W6</f>
        <v>0</v>
      </c>
      <c r="E59" s="248">
        <f ca="1">W7</f>
        <v>0</v>
      </c>
      <c r="F59" s="248">
        <f ca="1">W8</f>
        <v>3</v>
      </c>
      <c r="G59" s="248">
        <f ca="1">W9</f>
        <v>0</v>
      </c>
      <c r="H59" s="249">
        <f ca="1">W10</f>
        <v>0</v>
      </c>
      <c r="I59" s="250">
        <f ca="1">W11</f>
        <v>0</v>
      </c>
      <c r="J59" s="49">
        <f ca="1">W12</f>
        <v>0</v>
      </c>
      <c r="K59" s="49">
        <f ca="1">W13</f>
        <v>5</v>
      </c>
      <c r="L59" s="49">
        <f ca="1">W14</f>
        <v>0</v>
      </c>
      <c r="M59" s="49">
        <f ca="1">W15</f>
        <v>2</v>
      </c>
      <c r="N59" s="251">
        <f ca="1">W22</f>
        <v>4</v>
      </c>
      <c r="O59" s="250">
        <f ca="1">W17</f>
        <v>0</v>
      </c>
      <c r="P59" s="49">
        <f ca="1">W18</f>
        <v>2</v>
      </c>
      <c r="Q59" s="49">
        <f ca="1">W19</f>
        <v>4</v>
      </c>
      <c r="R59" s="49">
        <f ca="1">W20</f>
        <v>0</v>
      </c>
      <c r="S59" s="49">
        <f ca="1">W21</f>
        <v>2</v>
      </c>
      <c r="T59" s="251">
        <f ca="1">W22</f>
        <v>4</v>
      </c>
      <c r="U59" s="250">
        <f ca="1">W23</f>
        <v>5</v>
      </c>
      <c r="V59" s="49">
        <f ca="1">W24</f>
        <v>2</v>
      </c>
      <c r="W59" s="49">
        <f ca="1">W25</f>
        <v>9</v>
      </c>
      <c r="X59" s="49">
        <f ca="1">W26</f>
        <v>3</v>
      </c>
      <c r="Y59" s="49">
        <f ca="1">W27</f>
        <v>4</v>
      </c>
      <c r="Z59" s="251">
        <f ca="1">W28</f>
        <v>5</v>
      </c>
      <c r="AA59" s="162"/>
      <c r="AB59" s="162"/>
      <c r="AC59" s="62"/>
      <c r="AD59" s="62"/>
      <c r="AE59" s="178"/>
    </row>
    <row r="60" spans="1:31" ht="19.5" thickTop="1" x14ac:dyDescent="0.3">
      <c r="A60" s="183"/>
      <c r="B60" s="167"/>
      <c r="C60" s="167"/>
      <c r="D60" s="62"/>
      <c r="E60" s="62"/>
      <c r="F60" s="62"/>
      <c r="G60" s="62"/>
      <c r="H60" s="62"/>
      <c r="I60" s="123"/>
      <c r="J60" s="148"/>
      <c r="K60" s="148"/>
      <c r="L60" s="62"/>
      <c r="M60" s="62"/>
      <c r="N60" s="62"/>
      <c r="O60" s="62"/>
      <c r="P60" s="62"/>
      <c r="Q60" s="62"/>
      <c r="R60" s="168"/>
      <c r="S60" s="246"/>
      <c r="T60" s="62"/>
      <c r="U60" s="162"/>
      <c r="V60" s="162"/>
      <c r="W60" s="162"/>
      <c r="X60" s="162"/>
      <c r="Y60" s="162"/>
      <c r="Z60" s="62"/>
      <c r="AA60" s="62"/>
      <c r="AB60" s="62"/>
      <c r="AC60" s="62"/>
      <c r="AD60" s="62"/>
      <c r="AE60" s="178"/>
    </row>
    <row r="61" spans="1:31" ht="18.75" x14ac:dyDescent="0.3">
      <c r="A61" s="183"/>
      <c r="B61" s="167"/>
      <c r="C61" s="167"/>
      <c r="D61" s="62"/>
      <c r="E61" s="62"/>
      <c r="F61" s="62"/>
      <c r="G61" s="62"/>
      <c r="H61" s="62"/>
      <c r="I61" s="123"/>
      <c r="J61" s="62"/>
      <c r="K61" s="62"/>
      <c r="L61" s="62"/>
      <c r="M61" s="62"/>
      <c r="N61" s="62"/>
      <c r="O61" s="62"/>
      <c r="P61" s="62"/>
      <c r="Q61" s="62"/>
      <c r="R61" s="168"/>
      <c r="S61" s="62"/>
      <c r="T61" s="62"/>
      <c r="U61" s="162"/>
      <c r="V61" s="162"/>
      <c r="W61" s="162"/>
      <c r="X61" s="162"/>
      <c r="Y61" s="162"/>
      <c r="Z61" s="62"/>
      <c r="AA61" s="62"/>
      <c r="AB61" s="62"/>
      <c r="AC61" s="62"/>
      <c r="AD61" s="62"/>
      <c r="AE61" s="178"/>
    </row>
    <row r="62" spans="1:31" ht="15.75" thickBot="1" x14ac:dyDescent="0.3">
      <c r="A62" s="183"/>
      <c r="B62" s="163" t="s">
        <v>340</v>
      </c>
      <c r="C62" s="162"/>
      <c r="D62" s="162"/>
      <c r="E62" s="162"/>
      <c r="F62" s="162"/>
      <c r="G62" s="162"/>
      <c r="H62" s="162"/>
      <c r="I62" s="162"/>
      <c r="J62" s="162"/>
      <c r="K62" s="162"/>
      <c r="L62" s="162"/>
      <c r="M62" s="162"/>
      <c r="N62" s="162"/>
      <c r="O62" s="162"/>
      <c r="P62" s="162"/>
      <c r="Q62" s="162"/>
      <c r="R62" s="162"/>
      <c r="S62" s="62"/>
      <c r="T62" s="62"/>
      <c r="U62" s="62"/>
      <c r="V62" s="62"/>
      <c r="W62" s="62"/>
      <c r="X62" s="62"/>
      <c r="Y62" s="62"/>
      <c r="Z62" s="62"/>
      <c r="AA62" s="62"/>
      <c r="AB62" s="62"/>
      <c r="AC62" s="62"/>
      <c r="AD62" s="62"/>
      <c r="AE62" s="178"/>
    </row>
    <row r="63" spans="1:31" ht="15.75" thickTop="1" x14ac:dyDescent="0.25">
      <c r="A63" s="184" t="s">
        <v>4</v>
      </c>
      <c r="B63" s="124" t="s">
        <v>14</v>
      </c>
      <c r="C63" s="444" t="s">
        <v>175</v>
      </c>
      <c r="D63" s="445"/>
      <c r="E63" s="445"/>
      <c r="F63" s="445"/>
      <c r="G63" s="445"/>
      <c r="H63" s="445"/>
      <c r="I63" s="446"/>
      <c r="J63" s="444" t="s">
        <v>0</v>
      </c>
      <c r="K63" s="445"/>
      <c r="L63" s="445"/>
      <c r="M63" s="445"/>
      <c r="N63" s="445"/>
      <c r="O63" s="445"/>
      <c r="P63" s="446"/>
      <c r="Q63" s="444" t="s">
        <v>2</v>
      </c>
      <c r="R63" s="445"/>
      <c r="S63" s="445"/>
      <c r="T63" s="445"/>
      <c r="U63" s="445"/>
      <c r="V63" s="445"/>
      <c r="W63" s="446"/>
      <c r="X63" s="444" t="s">
        <v>3</v>
      </c>
      <c r="Y63" s="445"/>
      <c r="Z63" s="445"/>
      <c r="AA63" s="445"/>
      <c r="AB63" s="445"/>
      <c r="AC63" s="445"/>
      <c r="AD63" s="446"/>
      <c r="AE63" s="178"/>
    </row>
    <row r="64" spans="1:31" ht="45.75" thickBot="1" x14ac:dyDescent="0.3">
      <c r="A64" s="185"/>
      <c r="B64" s="125"/>
      <c r="C64" s="65" t="str">
        <f>$V$5&amp;"
(mph)"</f>
        <v>40-40
(mph)</v>
      </c>
      <c r="D64" s="66" t="str">
        <f>$V$6&amp;"
(mph)"</f>
        <v>40-30
(mph)</v>
      </c>
      <c r="E64" s="245" t="str">
        <f>$V$7&amp;" (mph)"</f>
        <v>40-20 (mph)</v>
      </c>
      <c r="F64" s="66" t="str">
        <f>$V$8&amp;"
(mph)"</f>
        <v>30-30
(mph)</v>
      </c>
      <c r="G64" s="66" t="str">
        <f>$V$9&amp;"
(mph)"</f>
        <v>30-20
(mph)</v>
      </c>
      <c r="H64" s="66" t="str">
        <f>$V$10&amp;" (mph)"</f>
        <v>20-20 (mph)</v>
      </c>
      <c r="I64" s="67" t="s">
        <v>223</v>
      </c>
      <c r="J64" s="65" t="str">
        <f>$V$5&amp;"
(mph)"</f>
        <v>40-40
(mph)</v>
      </c>
      <c r="K64" s="66" t="str">
        <f>$V$6&amp;"
(mph)"</f>
        <v>40-30
(mph)</v>
      </c>
      <c r="L64" s="245" t="str">
        <f>$V$7&amp;" (mph)"</f>
        <v>40-20 (mph)</v>
      </c>
      <c r="M64" s="66" t="str">
        <f>$V$8&amp;"
(mph)"</f>
        <v>30-30
(mph)</v>
      </c>
      <c r="N64" s="66" t="str">
        <f>$V$9&amp;"
(mph)"</f>
        <v>30-20
(mph)</v>
      </c>
      <c r="O64" s="66" t="str">
        <f>$V$10&amp;" (mph)"</f>
        <v>20-20 (mph)</v>
      </c>
      <c r="P64" s="67" t="s">
        <v>223</v>
      </c>
      <c r="Q64" s="65" t="str">
        <f>$V$5&amp;"
(mph)"</f>
        <v>40-40
(mph)</v>
      </c>
      <c r="R64" s="66" t="str">
        <f>$V$6&amp;"
(mph)"</f>
        <v>40-30
(mph)</v>
      </c>
      <c r="S64" s="245" t="str">
        <f>$V$7&amp;" (mph)"</f>
        <v>40-20 (mph)</v>
      </c>
      <c r="T64" s="66" t="str">
        <f>$V$8&amp;"
(mph)"</f>
        <v>30-30
(mph)</v>
      </c>
      <c r="U64" s="66" t="str">
        <f>$V$9&amp;"
(mph)"</f>
        <v>30-20
(mph)</v>
      </c>
      <c r="V64" s="66" t="str">
        <f>$V$10&amp;" (mph)"</f>
        <v>20-20 (mph)</v>
      </c>
      <c r="W64" s="67" t="s">
        <v>223</v>
      </c>
      <c r="X64" s="65" t="str">
        <f>$V$5&amp;"
(mph)"</f>
        <v>40-40
(mph)</v>
      </c>
      <c r="Y64" s="66" t="str">
        <f>$V$6&amp;"
(mph)"</f>
        <v>40-30
(mph)</v>
      </c>
      <c r="Z64" s="245" t="str">
        <f>$V$7&amp;" (mph)"</f>
        <v>40-20 (mph)</v>
      </c>
      <c r="AA64" s="66" t="str">
        <f>$V$8&amp;"
(mph)"</f>
        <v>30-30
(mph)</v>
      </c>
      <c r="AB64" s="66" t="str">
        <f>$V$9&amp;"
(mph)"</f>
        <v>30-20
(mph)</v>
      </c>
      <c r="AC64" s="66" t="str">
        <f>$V$10&amp;" (mph)"</f>
        <v>20-20 (mph)</v>
      </c>
      <c r="AD64" s="67" t="s">
        <v>223</v>
      </c>
      <c r="AE64" s="178"/>
    </row>
    <row r="65" spans="1:31" ht="16.5" thickTop="1" thickBot="1" x14ac:dyDescent="0.3">
      <c r="A65" s="186">
        <f>A40</f>
        <v>9</v>
      </c>
      <c r="B65" s="164" t="str">
        <f>B40</f>
        <v>Seven Phase</v>
      </c>
      <c r="C65" s="169">
        <f ca="1">X5</f>
        <v>7607</v>
      </c>
      <c r="D65" s="165">
        <f ca="1">X6</f>
        <v>0</v>
      </c>
      <c r="E65" s="165">
        <f ca="1">X7</f>
        <v>0</v>
      </c>
      <c r="F65" s="166">
        <f ca="1">X8</f>
        <v>1273</v>
      </c>
      <c r="G65" s="165">
        <f ca="1">X9</f>
        <v>0</v>
      </c>
      <c r="H65" s="165">
        <f ca="1">X10</f>
        <v>0</v>
      </c>
      <c r="I65" s="170">
        <f ca="1">Y5</f>
        <v>38.566441441441441</v>
      </c>
      <c r="J65" s="169">
        <f ca="1">X11</f>
        <v>0</v>
      </c>
      <c r="K65" s="165">
        <f ca="1">X12</f>
        <v>0</v>
      </c>
      <c r="L65" s="165">
        <f ca="1">X13</f>
        <v>7696</v>
      </c>
      <c r="M65" s="166">
        <f ca="1">X14</f>
        <v>0</v>
      </c>
      <c r="N65" s="165">
        <f ca="1">X15</f>
        <v>1103</v>
      </c>
      <c r="O65" s="165">
        <f ca="1">X16</f>
        <v>620</v>
      </c>
      <c r="P65" s="170">
        <f ca="1">Y11</f>
        <v>28.756237392504513</v>
      </c>
      <c r="Q65" s="169">
        <f ca="1">X17</f>
        <v>0</v>
      </c>
      <c r="R65" s="165">
        <f ca="1">X18</f>
        <v>3023</v>
      </c>
      <c r="S65" s="165">
        <f ca="1">X19</f>
        <v>5348</v>
      </c>
      <c r="T65" s="166">
        <f ca="1">X20</f>
        <v>0</v>
      </c>
      <c r="U65" s="165">
        <f ca="1">X21</f>
        <v>810</v>
      </c>
      <c r="V65" s="165">
        <f ca="1">X22</f>
        <v>972</v>
      </c>
      <c r="W65" s="170">
        <f ca="1">Y17</f>
        <v>30.132473160642174</v>
      </c>
      <c r="X65" s="169">
        <f ca="1">X23</f>
        <v>7607</v>
      </c>
      <c r="Y65" s="165">
        <f ca="1">X24</f>
        <v>3023</v>
      </c>
      <c r="Z65" s="165">
        <f ca="1">X25</f>
        <v>13044</v>
      </c>
      <c r="AA65" s="166">
        <f ca="1">X26</f>
        <v>1273</v>
      </c>
      <c r="AB65" s="165">
        <f ca="1">X27</f>
        <v>1913</v>
      </c>
      <c r="AC65" s="165">
        <f ca="1">X28</f>
        <v>1592</v>
      </c>
      <c r="AD65" s="170">
        <f ca="1">Y23</f>
        <v>32.309152256431886</v>
      </c>
      <c r="AE65" s="178"/>
    </row>
    <row r="66" spans="1:31" ht="16.5" thickTop="1" thickBot="1" x14ac:dyDescent="0.3">
      <c r="A66" s="187"/>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9"/>
    </row>
    <row r="70" spans="1:31" ht="18.75" x14ac:dyDescent="0.3">
      <c r="J70" s="2"/>
    </row>
    <row r="71" spans="1:31" x14ac:dyDescent="0.25">
      <c r="A71" s="6"/>
      <c r="B71" s="61"/>
      <c r="C71" s="6"/>
      <c r="D71" s="6"/>
      <c r="E71" s="6"/>
      <c r="F71" s="6"/>
      <c r="G71" s="6"/>
      <c r="H71" s="6"/>
      <c r="I71" s="6"/>
      <c r="J71" s="6"/>
      <c r="K71" s="6"/>
      <c r="L71" s="6"/>
      <c r="M71" s="6"/>
      <c r="N71" s="6"/>
      <c r="O71" s="6"/>
      <c r="P71" s="6"/>
      <c r="Q71" s="6"/>
      <c r="R71" s="6"/>
    </row>
    <row r="75" spans="1:31" ht="18.75" x14ac:dyDescent="0.3">
      <c r="A75" s="6"/>
      <c r="B75" s="5"/>
      <c r="C75" s="5"/>
      <c r="I75" s="11"/>
      <c r="J75" s="1"/>
      <c r="K75" s="1"/>
      <c r="R75" s="2"/>
    </row>
    <row r="76" spans="1:31" ht="18.75" x14ac:dyDescent="0.3">
      <c r="A76" s="6"/>
      <c r="B76" s="5"/>
      <c r="C76" s="5"/>
      <c r="I76" s="11"/>
      <c r="R76" s="2"/>
    </row>
    <row r="77" spans="1:31" x14ac:dyDescent="0.25">
      <c r="A77" s="6"/>
      <c r="B77" s="61"/>
      <c r="C77" s="6"/>
      <c r="D77" s="6"/>
      <c r="E77" s="6"/>
      <c r="F77" s="6"/>
      <c r="G77" s="6"/>
      <c r="H77" s="6"/>
      <c r="I77" s="6"/>
      <c r="J77" s="6"/>
      <c r="K77" s="6"/>
      <c r="L77" s="6"/>
      <c r="M77" s="6"/>
      <c r="N77" s="6"/>
      <c r="O77" s="6"/>
      <c r="P77" s="6"/>
      <c r="Q77" s="6"/>
      <c r="R77" s="6"/>
    </row>
  </sheetData>
  <mergeCells count="29">
    <mergeCell ref="AD5:AD8"/>
    <mergeCell ref="AD9:AD12"/>
    <mergeCell ref="AD13:AD16"/>
    <mergeCell ref="B50:B51"/>
    <mergeCell ref="C50:F50"/>
    <mergeCell ref="G50:J50"/>
    <mergeCell ref="K50:N50"/>
    <mergeCell ref="J30:O33"/>
    <mergeCell ref="U5:U10"/>
    <mergeCell ref="Y5:Y10"/>
    <mergeCell ref="U11:U16"/>
    <mergeCell ref="Y11:Y16"/>
    <mergeCell ref="U17:U22"/>
    <mergeCell ref="Y17:Y22"/>
    <mergeCell ref="U23:U28"/>
    <mergeCell ref="Y23:Y28"/>
    <mergeCell ref="A2:C2"/>
    <mergeCell ref="K44:L44"/>
    <mergeCell ref="A44:A45"/>
    <mergeCell ref="B44:B45"/>
    <mergeCell ref="C44:F44"/>
    <mergeCell ref="G44:J44"/>
    <mergeCell ref="X63:AD63"/>
    <mergeCell ref="C57:H57"/>
    <mergeCell ref="I57:N57"/>
    <mergeCell ref="O57:T57"/>
    <mergeCell ref="C63:I63"/>
    <mergeCell ref="J63:P63"/>
    <mergeCell ref="Q63:W63"/>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F77"/>
  <sheetViews>
    <sheetView topLeftCell="D1" zoomScale="85" zoomScaleNormal="85" workbookViewId="0">
      <selection activeCell="R21" sqref="R21"/>
    </sheetView>
  </sheetViews>
  <sheetFormatPr defaultRowHeight="15" x14ac:dyDescent="0.25"/>
  <cols>
    <col min="2" max="2" width="34.5703125" customWidth="1"/>
    <col min="3" max="3" width="16.42578125" customWidth="1"/>
    <col min="4" max="4" width="19" customWidth="1"/>
    <col min="5" max="5" width="17.5703125" customWidth="1"/>
    <col min="6" max="6" width="26.42578125" customWidth="1"/>
    <col min="7" max="7" width="30.5703125" customWidth="1"/>
    <col min="8" max="8" width="28.5703125" customWidth="1"/>
    <col min="11" max="11" width="14" customWidth="1"/>
    <col min="12" max="12" width="14.85546875" customWidth="1"/>
    <col min="13" max="13" width="20.28515625" bestFit="1" customWidth="1"/>
    <col min="14" max="14" width="24.42578125" customWidth="1"/>
  </cols>
  <sheetData>
    <row r="1" spans="1:32" ht="15.75" thickBot="1" x14ac:dyDescent="0.3">
      <c r="C1" s="29" t="s">
        <v>260</v>
      </c>
    </row>
    <row r="2" spans="1:32" ht="16.5" thickTop="1" thickBot="1" x14ac:dyDescent="0.3">
      <c r="A2" s="431" t="s">
        <v>271</v>
      </c>
      <c r="B2" s="432"/>
      <c r="C2" s="433"/>
      <c r="D2" s="25"/>
      <c r="E2" s="51" t="s">
        <v>346</v>
      </c>
      <c r="F2" s="51"/>
      <c r="G2" s="52"/>
      <c r="H2" s="52"/>
    </row>
    <row r="3" spans="1:32" ht="16.5" thickTop="1" thickBot="1" x14ac:dyDescent="0.3">
      <c r="A3" s="23" t="s">
        <v>15</v>
      </c>
      <c r="B3" s="24" t="s">
        <v>208</v>
      </c>
      <c r="C3" s="144" t="s">
        <v>209</v>
      </c>
      <c r="D3" s="6"/>
      <c r="E3" s="23" t="s">
        <v>216</v>
      </c>
      <c r="F3" s="23" t="s">
        <v>251</v>
      </c>
      <c r="G3" s="40" t="s">
        <v>215</v>
      </c>
      <c r="H3" s="26" t="s">
        <v>217</v>
      </c>
      <c r="J3" s="48" t="s">
        <v>220</v>
      </c>
      <c r="K3" s="49"/>
      <c r="L3" s="50"/>
      <c r="M3" s="14"/>
    </row>
    <row r="4" spans="1:32" ht="18.600000000000001" customHeight="1" thickTop="1" x14ac:dyDescent="0.3">
      <c r="A4" s="15" t="s">
        <v>16</v>
      </c>
      <c r="B4" s="18" t="s">
        <v>17</v>
      </c>
      <c r="C4" s="215">
        <f>'Input sheet'!E8</f>
        <v>137</v>
      </c>
      <c r="D4" s="12"/>
      <c r="E4" s="91" t="s">
        <v>35</v>
      </c>
      <c r="F4" s="82" t="str">
        <f>$C$21&amp; "-"&amp;$C$21</f>
        <v>30-30</v>
      </c>
      <c r="G4" s="110" t="s">
        <v>54</v>
      </c>
      <c r="H4" s="113">
        <f>C7+C8+C9</f>
        <v>448</v>
      </c>
      <c r="J4" s="47" t="s">
        <v>218</v>
      </c>
      <c r="K4" s="53" t="s">
        <v>301</v>
      </c>
      <c r="L4" s="53"/>
      <c r="M4" s="54"/>
      <c r="U4" s="195" t="s">
        <v>226</v>
      </c>
      <c r="V4" s="196" t="s">
        <v>252</v>
      </c>
      <c r="W4" s="196" t="s">
        <v>364</v>
      </c>
      <c r="X4" s="196" t="s">
        <v>225</v>
      </c>
      <c r="Y4" s="196" t="s">
        <v>224</v>
      </c>
      <c r="AB4" s="196" t="s">
        <v>224</v>
      </c>
      <c r="AD4" s="195" t="s">
        <v>326</v>
      </c>
      <c r="AE4" s="196" t="s">
        <v>329</v>
      </c>
      <c r="AF4" s="196" t="s">
        <v>225</v>
      </c>
    </row>
    <row r="5" spans="1:32" ht="18.75" x14ac:dyDescent="0.3">
      <c r="A5" s="16"/>
      <c r="B5" s="19" t="s">
        <v>18</v>
      </c>
      <c r="C5" s="216">
        <f>'Input sheet'!E9</f>
        <v>1029</v>
      </c>
      <c r="D5" s="12"/>
      <c r="E5" s="92" t="s">
        <v>36</v>
      </c>
      <c r="F5" s="83" t="str">
        <f>$C$20 &amp; "-"&amp;$C$20</f>
        <v>40-40</v>
      </c>
      <c r="G5" s="111" t="s">
        <v>86</v>
      </c>
      <c r="H5" s="114">
        <f>C7+C8+C5+C15</f>
        <v>1477</v>
      </c>
      <c r="J5" s="27" t="s">
        <v>218</v>
      </c>
      <c r="K5" s="46" t="s">
        <v>302</v>
      </c>
      <c r="L5" s="46"/>
      <c r="M5" s="55"/>
      <c r="U5" s="441" t="s">
        <v>175</v>
      </c>
      <c r="V5" s="197" t="str">
        <f>$C$20&amp;"-"&amp;$C$20</f>
        <v>40-40</v>
      </c>
      <c r="W5" s="197">
        <f ca="1">IF(COUNTIF($V$5:V5,V5)=1,COUNTIF(INDIRECT($W$30),V5),0)</f>
        <v>6</v>
      </c>
      <c r="X5" s="198">
        <f ca="1">IF(W5&lt;&gt;0,SUMIF(INDIRECT($W$30),V5,INDIRECT($X$30)),0)</f>
        <v>9753</v>
      </c>
      <c r="Y5" s="438">
        <f ca="1">(X5*AB5+X6*AB6+X7*AB7+X8*AB8+X9*AB9+X10*AB10)/SUM(X5:X10)</f>
        <v>39.158606441919432</v>
      </c>
      <c r="AB5" s="197">
        <f>(C20+C20)/2</f>
        <v>40</v>
      </c>
      <c r="AD5" s="428" t="s">
        <v>327</v>
      </c>
      <c r="AE5" s="197" t="s">
        <v>175</v>
      </c>
      <c r="AF5" s="198">
        <f>AF13-AF9</f>
        <v>7322</v>
      </c>
    </row>
    <row r="6" spans="1:32" ht="19.5" thickBot="1" x14ac:dyDescent="0.35">
      <c r="A6" s="17"/>
      <c r="B6" s="20" t="s">
        <v>19</v>
      </c>
      <c r="C6" s="217">
        <f>'Input sheet'!E10</f>
        <v>137</v>
      </c>
      <c r="D6" s="12"/>
      <c r="E6" s="93" t="s">
        <v>31</v>
      </c>
      <c r="F6" s="83" t="str">
        <f>$C$20 &amp; "-"&amp;$C$20</f>
        <v>40-40</v>
      </c>
      <c r="G6" s="111" t="s">
        <v>92</v>
      </c>
      <c r="H6" s="114">
        <f>C8+C10+C11+C12</f>
        <v>2072</v>
      </c>
      <c r="J6" s="28" t="s">
        <v>219</v>
      </c>
      <c r="K6" s="56" t="s">
        <v>303</v>
      </c>
      <c r="L6" s="56"/>
      <c r="M6" s="57"/>
      <c r="U6" s="442"/>
      <c r="V6" s="197" t="str">
        <f>$C$20 &amp; "-"&amp;$C$21</f>
        <v>40-30</v>
      </c>
      <c r="W6" s="197">
        <f ca="1">IF(COUNTIF($V$5:V6,V6)=1,COUNTIF(INDIRECT($W$30),V6),0)</f>
        <v>0</v>
      </c>
      <c r="X6" s="198">
        <f t="shared" ref="X6:X10" ca="1" si="0">IF(W6&lt;&gt;0,SUMIF(INDIRECT($W$30),V6,INDIRECT($X$30)),0)</f>
        <v>0</v>
      </c>
      <c r="Y6" s="439"/>
      <c r="AB6" s="197">
        <f>(C20+C21)/2</f>
        <v>35</v>
      </c>
      <c r="AD6" s="429"/>
      <c r="AE6" s="197" t="s">
        <v>0</v>
      </c>
      <c r="AF6" s="198">
        <f>AF14-AF10</f>
        <v>7732</v>
      </c>
    </row>
    <row r="7" spans="1:32" ht="19.5" thickTop="1" x14ac:dyDescent="0.3">
      <c r="A7" s="15" t="s">
        <v>32</v>
      </c>
      <c r="B7" s="18" t="s">
        <v>23</v>
      </c>
      <c r="C7" s="218">
        <f>'Input sheet'!E11</f>
        <v>71</v>
      </c>
      <c r="D7" s="12"/>
      <c r="E7" s="93" t="s">
        <v>29</v>
      </c>
      <c r="F7" s="83" t="str">
        <f>$C$20 &amp; "-"&amp;$C$20</f>
        <v>40-40</v>
      </c>
      <c r="G7" s="111" t="s">
        <v>88</v>
      </c>
      <c r="H7" s="114">
        <f>C11+C12</f>
        <v>1589</v>
      </c>
      <c r="U7" s="442"/>
      <c r="V7" s="197" t="str">
        <f>$C$20&amp;"-"&amp;$C$22</f>
        <v>40-20</v>
      </c>
      <c r="W7" s="197">
        <f ca="1">IF(COUNTIF($V$5:V7,V7)=1,COUNTIF(INDIRECT($W$30),V7),0)</f>
        <v>0</v>
      </c>
      <c r="X7" s="198">
        <f t="shared" ca="1" si="0"/>
        <v>0</v>
      </c>
      <c r="Y7" s="439"/>
      <c r="AB7" s="197">
        <f>(C20+C22)/2</f>
        <v>30</v>
      </c>
      <c r="AD7" s="429"/>
      <c r="AE7" s="197" t="s">
        <v>2</v>
      </c>
      <c r="AF7" s="198">
        <f>AF15-AF11</f>
        <v>6320</v>
      </c>
    </row>
    <row r="8" spans="1:32" ht="19.5" thickBot="1" x14ac:dyDescent="0.35">
      <c r="A8" s="16"/>
      <c r="B8" s="19" t="s">
        <v>24</v>
      </c>
      <c r="C8" s="216">
        <f>'Input sheet'!E12</f>
        <v>296</v>
      </c>
      <c r="D8" s="12"/>
      <c r="E8" s="93" t="s">
        <v>37</v>
      </c>
      <c r="F8" s="83" t="str">
        <f>$C$21&amp; "-"&amp;$C$21</f>
        <v>30-30</v>
      </c>
      <c r="G8" s="111" t="s">
        <v>39</v>
      </c>
      <c r="H8" s="114">
        <f>C13+C14+C15</f>
        <v>448</v>
      </c>
      <c r="J8" s="59" t="s">
        <v>344</v>
      </c>
      <c r="K8" s="58"/>
      <c r="L8" s="58"/>
      <c r="M8" s="58"/>
      <c r="U8" s="442"/>
      <c r="V8" s="197" t="str">
        <f>$C$21&amp;"-"&amp;$C$21</f>
        <v>30-30</v>
      </c>
      <c r="W8" s="197">
        <f ca="1">IF(COUNTIF($V$5:V8,V8)=1,COUNTIF(INDIRECT($W$30),V8),0)</f>
        <v>2</v>
      </c>
      <c r="X8" s="198">
        <f t="shared" ca="1" si="0"/>
        <v>896</v>
      </c>
      <c r="Y8" s="439"/>
      <c r="AB8" s="197">
        <f>C21</f>
        <v>30</v>
      </c>
      <c r="AD8" s="430"/>
      <c r="AE8" s="197" t="s">
        <v>3</v>
      </c>
      <c r="AF8" s="198">
        <f>AF16-AF12</f>
        <v>21374</v>
      </c>
    </row>
    <row r="9" spans="1:32" ht="20.25" thickTop="1" thickBot="1" x14ac:dyDescent="0.35">
      <c r="A9" s="17"/>
      <c r="B9" s="20" t="s">
        <v>25</v>
      </c>
      <c r="C9" s="217">
        <f>'Input sheet'!E13</f>
        <v>81</v>
      </c>
      <c r="D9" s="12"/>
      <c r="E9" s="93" t="s">
        <v>30</v>
      </c>
      <c r="F9" s="83" t="str">
        <f>$C$20 &amp; "-"&amp;$C$20</f>
        <v>40-40</v>
      </c>
      <c r="G9" s="111" t="s">
        <v>126</v>
      </c>
      <c r="H9" s="114">
        <f>C13+C14+C11+C9</f>
        <v>1850</v>
      </c>
      <c r="J9" s="21" t="s">
        <v>1</v>
      </c>
      <c r="K9" s="22" t="s">
        <v>0</v>
      </c>
      <c r="L9" s="44" t="s">
        <v>189</v>
      </c>
      <c r="M9" s="23" t="s">
        <v>3</v>
      </c>
      <c r="U9" s="442"/>
      <c r="V9" s="197" t="str">
        <f>$C$21&amp;"-"&amp;$C$22</f>
        <v>30-20</v>
      </c>
      <c r="W9" s="197">
        <f ca="1">IF(COUNTIF($V$5:V9,V9)=1,COUNTIF(INDIRECT($W$30),V9),0)</f>
        <v>0</v>
      </c>
      <c r="X9" s="198">
        <f t="shared" ca="1" si="0"/>
        <v>0</v>
      </c>
      <c r="Y9" s="439"/>
      <c r="AB9" s="197">
        <f>(C21+C22)/2</f>
        <v>25</v>
      </c>
      <c r="AD9" s="428" t="s">
        <v>328</v>
      </c>
      <c r="AE9" s="197" t="s">
        <v>175</v>
      </c>
      <c r="AF9" s="198">
        <f>H9+H5</f>
        <v>3327</v>
      </c>
    </row>
    <row r="10" spans="1:32" ht="20.25" thickTop="1" thickBot="1" x14ac:dyDescent="0.35">
      <c r="A10" s="15" t="s">
        <v>33</v>
      </c>
      <c r="B10" s="18" t="s">
        <v>20</v>
      </c>
      <c r="C10" s="218">
        <f>'Input sheet'!E14</f>
        <v>187</v>
      </c>
      <c r="D10" s="12"/>
      <c r="E10" s="120" t="s">
        <v>43</v>
      </c>
      <c r="F10" s="83" t="str">
        <f>$C$20 &amp; "-"&amp;$C$20</f>
        <v>40-40</v>
      </c>
      <c r="G10" s="118" t="s">
        <v>119</v>
      </c>
      <c r="H10" s="119">
        <f>C14+C4+C5+C6</f>
        <v>1599</v>
      </c>
      <c r="J10" s="86">
        <f>SUM(H4:H11)</f>
        <v>10649</v>
      </c>
      <c r="K10" s="87">
        <f>SUM(H12:H19)</f>
        <v>11403</v>
      </c>
      <c r="L10" s="88">
        <f>SUM(H20:H27)</f>
        <v>6320</v>
      </c>
      <c r="M10" s="89">
        <f>SUM(J10:L10)</f>
        <v>28372</v>
      </c>
      <c r="U10" s="443"/>
      <c r="V10" s="197" t="str">
        <f>$C$22&amp;"-"&amp;$C$22</f>
        <v>20-20</v>
      </c>
      <c r="W10" s="197">
        <f ca="1">IF(COUNTIF($V$5:V10,V10)=1,COUNTIF(INDIRECT($W$30),V10),0)</f>
        <v>0</v>
      </c>
      <c r="X10" s="198">
        <f t="shared" ca="1" si="0"/>
        <v>0</v>
      </c>
      <c r="Y10" s="440"/>
      <c r="AB10" s="197">
        <f>C22</f>
        <v>20</v>
      </c>
      <c r="AD10" s="429"/>
      <c r="AE10" s="197" t="s">
        <v>0</v>
      </c>
      <c r="AF10" s="198">
        <f>H14+H18</f>
        <v>3671</v>
      </c>
    </row>
    <row r="11" spans="1:32" ht="20.25" thickTop="1" thickBot="1" x14ac:dyDescent="0.35">
      <c r="A11" s="16"/>
      <c r="B11" s="19" t="s">
        <v>21</v>
      </c>
      <c r="C11" s="216">
        <f>'Input sheet'!E15</f>
        <v>1402</v>
      </c>
      <c r="D11" s="12"/>
      <c r="E11" s="100" t="s">
        <v>45</v>
      </c>
      <c r="F11" s="84" t="str">
        <f>$C$20 &amp; "-"&amp;$C$20</f>
        <v>40-40</v>
      </c>
      <c r="G11" s="112" t="s">
        <v>90</v>
      </c>
      <c r="H11" s="115">
        <f>C5+C6</f>
        <v>1166</v>
      </c>
      <c r="U11" s="441" t="s">
        <v>0</v>
      </c>
      <c r="V11" s="197" t="str">
        <f>$C$20&amp;"-"&amp;$C$20</f>
        <v>40-40</v>
      </c>
      <c r="W11" s="197">
        <f ca="1">IF(COUNTIF($V$11:V11,V11)=1,COUNTIF(INDIRECT($W$31),V11),0)</f>
        <v>0</v>
      </c>
      <c r="X11" s="198">
        <f ca="1">IF(W11&lt;&gt;0,SUMIF(INDIRECT($W$31),V11,INDIRECT($X$31)),0)</f>
        <v>0</v>
      </c>
      <c r="Y11" s="438">
        <f ca="1">(X11*AB11+X12*AB12+X13*AB13+X14*AB14+X15*AB15+X16*AB16)/SUM(X11:X16)</f>
        <v>28.912566868367975</v>
      </c>
      <c r="AB11" s="197">
        <f>(C20+C20)/2</f>
        <v>40</v>
      </c>
      <c r="AD11" s="429"/>
      <c r="AE11" s="197" t="s">
        <v>2</v>
      </c>
      <c r="AF11" s="198">
        <v>0</v>
      </c>
    </row>
    <row r="12" spans="1:32" ht="20.25" thickTop="1" thickBot="1" x14ac:dyDescent="0.35">
      <c r="A12" s="17"/>
      <c r="B12" s="20" t="s">
        <v>22</v>
      </c>
      <c r="C12" s="217">
        <f>'Input sheet'!E16</f>
        <v>187</v>
      </c>
      <c r="D12" s="12"/>
      <c r="E12" s="97" t="s">
        <v>35</v>
      </c>
      <c r="F12" s="82" t="str">
        <f>$C$20 &amp; "-"&amp;$C$22</f>
        <v>40-20</v>
      </c>
      <c r="G12" s="116" t="s">
        <v>207</v>
      </c>
      <c r="H12" s="117">
        <f>C7+C8+C5</f>
        <v>1396</v>
      </c>
      <c r="U12" s="442"/>
      <c r="V12" s="197" t="str">
        <f>$C$20 &amp; "-"&amp;$C$21</f>
        <v>40-30</v>
      </c>
      <c r="W12" s="197">
        <f ca="1">IF(COUNTIF($V$11:V12,V12)=1,COUNTIF(INDIRECT($W$31),V12),0)</f>
        <v>0</v>
      </c>
      <c r="X12" s="198">
        <f t="shared" ref="X12:X16" ca="1" si="1">IF(W12&lt;&gt;0,SUMIF(INDIRECT($W$31),V12,INDIRECT($X$31)),0)</f>
        <v>0</v>
      </c>
      <c r="Y12" s="439"/>
      <c r="AB12" s="197">
        <f>(C20+C21)/2</f>
        <v>35</v>
      </c>
      <c r="AD12" s="430"/>
      <c r="AE12" s="197" t="s">
        <v>3</v>
      </c>
      <c r="AF12" s="198">
        <f>SUM(AF9:AF11)</f>
        <v>6998</v>
      </c>
    </row>
    <row r="13" spans="1:32" ht="19.5" thickTop="1" x14ac:dyDescent="0.3">
      <c r="A13" s="15" t="s">
        <v>34</v>
      </c>
      <c r="B13" s="18" t="s">
        <v>26</v>
      </c>
      <c r="C13" s="218">
        <f>'Input sheet'!E17</f>
        <v>71</v>
      </c>
      <c r="D13" s="12"/>
      <c r="E13" s="94" t="s">
        <v>36</v>
      </c>
      <c r="F13" s="83" t="str">
        <f>$C$20 &amp; "-"&amp;$C$22</f>
        <v>40-20</v>
      </c>
      <c r="G13" s="111" t="s">
        <v>86</v>
      </c>
      <c r="H13" s="114">
        <f>C7+C8+C5+C15</f>
        <v>1477</v>
      </c>
      <c r="U13" s="442"/>
      <c r="V13" s="197" t="str">
        <f>$C$20&amp;"-"&amp;$C$22</f>
        <v>40-20</v>
      </c>
      <c r="W13" s="197">
        <f ca="1">IF(COUNTIF($V$11:V13,V13)=1,COUNTIF(INDIRECT($W$31),V13),0)</f>
        <v>6</v>
      </c>
      <c r="X13" s="198">
        <f t="shared" ca="1" si="1"/>
        <v>10163</v>
      </c>
      <c r="Y13" s="439"/>
      <c r="AB13" s="197">
        <f>(C20+C22)/2</f>
        <v>30</v>
      </c>
      <c r="AD13" s="428" t="s">
        <v>323</v>
      </c>
      <c r="AE13" s="197" t="s">
        <v>175</v>
      </c>
      <c r="AF13" s="198">
        <f>J10</f>
        <v>10649</v>
      </c>
    </row>
    <row r="14" spans="1:32" ht="18.75" x14ac:dyDescent="0.3">
      <c r="A14" s="16"/>
      <c r="B14" s="19" t="s">
        <v>27</v>
      </c>
      <c r="C14" s="216">
        <f>'Input sheet'!E18</f>
        <v>296</v>
      </c>
      <c r="D14" s="12"/>
      <c r="E14" s="94" t="s">
        <v>31</v>
      </c>
      <c r="F14" s="83" t="str">
        <f>$C$20 &amp; "-"&amp;$C$22</f>
        <v>40-20</v>
      </c>
      <c r="G14" s="111" t="s">
        <v>92</v>
      </c>
      <c r="H14" s="114">
        <f>C8+C10+C11+C12</f>
        <v>2072</v>
      </c>
      <c r="U14" s="442"/>
      <c r="V14" s="197" t="str">
        <f>$C$21&amp;"-"&amp;$C$21</f>
        <v>30-30</v>
      </c>
      <c r="W14" s="197">
        <f ca="1">IF(COUNTIF($V$11:V14,V14)=1,COUNTIF(INDIRECT($W$31),V14),0)</f>
        <v>0</v>
      </c>
      <c r="X14" s="198">
        <f t="shared" ca="1" si="1"/>
        <v>0</v>
      </c>
      <c r="Y14" s="439"/>
      <c r="AB14" s="197">
        <f>C21</f>
        <v>30</v>
      </c>
      <c r="AD14" s="429"/>
      <c r="AE14" s="197" t="s">
        <v>0</v>
      </c>
      <c r="AF14" s="198">
        <f>K10</f>
        <v>11403</v>
      </c>
    </row>
    <row r="15" spans="1:32" ht="19.5" thickBot="1" x14ac:dyDescent="0.35">
      <c r="A15" s="17"/>
      <c r="B15" s="20" t="s">
        <v>28</v>
      </c>
      <c r="C15" s="217">
        <f>'Input sheet'!E19</f>
        <v>81</v>
      </c>
      <c r="D15" s="12"/>
      <c r="E15" s="94" t="s">
        <v>29</v>
      </c>
      <c r="F15" s="83" t="str">
        <f>$C$22 &amp; "-"&amp;$C$22</f>
        <v>20-20</v>
      </c>
      <c r="G15" s="111" t="s">
        <v>57</v>
      </c>
      <c r="H15" s="114">
        <f>C8+C10+C6</f>
        <v>620</v>
      </c>
      <c r="U15" s="442"/>
      <c r="V15" s="197" t="str">
        <f>$C$21&amp;"-"&amp;$C$22</f>
        <v>30-20</v>
      </c>
      <c r="W15" s="197">
        <f ca="1">IF(COUNTIF($V$11:V15,V15)=1,COUNTIF(INDIRECT($W$31),V15),0)</f>
        <v>0</v>
      </c>
      <c r="X15" s="198">
        <f t="shared" ca="1" si="1"/>
        <v>0</v>
      </c>
      <c r="Y15" s="439"/>
      <c r="AB15" s="197">
        <f>(C21+C22)/2</f>
        <v>25</v>
      </c>
      <c r="AD15" s="429"/>
      <c r="AE15" s="197" t="s">
        <v>2</v>
      </c>
      <c r="AF15" s="198">
        <f>L10</f>
        <v>6320</v>
      </c>
    </row>
    <row r="16" spans="1:32" ht="20.25" thickTop="1" thickBot="1" x14ac:dyDescent="0.35">
      <c r="A16" s="13"/>
      <c r="B16" s="60" t="s">
        <v>221</v>
      </c>
      <c r="C16" s="219">
        <f>'Input sheet'!E20</f>
        <v>3975</v>
      </c>
      <c r="D16" s="12"/>
      <c r="E16" s="94" t="s">
        <v>37</v>
      </c>
      <c r="F16" s="83" t="str">
        <f>$C$20 &amp; "-"&amp;$C$22</f>
        <v>40-20</v>
      </c>
      <c r="G16" s="111" t="s">
        <v>127</v>
      </c>
      <c r="H16" s="114">
        <f>C11+C13+C14</f>
        <v>1769</v>
      </c>
      <c r="U16" s="443"/>
      <c r="V16" s="197" t="str">
        <f>$C$22&amp;"-"&amp;$C$22</f>
        <v>20-20</v>
      </c>
      <c r="W16" s="197">
        <f ca="1">IF(COUNTIF($V$11:V16,V16)=1,COUNTIF(INDIRECT($W$31),V16),0)</f>
        <v>2</v>
      </c>
      <c r="X16" s="198">
        <f t="shared" ca="1" si="1"/>
        <v>1240</v>
      </c>
      <c r="Y16" s="440"/>
      <c r="AB16" s="197">
        <f>C22</f>
        <v>20</v>
      </c>
      <c r="AD16" s="430"/>
      <c r="AE16" s="197" t="s">
        <v>3</v>
      </c>
      <c r="AF16" s="198">
        <f>M10</f>
        <v>28372</v>
      </c>
    </row>
    <row r="17" spans="2:28" ht="19.5" thickTop="1" x14ac:dyDescent="0.3">
      <c r="B17" s="6"/>
      <c r="C17" s="7"/>
      <c r="D17" s="12"/>
      <c r="E17" s="94" t="s">
        <v>30</v>
      </c>
      <c r="F17" s="83" t="str">
        <f>$C$20 &amp; "-"&amp;$C$22</f>
        <v>40-20</v>
      </c>
      <c r="G17" s="118" t="s">
        <v>128</v>
      </c>
      <c r="H17" s="119">
        <f>C11+C13+C14+C9</f>
        <v>1850</v>
      </c>
      <c r="U17" s="441" t="s">
        <v>2</v>
      </c>
      <c r="V17" s="197" t="str">
        <f>$C$20&amp;"-"&amp;$C$20</f>
        <v>40-40</v>
      </c>
      <c r="W17" s="197">
        <f ca="1">IF(COUNTIF($V$17:V17,V17)=1,COUNTIF(INDIRECT($W$32),V17),0)</f>
        <v>0</v>
      </c>
      <c r="X17" s="198">
        <f ca="1">IF(W17&lt;&gt;0,SUMIF(INDIRECT($W$32),V17,INDIRECT($X$32)),0)</f>
        <v>0</v>
      </c>
      <c r="Y17" s="438">
        <f ca="1">(X17*AB17+X18*AB18+X19*AB19+X20*AB20+X21*AB21+X22*AB22)/SUM(X17:X22)</f>
        <v>28.462025316455698</v>
      </c>
      <c r="AB17" s="197">
        <f>(C20+C20)/2</f>
        <v>40</v>
      </c>
    </row>
    <row r="18" spans="2:28" ht="18.75" x14ac:dyDescent="0.3">
      <c r="D18" s="12"/>
      <c r="E18" s="94" t="s">
        <v>43</v>
      </c>
      <c r="F18" s="83" t="str">
        <f>$C$20 &amp; "-"&amp;$C$22</f>
        <v>40-20</v>
      </c>
      <c r="G18" s="111" t="s">
        <v>119</v>
      </c>
      <c r="H18" s="114">
        <f>C14+C4+C5+C6</f>
        <v>1599</v>
      </c>
      <c r="U18" s="442"/>
      <c r="V18" s="197" t="str">
        <f>$C$20 &amp; "-"&amp;$C$21</f>
        <v>40-30</v>
      </c>
      <c r="W18" s="197">
        <f ca="1">IF(COUNTIF($V$17:V18,V18)=1,COUNTIF(INDIRECT($W$32),V18),0)</f>
        <v>0</v>
      </c>
      <c r="X18" s="198">
        <f t="shared" ref="X18:X22" ca="1" si="2">IF(W18&lt;&gt;0,SUMIF(INDIRECT($W$32),V18,INDIRECT($X$32)),0)</f>
        <v>0</v>
      </c>
      <c r="Y18" s="439"/>
      <c r="AB18" s="197">
        <f>(C20+C21)/2</f>
        <v>35</v>
      </c>
    </row>
    <row r="19" spans="2:28" ht="19.5" thickBot="1" x14ac:dyDescent="0.35">
      <c r="B19" s="64" t="s">
        <v>272</v>
      </c>
      <c r="C19" s="142"/>
      <c r="D19" s="12"/>
      <c r="E19" s="121" t="s">
        <v>44</v>
      </c>
      <c r="F19" s="85" t="str">
        <f>$C$22 &amp; "-"&amp;$C$22</f>
        <v>20-20</v>
      </c>
      <c r="G19" s="118" t="s">
        <v>129</v>
      </c>
      <c r="H19" s="119">
        <f>C14+C4+C12</f>
        <v>620</v>
      </c>
      <c r="U19" s="442"/>
      <c r="V19" s="197" t="str">
        <f>$C$20&amp;"-"&amp;$C$22</f>
        <v>40-20</v>
      </c>
      <c r="W19" s="197">
        <f ca="1">IF(COUNTIF($V$17:V19,V19)=1,COUNTIF(INDIRECT($W$32),V19),0)</f>
        <v>4</v>
      </c>
      <c r="X19" s="198">
        <f t="shared" ca="1" si="2"/>
        <v>5348</v>
      </c>
      <c r="Y19" s="439"/>
      <c r="AB19" s="197">
        <f>(C20+C22)/2</f>
        <v>30</v>
      </c>
    </row>
    <row r="20" spans="2:28" ht="19.5" thickTop="1" x14ac:dyDescent="0.3">
      <c r="B20" s="8" t="s">
        <v>268</v>
      </c>
      <c r="C20" s="221">
        <f>'Input sheet'!D26</f>
        <v>40</v>
      </c>
      <c r="E20" s="122" t="s">
        <v>35</v>
      </c>
      <c r="F20" s="90" t="str">
        <f>$C$20 &amp; "-"&amp;$C$22</f>
        <v>40-20</v>
      </c>
      <c r="G20" s="110" t="s">
        <v>121</v>
      </c>
      <c r="H20" s="113">
        <f>C9+C5</f>
        <v>1110</v>
      </c>
      <c r="U20" s="442"/>
      <c r="V20" s="197" t="str">
        <f>$C$21&amp;"-"&amp;$C$21</f>
        <v>30-30</v>
      </c>
      <c r="W20" s="197">
        <f ca="1">IF(COUNTIF($V$17:V20,V20)=1,COUNTIF(INDIRECT($W$32),V20),0)</f>
        <v>0</v>
      </c>
      <c r="X20" s="198">
        <f t="shared" ca="1" si="2"/>
        <v>0</v>
      </c>
      <c r="Y20" s="439"/>
      <c r="AB20" s="197">
        <f>C21</f>
        <v>30</v>
      </c>
    </row>
    <row r="21" spans="2:28" ht="18.75" x14ac:dyDescent="0.3">
      <c r="B21" s="8" t="s">
        <v>269</v>
      </c>
      <c r="C21" s="221">
        <f>'Input sheet'!D27</f>
        <v>30</v>
      </c>
      <c r="E21" s="95" t="s">
        <v>36</v>
      </c>
      <c r="F21" s="83" t="str">
        <f>$C$22 &amp; "-"&amp;$C$22</f>
        <v>20-20</v>
      </c>
      <c r="G21" s="111" t="s">
        <v>122</v>
      </c>
      <c r="H21" s="114">
        <f>C9+C6</f>
        <v>218</v>
      </c>
      <c r="U21" s="442"/>
      <c r="V21" s="197" t="str">
        <f>$C$21&amp;"-"&amp;$C$22</f>
        <v>30-20</v>
      </c>
      <c r="W21" s="197">
        <f ca="1">IF(COUNTIF($V$17:V21,V21)=1,COUNTIF(INDIRECT($W$32),V21),0)</f>
        <v>0</v>
      </c>
      <c r="X21" s="198">
        <f t="shared" ca="1" si="2"/>
        <v>0</v>
      </c>
      <c r="Y21" s="439"/>
      <c r="AB21" s="197">
        <f>(C21+C22)/2</f>
        <v>25</v>
      </c>
    </row>
    <row r="22" spans="2:28" ht="18.75" x14ac:dyDescent="0.3">
      <c r="B22" s="8" t="s">
        <v>270</v>
      </c>
      <c r="C22" s="221">
        <f>'Input sheet'!D28</f>
        <v>20</v>
      </c>
      <c r="E22" s="95" t="s">
        <v>31</v>
      </c>
      <c r="F22" s="83" t="str">
        <f>$C$20 &amp; "-"&amp;$C$22</f>
        <v>40-20</v>
      </c>
      <c r="G22" s="111" t="s">
        <v>123</v>
      </c>
      <c r="H22" s="114">
        <f>C15+C11</f>
        <v>1483</v>
      </c>
      <c r="U22" s="443"/>
      <c r="V22" s="197" t="str">
        <f>$C$22&amp;"-"&amp;$C$22</f>
        <v>20-20</v>
      </c>
      <c r="W22" s="197">
        <f ca="1">IF(COUNTIF($V$17:V22,V22)=1,COUNTIF(INDIRECT($W$32),V22),0)</f>
        <v>4</v>
      </c>
      <c r="X22" s="198">
        <f t="shared" ca="1" si="2"/>
        <v>972</v>
      </c>
      <c r="Y22" s="440"/>
      <c r="AB22" s="197">
        <f>C22</f>
        <v>20</v>
      </c>
    </row>
    <row r="23" spans="2:28" ht="18.75" x14ac:dyDescent="0.3">
      <c r="B23" s="6"/>
      <c r="C23" s="5"/>
      <c r="E23" s="95" t="s">
        <v>29</v>
      </c>
      <c r="F23" s="83" t="str">
        <f>$C$22 &amp; "-"&amp;$C$22</f>
        <v>20-20</v>
      </c>
      <c r="G23" s="111" t="s">
        <v>83</v>
      </c>
      <c r="H23" s="114">
        <f>C15+C12</f>
        <v>268</v>
      </c>
      <c r="U23" s="441" t="s">
        <v>3</v>
      </c>
      <c r="V23" s="197" t="str">
        <f>$C$20&amp;"-"&amp;$C$20</f>
        <v>40-40</v>
      </c>
      <c r="W23" s="197">
        <f t="shared" ref="W23:W28" ca="1" si="3">W5+W11+W17</f>
        <v>6</v>
      </c>
      <c r="X23" s="198">
        <f ca="1">SUM(X5+X11+X17)</f>
        <v>9753</v>
      </c>
      <c r="Y23" s="438">
        <f ca="1">(X23*AB23+X24*AB24+X25*AB25+X26*AB26+X27*AB27+X28*AB28)/SUM(X23:X28)</f>
        <v>32.657902157056256</v>
      </c>
      <c r="AB23" s="197">
        <f>(C20+C20)/2</f>
        <v>40</v>
      </c>
    </row>
    <row r="24" spans="2:28" ht="18.75" x14ac:dyDescent="0.3">
      <c r="B24" s="6"/>
      <c r="C24" s="5"/>
      <c r="E24" s="95" t="s">
        <v>37</v>
      </c>
      <c r="F24" s="83" t="str">
        <f>$C$22 &amp; "-"&amp;$C$22</f>
        <v>20-20</v>
      </c>
      <c r="G24" s="111" t="s">
        <v>94</v>
      </c>
      <c r="H24" s="114">
        <f>C9+C12</f>
        <v>268</v>
      </c>
      <c r="U24" s="442"/>
      <c r="V24" s="197" t="str">
        <f>$C$20 &amp; "-"&amp;$C$21</f>
        <v>40-30</v>
      </c>
      <c r="W24" s="197">
        <f t="shared" ca="1" si="3"/>
        <v>0</v>
      </c>
      <c r="X24" s="198">
        <f t="shared" ref="X24:X28" ca="1" si="4">SUM(X6+X12+X18)</f>
        <v>0</v>
      </c>
      <c r="Y24" s="439"/>
      <c r="AB24" s="197">
        <f>(C20+C21)/2</f>
        <v>35</v>
      </c>
    </row>
    <row r="25" spans="2:28" ht="18.75" x14ac:dyDescent="0.3">
      <c r="B25" s="6"/>
      <c r="C25" s="5"/>
      <c r="D25" s="7"/>
      <c r="E25" s="95" t="s">
        <v>30</v>
      </c>
      <c r="F25" s="83" t="str">
        <f>$C$22 &amp; "-"&amp;$C$22</f>
        <v>20-20</v>
      </c>
      <c r="G25" s="111" t="s">
        <v>68</v>
      </c>
      <c r="H25" s="114">
        <f>C15+C6</f>
        <v>218</v>
      </c>
      <c r="U25" s="442"/>
      <c r="V25" s="197" t="str">
        <f>$C$20&amp;"-"&amp;$C$22</f>
        <v>40-20</v>
      </c>
      <c r="W25" s="197">
        <f t="shared" ca="1" si="3"/>
        <v>10</v>
      </c>
      <c r="X25" s="198">
        <f t="shared" ca="1" si="4"/>
        <v>15511</v>
      </c>
      <c r="Y25" s="439"/>
      <c r="AB25" s="197">
        <f>(C20+C22)/2</f>
        <v>30</v>
      </c>
    </row>
    <row r="26" spans="2:28" ht="18.75" x14ac:dyDescent="0.3">
      <c r="B26" s="6"/>
      <c r="C26" s="5"/>
      <c r="E26" s="95" t="s">
        <v>43</v>
      </c>
      <c r="F26" s="83" t="str">
        <f>$C$20 &amp; "-"&amp;$C$22</f>
        <v>40-20</v>
      </c>
      <c r="G26" s="111" t="s">
        <v>82</v>
      </c>
      <c r="H26" s="114">
        <f>C5+C12</f>
        <v>1216</v>
      </c>
      <c r="U26" s="442"/>
      <c r="V26" s="197" t="str">
        <f>$C$21&amp;"-"&amp;$C$21</f>
        <v>30-30</v>
      </c>
      <c r="W26" s="197">
        <f t="shared" ca="1" si="3"/>
        <v>2</v>
      </c>
      <c r="X26" s="198">
        <f t="shared" ca="1" si="4"/>
        <v>896</v>
      </c>
      <c r="Y26" s="439"/>
      <c r="AB26" s="197">
        <f>C21</f>
        <v>30</v>
      </c>
    </row>
    <row r="27" spans="2:28" ht="19.5" thickBot="1" x14ac:dyDescent="0.35">
      <c r="B27" s="6"/>
      <c r="E27" s="96" t="s">
        <v>45</v>
      </c>
      <c r="F27" s="85" t="str">
        <f>$C$20 &amp; "-"&amp;$C$22</f>
        <v>40-20</v>
      </c>
      <c r="G27" s="112" t="s">
        <v>98</v>
      </c>
      <c r="H27" s="115">
        <f>C11+C6</f>
        <v>1539</v>
      </c>
      <c r="U27" s="442"/>
      <c r="V27" s="197" t="str">
        <f>$C$21&amp;"-"&amp;$C$22</f>
        <v>30-20</v>
      </c>
      <c r="W27" s="197">
        <f t="shared" ca="1" si="3"/>
        <v>0</v>
      </c>
      <c r="X27" s="198">
        <f t="shared" ca="1" si="4"/>
        <v>0</v>
      </c>
      <c r="Y27" s="439"/>
      <c r="AB27" s="197">
        <f>(C21+C22)/2</f>
        <v>25</v>
      </c>
    </row>
    <row r="28" spans="2:28" ht="19.5" thickTop="1" x14ac:dyDescent="0.3">
      <c r="B28" s="6"/>
      <c r="C28" s="6"/>
      <c r="E28" s="2"/>
      <c r="F28" s="2"/>
      <c r="H28" s="7"/>
      <c r="U28" s="443"/>
      <c r="V28" s="197" t="str">
        <f>$C$22&amp;"-"&amp;$C$22</f>
        <v>20-20</v>
      </c>
      <c r="W28" s="197">
        <f t="shared" ca="1" si="3"/>
        <v>6</v>
      </c>
      <c r="X28" s="198">
        <f t="shared" ca="1" si="4"/>
        <v>2212</v>
      </c>
      <c r="Y28" s="440"/>
      <c r="AB28" s="197">
        <f>C22</f>
        <v>20</v>
      </c>
    </row>
    <row r="29" spans="2:28" ht="19.5" thickBot="1" x14ac:dyDescent="0.35">
      <c r="B29" s="6"/>
      <c r="E29" s="2"/>
      <c r="F29" s="2"/>
      <c r="H29" s="7"/>
    </row>
    <row r="30" spans="2:28" ht="19.5" customHeight="1" x14ac:dyDescent="0.3">
      <c r="B30" s="6"/>
      <c r="E30" s="2"/>
      <c r="F30" s="2"/>
      <c r="H30" s="7"/>
      <c r="J30" s="447" t="s">
        <v>360</v>
      </c>
      <c r="K30" s="448"/>
      <c r="L30" s="448"/>
      <c r="M30" s="448"/>
      <c r="N30" s="448"/>
      <c r="O30" s="449"/>
      <c r="U30" s="197" t="s">
        <v>365</v>
      </c>
      <c r="V30" s="197" t="s">
        <v>175</v>
      </c>
      <c r="W30" s="197" t="s">
        <v>366</v>
      </c>
      <c r="X30" s="197" t="s">
        <v>367</v>
      </c>
      <c r="Y30" s="77">
        <f ca="1">SUM(X23:X28)</f>
        <v>28372</v>
      </c>
    </row>
    <row r="31" spans="2:28" ht="18.75" x14ac:dyDescent="0.3">
      <c r="B31" s="6"/>
      <c r="E31" s="2"/>
      <c r="F31" s="2"/>
      <c r="H31" s="7"/>
      <c r="J31" s="450"/>
      <c r="K31" s="451"/>
      <c r="L31" s="451"/>
      <c r="M31" s="451"/>
      <c r="N31" s="451"/>
      <c r="O31" s="452"/>
      <c r="U31" s="197"/>
      <c r="V31" s="197" t="s">
        <v>0</v>
      </c>
      <c r="W31" s="197" t="s">
        <v>368</v>
      </c>
      <c r="X31" s="197" t="s">
        <v>369</v>
      </c>
    </row>
    <row r="32" spans="2:28" ht="18.75" x14ac:dyDescent="0.3">
      <c r="B32" s="6"/>
      <c r="C32" s="10"/>
      <c r="E32" s="2"/>
      <c r="F32" s="2"/>
      <c r="J32" s="450"/>
      <c r="K32" s="451"/>
      <c r="L32" s="451"/>
      <c r="M32" s="451"/>
      <c r="N32" s="451"/>
      <c r="O32" s="452"/>
      <c r="U32" s="197"/>
      <c r="V32" s="197" t="s">
        <v>2</v>
      </c>
      <c r="W32" s="197" t="s">
        <v>372</v>
      </c>
      <c r="X32" s="197" t="s">
        <v>373</v>
      </c>
    </row>
    <row r="33" spans="1:31" ht="19.5" thickBot="1" x14ac:dyDescent="0.35">
      <c r="B33" s="6"/>
      <c r="C33" s="6"/>
      <c r="E33" s="2"/>
      <c r="F33" s="2"/>
      <c r="J33" s="453"/>
      <c r="K33" s="454"/>
      <c r="L33" s="454"/>
      <c r="M33" s="454"/>
      <c r="N33" s="454"/>
      <c r="O33" s="455"/>
    </row>
    <row r="34" spans="1:31" x14ac:dyDescent="0.25">
      <c r="D34" s="5"/>
      <c r="E34" s="5"/>
    </row>
    <row r="36" spans="1:31" ht="19.5" thickBot="1" x14ac:dyDescent="0.35">
      <c r="D36" s="7"/>
      <c r="E36" s="7"/>
      <c r="N36" s="3"/>
    </row>
    <row r="37" spans="1:31" ht="18.75" x14ac:dyDescent="0.3">
      <c r="A37" s="171" t="s">
        <v>210</v>
      </c>
      <c r="B37" s="172"/>
      <c r="C37" s="172"/>
      <c r="D37" s="172"/>
      <c r="E37" s="172"/>
      <c r="F37" s="172"/>
      <c r="G37" s="172"/>
      <c r="H37" s="172"/>
      <c r="I37" s="173"/>
      <c r="J37" s="173"/>
      <c r="K37" s="174"/>
      <c r="L37" s="175"/>
      <c r="M37" s="175"/>
      <c r="N37" s="173"/>
      <c r="O37" s="173"/>
      <c r="P37" s="173"/>
      <c r="Q37" s="173"/>
      <c r="R37" s="173"/>
      <c r="S37" s="173"/>
      <c r="T37" s="253"/>
      <c r="U37" s="173"/>
      <c r="V37" s="173"/>
      <c r="W37" s="173"/>
      <c r="X37" s="173"/>
      <c r="Y37" s="173"/>
      <c r="Z37" s="173"/>
      <c r="AA37" s="173"/>
      <c r="AB37" s="173"/>
      <c r="AC37" s="173"/>
      <c r="AD37" s="173"/>
      <c r="AE37" s="176"/>
    </row>
    <row r="38" spans="1:31" ht="15.75" thickBot="1" x14ac:dyDescent="0.3">
      <c r="A38" s="177"/>
      <c r="B38" s="126" t="s">
        <v>267</v>
      </c>
      <c r="C38" s="62"/>
      <c r="D38" s="62"/>
      <c r="E38" s="62"/>
      <c r="F38" s="62"/>
      <c r="G38" s="62"/>
      <c r="H38" s="62"/>
      <c r="I38" s="62"/>
      <c r="J38" s="62"/>
      <c r="K38" s="123"/>
      <c r="L38" s="62"/>
      <c r="M38" s="62"/>
      <c r="N38" s="62"/>
      <c r="O38" s="62"/>
      <c r="P38" s="62"/>
      <c r="Q38" s="62"/>
      <c r="R38" s="62"/>
      <c r="S38" s="62"/>
      <c r="T38" s="62"/>
      <c r="U38" s="62"/>
      <c r="V38" s="62"/>
      <c r="W38" s="62"/>
      <c r="X38" s="62"/>
      <c r="Y38" s="62"/>
      <c r="Z38" s="62"/>
      <c r="AA38" s="62"/>
      <c r="AB38" s="62"/>
      <c r="AC38" s="62"/>
      <c r="AD38" s="62"/>
      <c r="AE38" s="178"/>
    </row>
    <row r="39" spans="1:31" ht="16.5" thickTop="1" thickBot="1" x14ac:dyDescent="0.3">
      <c r="A39" s="179" t="s">
        <v>4</v>
      </c>
      <c r="B39" s="136" t="s">
        <v>14</v>
      </c>
      <c r="C39" s="137" t="s">
        <v>71</v>
      </c>
      <c r="D39" s="138" t="s">
        <v>211</v>
      </c>
      <c r="E39" s="139" t="s">
        <v>189</v>
      </c>
      <c r="F39" s="135" t="s">
        <v>3</v>
      </c>
      <c r="G39" s="62"/>
      <c r="H39" s="62"/>
      <c r="I39" s="62"/>
      <c r="J39" s="62"/>
      <c r="K39" s="123"/>
      <c r="L39" s="62"/>
      <c r="M39" s="62"/>
      <c r="N39" s="62"/>
      <c r="O39" s="62"/>
      <c r="P39" s="62"/>
      <c r="Q39" s="62"/>
      <c r="R39" s="62"/>
      <c r="S39" s="62"/>
      <c r="T39" s="62"/>
      <c r="U39" s="62"/>
      <c r="V39" s="62"/>
      <c r="W39" s="62"/>
      <c r="X39" s="62"/>
      <c r="Y39" s="62"/>
      <c r="Z39" s="62"/>
      <c r="AA39" s="62"/>
      <c r="AB39" s="62"/>
      <c r="AC39" s="62"/>
      <c r="AD39" s="62"/>
      <c r="AE39" s="178"/>
    </row>
    <row r="40" spans="1:31" ht="16.5" thickTop="1" thickBot="1" x14ac:dyDescent="0.3">
      <c r="A40" s="180">
        <v>10</v>
      </c>
      <c r="B40" s="149" t="s">
        <v>10</v>
      </c>
      <c r="C40" s="150">
        <v>8</v>
      </c>
      <c r="D40" s="151">
        <v>8</v>
      </c>
      <c r="E40" s="152">
        <v>8</v>
      </c>
      <c r="F40" s="153">
        <f>SUM(C40:E40)</f>
        <v>24</v>
      </c>
      <c r="G40" s="62"/>
      <c r="H40" s="62"/>
      <c r="I40" s="62"/>
      <c r="J40" s="62"/>
      <c r="K40" s="123"/>
      <c r="L40" s="62"/>
      <c r="M40" s="62"/>
      <c r="N40" s="62"/>
      <c r="O40" s="62"/>
      <c r="P40" s="62"/>
      <c r="Q40" s="62"/>
      <c r="R40" s="62"/>
      <c r="S40" s="62"/>
      <c r="T40" s="62"/>
      <c r="U40" s="62"/>
      <c r="V40" s="62"/>
      <c r="W40" s="62"/>
      <c r="X40" s="62"/>
      <c r="Y40" s="62"/>
      <c r="Z40" s="62"/>
      <c r="AA40" s="62"/>
      <c r="AB40" s="62"/>
      <c r="AC40" s="62"/>
      <c r="AD40" s="62"/>
      <c r="AE40" s="178"/>
    </row>
    <row r="41" spans="1:31" ht="15.75" thickTop="1" x14ac:dyDescent="0.25">
      <c r="A41" s="181"/>
      <c r="B41" s="145"/>
      <c r="C41" s="146"/>
      <c r="D41" s="146"/>
      <c r="E41" s="146"/>
      <c r="F41" s="146"/>
      <c r="G41" s="62"/>
      <c r="H41" s="62"/>
      <c r="I41" s="62"/>
      <c r="J41" s="62"/>
      <c r="K41" s="123"/>
      <c r="L41" s="62"/>
      <c r="M41" s="62"/>
      <c r="N41" s="62"/>
      <c r="O41" s="62"/>
      <c r="P41" s="62"/>
      <c r="Q41" s="62"/>
      <c r="R41" s="62"/>
      <c r="S41" s="62"/>
      <c r="T41" s="62"/>
      <c r="U41" s="62"/>
      <c r="V41" s="62"/>
      <c r="W41" s="62"/>
      <c r="X41" s="62"/>
      <c r="Y41" s="62"/>
      <c r="Z41" s="62"/>
      <c r="AA41" s="62"/>
      <c r="AB41" s="62"/>
      <c r="AC41" s="62"/>
      <c r="AD41" s="62"/>
      <c r="AE41" s="178"/>
    </row>
    <row r="42" spans="1:31" x14ac:dyDescent="0.25">
      <c r="A42" s="177"/>
      <c r="B42" s="62"/>
      <c r="C42" s="62"/>
      <c r="D42" s="62"/>
      <c r="E42" s="62"/>
      <c r="F42" s="62"/>
      <c r="G42" s="62"/>
      <c r="H42" s="62"/>
      <c r="I42" s="62"/>
      <c r="J42" s="62"/>
      <c r="K42" s="123"/>
      <c r="L42" s="62"/>
      <c r="M42" s="62"/>
      <c r="N42" s="62"/>
      <c r="O42" s="62"/>
      <c r="P42" s="62"/>
      <c r="Q42" s="62"/>
      <c r="R42" s="62"/>
      <c r="S42" s="62"/>
      <c r="T42" s="62"/>
      <c r="U42" s="62"/>
      <c r="V42" s="62"/>
      <c r="W42" s="62"/>
      <c r="X42" s="62"/>
      <c r="Y42" s="62"/>
      <c r="Z42" s="62"/>
      <c r="AA42" s="62"/>
      <c r="AB42" s="62"/>
      <c r="AC42" s="62"/>
      <c r="AD42" s="62"/>
      <c r="AE42" s="178"/>
    </row>
    <row r="43" spans="1:31" ht="15.75" thickBot="1" x14ac:dyDescent="0.3">
      <c r="A43" s="177"/>
      <c r="B43" s="239" t="s">
        <v>322</v>
      </c>
      <c r="C43" s="62"/>
      <c r="D43" s="62"/>
      <c r="E43" s="62"/>
      <c r="F43" s="62"/>
      <c r="G43" s="62"/>
      <c r="H43" s="62"/>
      <c r="I43" s="62"/>
      <c r="J43" s="62"/>
      <c r="K43" s="62"/>
      <c r="L43" s="123"/>
      <c r="M43" s="62"/>
      <c r="N43" s="62"/>
      <c r="O43" s="62"/>
      <c r="P43" s="62"/>
      <c r="Q43" s="62"/>
      <c r="R43" s="62"/>
      <c r="S43" s="62"/>
      <c r="T43" s="62"/>
      <c r="U43" s="62"/>
      <c r="V43" s="62"/>
      <c r="W43" s="62"/>
      <c r="X43" s="62"/>
      <c r="Y43" s="62"/>
      <c r="Z43" s="62"/>
      <c r="AA43" s="62"/>
      <c r="AB43" s="62"/>
      <c r="AC43" s="62"/>
      <c r="AD43" s="62"/>
      <c r="AE43" s="178"/>
    </row>
    <row r="44" spans="1:31" ht="15.75" thickTop="1" x14ac:dyDescent="0.25">
      <c r="A44" s="434" t="s">
        <v>4</v>
      </c>
      <c r="B44" s="423" t="s">
        <v>14</v>
      </c>
      <c r="C44" s="436" t="s">
        <v>174</v>
      </c>
      <c r="D44" s="426"/>
      <c r="E44" s="426"/>
      <c r="F44" s="437"/>
      <c r="G44" s="425" t="s">
        <v>214</v>
      </c>
      <c r="H44" s="426"/>
      <c r="I44" s="426"/>
      <c r="J44" s="427"/>
      <c r="K44" s="436" t="s">
        <v>212</v>
      </c>
      <c r="L44" s="427"/>
      <c r="M44" s="62"/>
      <c r="N44" s="62"/>
      <c r="O44" s="62"/>
      <c r="P44" s="62"/>
      <c r="Q44" s="62"/>
      <c r="R44" s="62"/>
      <c r="S44" s="62"/>
      <c r="T44" s="62"/>
      <c r="U44" s="62"/>
      <c r="V44" s="62"/>
      <c r="W44" s="62"/>
      <c r="X44" s="62"/>
      <c r="Y44" s="62"/>
      <c r="Z44" s="62"/>
      <c r="AA44" s="62"/>
      <c r="AB44" s="62"/>
      <c r="AC44" s="62"/>
      <c r="AD44" s="62"/>
      <c r="AE44" s="178"/>
    </row>
    <row r="45" spans="1:31" ht="15.75" thickBot="1" x14ac:dyDescent="0.3">
      <c r="A45" s="435"/>
      <c r="B45" s="424"/>
      <c r="C45" s="132" t="s">
        <v>1</v>
      </c>
      <c r="D45" s="133" t="s">
        <v>0</v>
      </c>
      <c r="E45" s="133" t="s">
        <v>2</v>
      </c>
      <c r="F45" s="140" t="s">
        <v>3</v>
      </c>
      <c r="G45" s="141" t="s">
        <v>1</v>
      </c>
      <c r="H45" s="133" t="s">
        <v>0</v>
      </c>
      <c r="I45" s="133" t="s">
        <v>2</v>
      </c>
      <c r="J45" s="134" t="s">
        <v>3</v>
      </c>
      <c r="K45" s="132" t="s">
        <v>213</v>
      </c>
      <c r="L45" s="134" t="s">
        <v>3</v>
      </c>
      <c r="M45" s="62"/>
      <c r="N45" s="62"/>
      <c r="O45" s="62"/>
      <c r="P45" s="62"/>
      <c r="Q45" s="62"/>
      <c r="R45" s="62"/>
      <c r="S45" s="62"/>
      <c r="T45" s="62"/>
      <c r="U45" s="62"/>
      <c r="V45" s="62"/>
      <c r="W45" s="62"/>
      <c r="X45" s="62"/>
      <c r="Y45" s="62"/>
      <c r="Z45" s="62"/>
      <c r="AA45" s="62"/>
      <c r="AB45" s="62"/>
      <c r="AC45" s="62"/>
      <c r="AD45" s="62"/>
      <c r="AE45" s="178"/>
    </row>
    <row r="46" spans="1:31" ht="16.5" thickTop="1" thickBot="1" x14ac:dyDescent="0.3">
      <c r="A46" s="182">
        <f>A40</f>
        <v>10</v>
      </c>
      <c r="B46" s="154" t="s">
        <v>10</v>
      </c>
      <c r="C46" s="155">
        <f>J10</f>
        <v>10649</v>
      </c>
      <c r="D46" s="156">
        <f>K10</f>
        <v>11403</v>
      </c>
      <c r="E46" s="156">
        <f>L10</f>
        <v>6320</v>
      </c>
      <c r="F46" s="157">
        <f>M10</f>
        <v>28372</v>
      </c>
      <c r="G46" s="158">
        <f>C46/$F$46</f>
        <v>0.37533483716340055</v>
      </c>
      <c r="H46" s="159">
        <f>D46/$F$46</f>
        <v>0.40191033413224303</v>
      </c>
      <c r="I46" s="159">
        <f>E46/$F$46</f>
        <v>0.22275482870435639</v>
      </c>
      <c r="J46" s="160">
        <f>F46/$F$46</f>
        <v>1</v>
      </c>
      <c r="K46" s="158">
        <f>Results!$K$34</f>
        <v>0.56138524533277812</v>
      </c>
      <c r="L46" s="161">
        <f>Results!$L$34</f>
        <v>3.4210436736222261E-2</v>
      </c>
      <c r="M46" s="62"/>
      <c r="N46" s="62"/>
      <c r="O46" s="62"/>
      <c r="P46" s="62"/>
      <c r="Q46" s="62"/>
      <c r="R46" s="62"/>
      <c r="S46" s="62"/>
      <c r="T46" s="62"/>
      <c r="U46" s="62"/>
      <c r="V46" s="62"/>
      <c r="W46" s="62"/>
      <c r="X46" s="62"/>
      <c r="Y46" s="62"/>
      <c r="Z46" s="62"/>
      <c r="AA46" s="62"/>
      <c r="AB46" s="62"/>
      <c r="AC46" s="62"/>
      <c r="AD46" s="62"/>
      <c r="AE46" s="178"/>
    </row>
    <row r="47" spans="1:31" ht="15.75" thickTop="1" x14ac:dyDescent="0.25">
      <c r="A47" s="177"/>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178"/>
    </row>
    <row r="48" spans="1:31" x14ac:dyDescent="0.25">
      <c r="A48" s="177"/>
      <c r="B48" s="62"/>
      <c r="C48" s="62"/>
      <c r="D48" s="62"/>
      <c r="E48" s="62"/>
      <c r="F48" s="62"/>
      <c r="G48" s="62"/>
      <c r="H48" s="62"/>
      <c r="I48" s="62"/>
      <c r="J48" s="62"/>
      <c r="K48" s="123"/>
      <c r="L48" s="62"/>
      <c r="M48" s="62"/>
      <c r="N48" s="62"/>
      <c r="O48" s="62"/>
      <c r="P48" s="62"/>
      <c r="Q48" s="62"/>
      <c r="R48" s="62"/>
      <c r="S48" s="62"/>
      <c r="T48" s="62"/>
      <c r="U48" s="62"/>
      <c r="V48" s="62"/>
      <c r="W48" s="62"/>
      <c r="X48" s="62"/>
      <c r="Y48" s="62"/>
      <c r="Z48" s="62"/>
      <c r="AA48" s="62"/>
      <c r="AB48" s="62"/>
      <c r="AC48" s="62"/>
      <c r="AD48" s="62"/>
      <c r="AE48" s="178"/>
    </row>
    <row r="49" spans="1:31" ht="15.75" thickBot="1" x14ac:dyDescent="0.3">
      <c r="B49" s="231" t="s">
        <v>330</v>
      </c>
      <c r="C49" s="230"/>
      <c r="D49" s="230"/>
      <c r="E49" s="230"/>
      <c r="F49" s="230"/>
      <c r="G49" s="230"/>
      <c r="H49" s="230"/>
      <c r="I49" s="230"/>
      <c r="J49" s="230"/>
      <c r="K49" s="230"/>
      <c r="L49" s="230"/>
      <c r="M49" s="230"/>
      <c r="N49" s="162"/>
      <c r="O49" s="162"/>
      <c r="P49" s="162"/>
      <c r="Q49" s="162"/>
      <c r="R49" s="162"/>
      <c r="S49" s="162"/>
      <c r="T49" s="162"/>
      <c r="U49" s="62"/>
      <c r="V49" s="62"/>
      <c r="W49" s="62"/>
      <c r="X49" s="62"/>
      <c r="Y49" s="62"/>
      <c r="Z49" s="62"/>
      <c r="AA49" s="62"/>
      <c r="AB49" s="162"/>
      <c r="AC49" s="162"/>
      <c r="AD49" s="162"/>
      <c r="AE49" s="237"/>
    </row>
    <row r="50" spans="1:31" ht="15.75" thickTop="1" x14ac:dyDescent="0.25">
      <c r="A50" s="184" t="s">
        <v>4</v>
      </c>
      <c r="B50" s="423" t="s">
        <v>14</v>
      </c>
      <c r="C50" s="425" t="s">
        <v>323</v>
      </c>
      <c r="D50" s="426"/>
      <c r="E50" s="426"/>
      <c r="F50" s="427"/>
      <c r="G50" s="425" t="s">
        <v>324</v>
      </c>
      <c r="H50" s="426"/>
      <c r="I50" s="426"/>
      <c r="J50" s="427"/>
      <c r="K50" s="425" t="s">
        <v>325</v>
      </c>
      <c r="L50" s="426"/>
      <c r="M50" s="426"/>
      <c r="N50" s="427"/>
      <c r="O50" s="162"/>
      <c r="P50" s="162"/>
      <c r="Q50" s="162"/>
      <c r="R50" s="162"/>
      <c r="S50" s="162"/>
      <c r="T50" s="162"/>
      <c r="U50" s="62"/>
      <c r="V50" s="62"/>
      <c r="W50" s="62"/>
      <c r="X50" s="62"/>
      <c r="Y50" s="62"/>
      <c r="Z50" s="62"/>
      <c r="AA50" s="62"/>
      <c r="AB50" s="162"/>
      <c r="AC50" s="162"/>
      <c r="AD50" s="162"/>
      <c r="AE50" s="237"/>
    </row>
    <row r="51" spans="1:31" ht="15.75" thickBot="1" x14ac:dyDescent="0.3">
      <c r="A51" s="185"/>
      <c r="B51" s="424"/>
      <c r="C51" s="65" t="s">
        <v>175</v>
      </c>
      <c r="D51" s="66" t="s">
        <v>0</v>
      </c>
      <c r="E51" s="66" t="s">
        <v>2</v>
      </c>
      <c r="F51" s="67" t="s">
        <v>3</v>
      </c>
      <c r="G51" s="65" t="s">
        <v>175</v>
      </c>
      <c r="H51" s="66" t="s">
        <v>0</v>
      </c>
      <c r="I51" s="66" t="s">
        <v>2</v>
      </c>
      <c r="J51" s="67" t="s">
        <v>3</v>
      </c>
      <c r="K51" s="65" t="s">
        <v>175</v>
      </c>
      <c r="L51" s="66" t="s">
        <v>0</v>
      </c>
      <c r="M51" s="66" t="s">
        <v>2</v>
      </c>
      <c r="N51" s="67" t="s">
        <v>3</v>
      </c>
      <c r="O51" s="162"/>
      <c r="P51" s="162"/>
      <c r="Q51" s="162"/>
      <c r="R51" s="162"/>
      <c r="S51" s="162"/>
      <c r="T51" s="162"/>
      <c r="U51" s="62"/>
      <c r="V51" s="62"/>
      <c r="W51" s="62"/>
      <c r="X51" s="62"/>
      <c r="Y51" s="62"/>
      <c r="Z51" s="62"/>
      <c r="AA51" s="62"/>
      <c r="AB51" s="162"/>
      <c r="AC51" s="162"/>
      <c r="AD51" s="162"/>
      <c r="AE51" s="237"/>
    </row>
    <row r="52" spans="1:31" ht="16.5" thickTop="1" thickBot="1" x14ac:dyDescent="0.3">
      <c r="A52" s="180">
        <f>A40</f>
        <v>10</v>
      </c>
      <c r="B52" s="149" t="str">
        <f>B40</f>
        <v>Offset Thru-cut</v>
      </c>
      <c r="C52" s="169">
        <f>AF13</f>
        <v>10649</v>
      </c>
      <c r="D52" s="165">
        <f>AF14</f>
        <v>11403</v>
      </c>
      <c r="E52" s="165">
        <f>AF15</f>
        <v>6320</v>
      </c>
      <c r="F52" s="235">
        <f>AF16</f>
        <v>28372</v>
      </c>
      <c r="G52" s="169">
        <f>AF5</f>
        <v>7322</v>
      </c>
      <c r="H52" s="169">
        <f>AF6</f>
        <v>7732</v>
      </c>
      <c r="I52" s="169">
        <f>AF7</f>
        <v>6320</v>
      </c>
      <c r="J52" s="169">
        <f>AF8</f>
        <v>21374</v>
      </c>
      <c r="K52" s="166">
        <f>AF9</f>
        <v>3327</v>
      </c>
      <c r="L52" s="165">
        <f>AF10</f>
        <v>3671</v>
      </c>
      <c r="M52" s="165">
        <f>AF11</f>
        <v>0</v>
      </c>
      <c r="N52" s="236">
        <f>AF12</f>
        <v>6998</v>
      </c>
      <c r="O52" s="162"/>
      <c r="P52" s="162"/>
      <c r="Q52" s="162"/>
      <c r="R52" s="162"/>
      <c r="S52" s="162"/>
      <c r="T52" s="162"/>
      <c r="U52" s="62"/>
      <c r="V52" s="62"/>
      <c r="W52" s="62"/>
      <c r="X52" s="62"/>
      <c r="Y52" s="62"/>
      <c r="Z52" s="62"/>
      <c r="AA52" s="62"/>
      <c r="AB52" s="162"/>
      <c r="AC52" s="162"/>
      <c r="AD52" s="162"/>
      <c r="AE52" s="237"/>
    </row>
    <row r="53" spans="1:31" ht="15.75" thickTop="1" x14ac:dyDescent="0.25">
      <c r="A53" s="177"/>
      <c r="B53" s="62"/>
      <c r="C53" s="62"/>
      <c r="D53" s="62"/>
      <c r="E53" s="62"/>
      <c r="F53" s="62"/>
      <c r="G53" s="62"/>
      <c r="H53" s="62"/>
      <c r="I53" s="62"/>
      <c r="J53" s="62"/>
      <c r="K53" s="123"/>
      <c r="L53" s="62"/>
      <c r="M53" s="62"/>
      <c r="N53" s="62"/>
      <c r="O53" s="62"/>
      <c r="P53" s="62"/>
      <c r="Q53" s="62"/>
      <c r="R53" s="62"/>
      <c r="S53" s="62"/>
      <c r="T53" s="62"/>
      <c r="U53" s="62"/>
      <c r="V53" s="62"/>
      <c r="W53" s="62"/>
      <c r="X53" s="62"/>
      <c r="Y53" s="62"/>
      <c r="Z53" s="62"/>
      <c r="AA53" s="62"/>
      <c r="AB53" s="62"/>
      <c r="AC53" s="62"/>
      <c r="AD53" s="62"/>
      <c r="AE53" s="178"/>
    </row>
    <row r="54" spans="1:31" x14ac:dyDescent="0.25">
      <c r="A54" s="177"/>
      <c r="B54" s="62"/>
      <c r="C54" s="62"/>
      <c r="D54" s="62"/>
      <c r="E54" s="62"/>
      <c r="F54" s="62"/>
      <c r="G54" s="62"/>
      <c r="H54" s="62"/>
      <c r="I54" s="62"/>
      <c r="J54" s="62"/>
      <c r="K54" s="123"/>
      <c r="L54" s="62"/>
      <c r="M54" s="62"/>
      <c r="N54" s="62"/>
      <c r="O54" s="62"/>
      <c r="P54" s="62"/>
      <c r="Q54" s="62"/>
      <c r="R54" s="62"/>
      <c r="S54" s="62"/>
      <c r="T54" s="62"/>
      <c r="U54" s="62"/>
      <c r="V54" s="62"/>
      <c r="W54" s="62"/>
      <c r="X54" s="62"/>
      <c r="Y54" s="62"/>
      <c r="Z54" s="62"/>
      <c r="AA54" s="62"/>
      <c r="AB54" s="62"/>
      <c r="AC54" s="62"/>
      <c r="AD54" s="62"/>
      <c r="AE54" s="178"/>
    </row>
    <row r="55" spans="1:31" x14ac:dyDescent="0.25">
      <c r="A55" s="177"/>
      <c r="B55" s="62"/>
      <c r="C55" s="62"/>
      <c r="D55" s="62"/>
      <c r="E55" s="62"/>
      <c r="F55" s="62"/>
      <c r="G55" s="62"/>
      <c r="H55" s="62"/>
      <c r="I55" s="62"/>
      <c r="J55" s="62"/>
      <c r="K55" s="123"/>
      <c r="L55" s="62"/>
      <c r="M55" s="62"/>
      <c r="N55" s="62"/>
      <c r="O55" s="62"/>
      <c r="P55" s="62"/>
      <c r="Q55" s="62"/>
      <c r="R55" s="62"/>
      <c r="S55" s="62"/>
      <c r="T55" s="62"/>
      <c r="U55" s="62"/>
      <c r="V55" s="62"/>
      <c r="W55" s="62"/>
      <c r="X55" s="62"/>
      <c r="Y55" s="62"/>
      <c r="Z55" s="62"/>
      <c r="AA55" s="62"/>
      <c r="AB55" s="62"/>
      <c r="AC55" s="62"/>
      <c r="AD55" s="62"/>
      <c r="AE55" s="178"/>
    </row>
    <row r="56" spans="1:31" ht="15.75" thickBot="1" x14ac:dyDescent="0.3">
      <c r="A56" s="183"/>
      <c r="B56" s="163" t="s">
        <v>335</v>
      </c>
      <c r="C56" s="162"/>
      <c r="D56" s="162"/>
      <c r="E56" s="162"/>
      <c r="F56" s="162"/>
      <c r="G56" s="162"/>
      <c r="H56" s="162"/>
      <c r="I56" s="162"/>
      <c r="J56" s="162"/>
      <c r="K56" s="162"/>
      <c r="L56" s="162"/>
      <c r="M56" s="162"/>
      <c r="N56" s="162"/>
      <c r="O56" s="162"/>
      <c r="P56" s="162"/>
      <c r="Q56" s="162"/>
      <c r="R56" s="162"/>
      <c r="S56" s="252"/>
      <c r="T56" s="62"/>
      <c r="U56" s="62"/>
      <c r="V56" s="62"/>
      <c r="W56" s="62"/>
      <c r="X56" s="62"/>
      <c r="Y56" s="62"/>
      <c r="Z56" s="62"/>
      <c r="AA56" s="62"/>
      <c r="AB56" s="62"/>
      <c r="AC56" s="62"/>
      <c r="AD56" s="62"/>
      <c r="AE56" s="178"/>
    </row>
    <row r="57" spans="1:31" ht="15.75" thickTop="1" x14ac:dyDescent="0.25">
      <c r="A57" s="124" t="s">
        <v>4</v>
      </c>
      <c r="B57" s="124" t="s">
        <v>14</v>
      </c>
      <c r="C57" s="444" t="s">
        <v>175</v>
      </c>
      <c r="D57" s="445"/>
      <c r="E57" s="445"/>
      <c r="F57" s="445"/>
      <c r="G57" s="445"/>
      <c r="H57" s="446"/>
      <c r="I57" s="444" t="s">
        <v>0</v>
      </c>
      <c r="J57" s="445"/>
      <c r="K57" s="445"/>
      <c r="L57" s="445"/>
      <c r="M57" s="445"/>
      <c r="N57" s="446"/>
      <c r="O57" s="444" t="s">
        <v>2</v>
      </c>
      <c r="P57" s="445"/>
      <c r="Q57" s="445"/>
      <c r="R57" s="445"/>
      <c r="S57" s="445"/>
      <c r="T57" s="446"/>
      <c r="U57" s="242" t="s">
        <v>3</v>
      </c>
      <c r="V57" s="243"/>
      <c r="W57" s="243"/>
      <c r="X57" s="243"/>
      <c r="Y57" s="243"/>
      <c r="Z57" s="244"/>
      <c r="AA57" s="62"/>
      <c r="AB57" s="62"/>
      <c r="AC57" s="62"/>
      <c r="AD57" s="62"/>
      <c r="AE57" s="178"/>
    </row>
    <row r="58" spans="1:31" ht="30.75" thickBot="1" x14ac:dyDescent="0.3">
      <c r="A58" s="125"/>
      <c r="B58" s="125"/>
      <c r="C58" s="65" t="str">
        <f>$V$5&amp;"
(mph)"</f>
        <v>40-40
(mph)</v>
      </c>
      <c r="D58" s="66" t="str">
        <f>$V$6&amp;"
(mph)"</f>
        <v>40-30
(mph)</v>
      </c>
      <c r="E58" s="245" t="str">
        <f>$V$7&amp;" (mph)"</f>
        <v>40-20 (mph)</v>
      </c>
      <c r="F58" s="66" t="str">
        <f>$V$8&amp;"
(mph)"</f>
        <v>30-30
(mph)</v>
      </c>
      <c r="G58" s="66" t="str">
        <f>$V$9&amp;"
(mph)"</f>
        <v>30-20
(mph)</v>
      </c>
      <c r="H58" s="66" t="str">
        <f>$V$10&amp;" (mph)"</f>
        <v>20-20 (mph)</v>
      </c>
      <c r="I58" s="65" t="str">
        <f>$V$5&amp;"
(mph)"</f>
        <v>40-40
(mph)</v>
      </c>
      <c r="J58" s="66" t="str">
        <f>$V$6&amp;"
(mph)"</f>
        <v>40-30
(mph)</v>
      </c>
      <c r="K58" s="245" t="str">
        <f>$V$7&amp;" (mph)"</f>
        <v>40-20 (mph)</v>
      </c>
      <c r="L58" s="66" t="str">
        <f>$V$8&amp;"
(mph)"</f>
        <v>30-30
(mph)</v>
      </c>
      <c r="M58" s="66" t="str">
        <f>$V$9&amp;"
(mph)"</f>
        <v>30-20
(mph)</v>
      </c>
      <c r="N58" s="66" t="str">
        <f>$V$10&amp;" (mph)"</f>
        <v>20-20 (mph)</v>
      </c>
      <c r="O58" s="65" t="str">
        <f>$V$5&amp;"
(mph)"</f>
        <v>40-40
(mph)</v>
      </c>
      <c r="P58" s="66" t="str">
        <f>$V$6&amp;"
(mph)"</f>
        <v>40-30
(mph)</v>
      </c>
      <c r="Q58" s="245" t="str">
        <f>$V$7&amp;" (mph)"</f>
        <v>40-20 (mph)</v>
      </c>
      <c r="R58" s="66" t="str">
        <f>$V$8&amp;"
(mph)"</f>
        <v>30-30
(mph)</v>
      </c>
      <c r="S58" s="66" t="str">
        <f>$V$9&amp;"
(mph)"</f>
        <v>30-20
(mph)</v>
      </c>
      <c r="T58" s="66" t="str">
        <f>$V$10&amp;" (mph)"</f>
        <v>20-20 (mph)</v>
      </c>
      <c r="U58" s="65" t="str">
        <f>$V$5&amp;"
(mph)"</f>
        <v>40-40
(mph)</v>
      </c>
      <c r="V58" s="66" t="str">
        <f>$V$6&amp;"
(mph)"</f>
        <v>40-30
(mph)</v>
      </c>
      <c r="W58" s="245" t="str">
        <f>$V$7&amp;" (mph)"</f>
        <v>40-20 (mph)</v>
      </c>
      <c r="X58" s="66" t="str">
        <f>$V$8&amp;"
(mph)"</f>
        <v>30-30
(mph)</v>
      </c>
      <c r="Y58" s="66" t="str">
        <f>$V$9&amp;"
(mph)"</f>
        <v>30-20
(mph)</v>
      </c>
      <c r="Z58" s="67" t="str">
        <f>$V$10&amp;" (mph)"</f>
        <v>20-20 (mph)</v>
      </c>
      <c r="AA58" s="162"/>
      <c r="AB58" s="62"/>
      <c r="AC58" s="62"/>
      <c r="AD58" s="62"/>
      <c r="AE58" s="178"/>
    </row>
    <row r="59" spans="1:31" ht="16.5" thickTop="1" thickBot="1" x14ac:dyDescent="0.3">
      <c r="A59" s="247">
        <f>A40</f>
        <v>10</v>
      </c>
      <c r="B59" s="164" t="str">
        <f>B40</f>
        <v>Offset Thru-cut</v>
      </c>
      <c r="C59" s="248">
        <f ca="1">W5</f>
        <v>6</v>
      </c>
      <c r="D59" s="248">
        <f ca="1">W6</f>
        <v>0</v>
      </c>
      <c r="E59" s="248">
        <f ca="1">W7</f>
        <v>0</v>
      </c>
      <c r="F59" s="248">
        <f ca="1">W8</f>
        <v>2</v>
      </c>
      <c r="G59" s="248">
        <f ca="1">W9</f>
        <v>0</v>
      </c>
      <c r="H59" s="249">
        <f ca="1">W10</f>
        <v>0</v>
      </c>
      <c r="I59" s="250">
        <f ca="1">W11</f>
        <v>0</v>
      </c>
      <c r="J59" s="49">
        <f ca="1">W12</f>
        <v>0</v>
      </c>
      <c r="K59" s="49">
        <f ca="1">W13</f>
        <v>6</v>
      </c>
      <c r="L59" s="49">
        <f ca="1">W14</f>
        <v>0</v>
      </c>
      <c r="M59" s="49">
        <f ca="1">W15</f>
        <v>0</v>
      </c>
      <c r="N59" s="251">
        <f ca="1">W22</f>
        <v>4</v>
      </c>
      <c r="O59" s="250">
        <f ca="1">W17</f>
        <v>0</v>
      </c>
      <c r="P59" s="49">
        <f ca="1">W18</f>
        <v>0</v>
      </c>
      <c r="Q59" s="49">
        <f ca="1">W19</f>
        <v>4</v>
      </c>
      <c r="R59" s="49">
        <f ca="1">W20</f>
        <v>0</v>
      </c>
      <c r="S59" s="49">
        <f ca="1">W21</f>
        <v>0</v>
      </c>
      <c r="T59" s="251">
        <f ca="1">W22</f>
        <v>4</v>
      </c>
      <c r="U59" s="250">
        <f ca="1">W23</f>
        <v>6</v>
      </c>
      <c r="V59" s="49">
        <f ca="1">W24</f>
        <v>0</v>
      </c>
      <c r="W59" s="49">
        <f ca="1">W25</f>
        <v>10</v>
      </c>
      <c r="X59" s="49">
        <f ca="1">W26</f>
        <v>2</v>
      </c>
      <c r="Y59" s="49">
        <f ca="1">W27</f>
        <v>0</v>
      </c>
      <c r="Z59" s="251">
        <f ca="1">W28</f>
        <v>6</v>
      </c>
      <c r="AA59" s="162"/>
      <c r="AB59" s="162"/>
      <c r="AC59" s="62"/>
      <c r="AD59" s="62"/>
      <c r="AE59" s="178"/>
    </row>
    <row r="60" spans="1:31" ht="19.5" thickTop="1" x14ac:dyDescent="0.3">
      <c r="A60" s="183"/>
      <c r="B60" s="167"/>
      <c r="C60" s="167"/>
      <c r="D60" s="62"/>
      <c r="E60" s="62"/>
      <c r="F60" s="62"/>
      <c r="G60" s="62"/>
      <c r="H60" s="62"/>
      <c r="I60" s="123"/>
      <c r="J60" s="148"/>
      <c r="K60" s="148"/>
      <c r="L60" s="62"/>
      <c r="M60" s="62"/>
      <c r="N60" s="62"/>
      <c r="O60" s="62"/>
      <c r="P60" s="62"/>
      <c r="Q60" s="62"/>
      <c r="R60" s="168"/>
      <c r="S60" s="246"/>
      <c r="T60" s="62"/>
      <c r="U60" s="162"/>
      <c r="V60" s="162"/>
      <c r="W60" s="162"/>
      <c r="X60" s="162"/>
      <c r="Y60" s="162"/>
      <c r="Z60" s="62"/>
      <c r="AA60" s="62"/>
      <c r="AB60" s="62"/>
      <c r="AC60" s="62"/>
      <c r="AD60" s="62"/>
      <c r="AE60" s="178"/>
    </row>
    <row r="61" spans="1:31" ht="18.75" x14ac:dyDescent="0.3">
      <c r="A61" s="183"/>
      <c r="B61" s="167"/>
      <c r="C61" s="167"/>
      <c r="D61" s="62"/>
      <c r="E61" s="62"/>
      <c r="F61" s="62"/>
      <c r="G61" s="62"/>
      <c r="H61" s="62"/>
      <c r="I61" s="123"/>
      <c r="J61" s="62"/>
      <c r="K61" s="62"/>
      <c r="L61" s="62"/>
      <c r="M61" s="62"/>
      <c r="N61" s="62"/>
      <c r="O61" s="62"/>
      <c r="P61" s="62"/>
      <c r="Q61" s="62"/>
      <c r="R61" s="168"/>
      <c r="S61" s="62"/>
      <c r="T61" s="62"/>
      <c r="U61" s="162"/>
      <c r="V61" s="162"/>
      <c r="W61" s="162"/>
      <c r="X61" s="162"/>
      <c r="Y61" s="162"/>
      <c r="Z61" s="62"/>
      <c r="AA61" s="62"/>
      <c r="AB61" s="62"/>
      <c r="AC61" s="62"/>
      <c r="AD61" s="62"/>
      <c r="AE61" s="178"/>
    </row>
    <row r="62" spans="1:31" ht="15.75" thickBot="1" x14ac:dyDescent="0.3">
      <c r="A62" s="183"/>
      <c r="B62" s="163" t="s">
        <v>340</v>
      </c>
      <c r="C62" s="162"/>
      <c r="D62" s="162"/>
      <c r="E62" s="162"/>
      <c r="F62" s="162"/>
      <c r="G62" s="162"/>
      <c r="H62" s="162"/>
      <c r="I62" s="162"/>
      <c r="J62" s="162"/>
      <c r="K62" s="162"/>
      <c r="L62" s="162"/>
      <c r="M62" s="162"/>
      <c r="N62" s="162"/>
      <c r="O62" s="162"/>
      <c r="P62" s="162"/>
      <c r="Q62" s="162"/>
      <c r="R62" s="162"/>
      <c r="S62" s="62"/>
      <c r="T62" s="62"/>
      <c r="U62" s="62"/>
      <c r="V62" s="62"/>
      <c r="W62" s="62"/>
      <c r="X62" s="62"/>
      <c r="Y62" s="62"/>
      <c r="Z62" s="62"/>
      <c r="AA62" s="62"/>
      <c r="AB62" s="62"/>
      <c r="AC62" s="62"/>
      <c r="AD62" s="62"/>
      <c r="AE62" s="178"/>
    </row>
    <row r="63" spans="1:31" ht="15.75" thickTop="1" x14ac:dyDescent="0.25">
      <c r="A63" s="184" t="s">
        <v>4</v>
      </c>
      <c r="B63" s="124" t="s">
        <v>14</v>
      </c>
      <c r="C63" s="444" t="s">
        <v>175</v>
      </c>
      <c r="D63" s="445"/>
      <c r="E63" s="445"/>
      <c r="F63" s="445"/>
      <c r="G63" s="445"/>
      <c r="H63" s="445"/>
      <c r="I63" s="446"/>
      <c r="J63" s="444" t="s">
        <v>0</v>
      </c>
      <c r="K63" s="445"/>
      <c r="L63" s="445"/>
      <c r="M63" s="445"/>
      <c r="N63" s="445"/>
      <c r="O63" s="445"/>
      <c r="P63" s="446"/>
      <c r="Q63" s="444" t="s">
        <v>2</v>
      </c>
      <c r="R63" s="445"/>
      <c r="S63" s="445"/>
      <c r="T63" s="445"/>
      <c r="U63" s="445"/>
      <c r="V63" s="445"/>
      <c r="W63" s="446"/>
      <c r="X63" s="444" t="s">
        <v>3</v>
      </c>
      <c r="Y63" s="445"/>
      <c r="Z63" s="445"/>
      <c r="AA63" s="445"/>
      <c r="AB63" s="445"/>
      <c r="AC63" s="445"/>
      <c r="AD63" s="446"/>
      <c r="AE63" s="178"/>
    </row>
    <row r="64" spans="1:31" ht="45.75" thickBot="1" x14ac:dyDescent="0.3">
      <c r="A64" s="185"/>
      <c r="B64" s="125"/>
      <c r="C64" s="65" t="str">
        <f>$V$5&amp;"
(mph)"</f>
        <v>40-40
(mph)</v>
      </c>
      <c r="D64" s="66" t="str">
        <f>$V$6&amp;"
(mph)"</f>
        <v>40-30
(mph)</v>
      </c>
      <c r="E64" s="245" t="str">
        <f>$V$7&amp;" (mph)"</f>
        <v>40-20 (mph)</v>
      </c>
      <c r="F64" s="66" t="str">
        <f>$V$8&amp;"
(mph)"</f>
        <v>30-30
(mph)</v>
      </c>
      <c r="G64" s="66" t="str">
        <f>$V$9&amp;"
(mph)"</f>
        <v>30-20
(mph)</v>
      </c>
      <c r="H64" s="66" t="str">
        <f>$V$10&amp;" (mph)"</f>
        <v>20-20 (mph)</v>
      </c>
      <c r="I64" s="67" t="s">
        <v>223</v>
      </c>
      <c r="J64" s="65" t="str">
        <f>$V$5&amp;"
(mph)"</f>
        <v>40-40
(mph)</v>
      </c>
      <c r="K64" s="66" t="str">
        <f>$V$6&amp;"
(mph)"</f>
        <v>40-30
(mph)</v>
      </c>
      <c r="L64" s="245" t="str">
        <f>$V$7&amp;" (mph)"</f>
        <v>40-20 (mph)</v>
      </c>
      <c r="M64" s="66" t="str">
        <f>$V$8&amp;"
(mph)"</f>
        <v>30-30
(mph)</v>
      </c>
      <c r="N64" s="66" t="str">
        <f>$V$9&amp;"
(mph)"</f>
        <v>30-20
(mph)</v>
      </c>
      <c r="O64" s="66" t="str">
        <f>$V$10&amp;" (mph)"</f>
        <v>20-20 (mph)</v>
      </c>
      <c r="P64" s="67" t="s">
        <v>223</v>
      </c>
      <c r="Q64" s="65" t="str">
        <f>$V$5&amp;"
(mph)"</f>
        <v>40-40
(mph)</v>
      </c>
      <c r="R64" s="66" t="str">
        <f>$V$6&amp;"
(mph)"</f>
        <v>40-30
(mph)</v>
      </c>
      <c r="S64" s="245" t="str">
        <f>$V$7&amp;" (mph)"</f>
        <v>40-20 (mph)</v>
      </c>
      <c r="T64" s="66" t="str">
        <f>$V$8&amp;"
(mph)"</f>
        <v>30-30
(mph)</v>
      </c>
      <c r="U64" s="66" t="str">
        <f>$V$9&amp;"
(mph)"</f>
        <v>30-20
(mph)</v>
      </c>
      <c r="V64" s="66" t="str">
        <f>$V$10&amp;" (mph)"</f>
        <v>20-20 (mph)</v>
      </c>
      <c r="W64" s="67" t="s">
        <v>223</v>
      </c>
      <c r="X64" s="65" t="str">
        <f>$V$5&amp;"
(mph)"</f>
        <v>40-40
(mph)</v>
      </c>
      <c r="Y64" s="66" t="str">
        <f>$V$6&amp;"
(mph)"</f>
        <v>40-30
(mph)</v>
      </c>
      <c r="Z64" s="245" t="str">
        <f>$V$7&amp;" (mph)"</f>
        <v>40-20 (mph)</v>
      </c>
      <c r="AA64" s="66" t="str">
        <f>$V$8&amp;"
(mph)"</f>
        <v>30-30
(mph)</v>
      </c>
      <c r="AB64" s="66" t="str">
        <f>$V$9&amp;"
(mph)"</f>
        <v>30-20
(mph)</v>
      </c>
      <c r="AC64" s="66" t="str">
        <f>$V$10&amp;" (mph)"</f>
        <v>20-20 (mph)</v>
      </c>
      <c r="AD64" s="67" t="s">
        <v>223</v>
      </c>
      <c r="AE64" s="178"/>
    </row>
    <row r="65" spans="1:31" ht="16.5" thickTop="1" thickBot="1" x14ac:dyDescent="0.3">
      <c r="A65" s="186">
        <f>A40</f>
        <v>10</v>
      </c>
      <c r="B65" s="164" t="str">
        <f>B40</f>
        <v>Offset Thru-cut</v>
      </c>
      <c r="C65" s="169">
        <f ca="1">X5</f>
        <v>9753</v>
      </c>
      <c r="D65" s="165">
        <f ca="1">X6</f>
        <v>0</v>
      </c>
      <c r="E65" s="165">
        <f ca="1">X7</f>
        <v>0</v>
      </c>
      <c r="F65" s="166">
        <f ca="1">X8</f>
        <v>896</v>
      </c>
      <c r="G65" s="165">
        <f ca="1">X9</f>
        <v>0</v>
      </c>
      <c r="H65" s="165">
        <f ca="1">X10</f>
        <v>0</v>
      </c>
      <c r="I65" s="170">
        <f ca="1">Y5</f>
        <v>39.158606441919432</v>
      </c>
      <c r="J65" s="169">
        <f ca="1">X11</f>
        <v>0</v>
      </c>
      <c r="K65" s="165">
        <f ca="1">X12</f>
        <v>0</v>
      </c>
      <c r="L65" s="165">
        <f ca="1">X13</f>
        <v>10163</v>
      </c>
      <c r="M65" s="166">
        <f ca="1">X14</f>
        <v>0</v>
      </c>
      <c r="N65" s="165">
        <f ca="1">X15</f>
        <v>0</v>
      </c>
      <c r="O65" s="165">
        <f ca="1">X16</f>
        <v>1240</v>
      </c>
      <c r="P65" s="170">
        <f ca="1">Y11</f>
        <v>28.912566868367975</v>
      </c>
      <c r="Q65" s="169">
        <f ca="1">X17</f>
        <v>0</v>
      </c>
      <c r="R65" s="165">
        <f ca="1">X18</f>
        <v>0</v>
      </c>
      <c r="S65" s="165">
        <f ca="1">X19</f>
        <v>5348</v>
      </c>
      <c r="T65" s="166">
        <f ca="1">X20</f>
        <v>0</v>
      </c>
      <c r="U65" s="165">
        <f ca="1">X21</f>
        <v>0</v>
      </c>
      <c r="V65" s="165">
        <f ca="1">X22</f>
        <v>972</v>
      </c>
      <c r="W65" s="170">
        <f ca="1">Y17</f>
        <v>28.462025316455698</v>
      </c>
      <c r="X65" s="169">
        <f ca="1">X23</f>
        <v>9753</v>
      </c>
      <c r="Y65" s="165">
        <f ca="1">X24</f>
        <v>0</v>
      </c>
      <c r="Z65" s="165">
        <f ca="1">X25</f>
        <v>15511</v>
      </c>
      <c r="AA65" s="166">
        <f ca="1">X26</f>
        <v>896</v>
      </c>
      <c r="AB65" s="165">
        <f ca="1">X27</f>
        <v>0</v>
      </c>
      <c r="AC65" s="165">
        <f ca="1">X28</f>
        <v>2212</v>
      </c>
      <c r="AD65" s="170">
        <f ca="1">Y23</f>
        <v>32.657902157056256</v>
      </c>
      <c r="AE65" s="178"/>
    </row>
    <row r="66" spans="1:31" ht="16.5" thickTop="1" thickBot="1" x14ac:dyDescent="0.3">
      <c r="A66" s="187"/>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9"/>
    </row>
    <row r="67" spans="1:31" x14ac:dyDescent="0.25">
      <c r="N67" s="1"/>
    </row>
    <row r="71" spans="1:31" x14ac:dyDescent="0.25">
      <c r="A71" s="6"/>
      <c r="B71" s="61"/>
      <c r="C71" s="6"/>
      <c r="D71" s="6"/>
      <c r="E71" s="6"/>
      <c r="F71" s="6"/>
      <c r="G71" s="6"/>
      <c r="H71" s="6"/>
      <c r="I71" s="6"/>
      <c r="J71" s="6"/>
      <c r="K71" s="6"/>
      <c r="L71" s="6"/>
      <c r="M71" s="6"/>
      <c r="N71" s="6"/>
      <c r="O71" s="6"/>
      <c r="P71" s="6"/>
      <c r="Q71" s="6"/>
      <c r="R71" s="6"/>
    </row>
    <row r="75" spans="1:31" ht="18.75" x14ac:dyDescent="0.3">
      <c r="A75" s="6"/>
      <c r="B75" s="5"/>
      <c r="C75" s="5"/>
      <c r="I75" s="11"/>
      <c r="J75" s="1"/>
      <c r="K75" s="1"/>
      <c r="R75" s="2"/>
    </row>
    <row r="76" spans="1:31" ht="18.75" x14ac:dyDescent="0.3">
      <c r="A76" s="6"/>
      <c r="B76" s="5"/>
      <c r="C76" s="5"/>
      <c r="I76" s="11"/>
      <c r="R76" s="2"/>
    </row>
    <row r="77" spans="1:31" x14ac:dyDescent="0.25">
      <c r="A77" s="6"/>
      <c r="B77" s="61"/>
      <c r="C77" s="6"/>
      <c r="D77" s="6"/>
      <c r="E77" s="6"/>
      <c r="F77" s="6"/>
      <c r="G77" s="6"/>
      <c r="H77" s="6"/>
      <c r="I77" s="6"/>
      <c r="J77" s="6"/>
      <c r="K77" s="6"/>
      <c r="L77" s="6"/>
      <c r="M77" s="6"/>
      <c r="N77" s="6"/>
      <c r="O77" s="6"/>
      <c r="P77" s="6"/>
      <c r="Q77" s="6"/>
      <c r="R77" s="6"/>
    </row>
  </sheetData>
  <mergeCells count="29">
    <mergeCell ref="B50:B51"/>
    <mergeCell ref="C50:F50"/>
    <mergeCell ref="G50:J50"/>
    <mergeCell ref="K50:N50"/>
    <mergeCell ref="J30:O33"/>
    <mergeCell ref="U17:U22"/>
    <mergeCell ref="Y17:Y22"/>
    <mergeCell ref="U23:U28"/>
    <mergeCell ref="A2:C2"/>
    <mergeCell ref="A44:A45"/>
    <mergeCell ref="B44:B45"/>
    <mergeCell ref="C44:F44"/>
    <mergeCell ref="G44:J44"/>
    <mergeCell ref="K44:L44"/>
    <mergeCell ref="AD9:AD12"/>
    <mergeCell ref="AD13:AD16"/>
    <mergeCell ref="U5:U10"/>
    <mergeCell ref="Y5:Y10"/>
    <mergeCell ref="U11:U16"/>
    <mergeCell ref="Y11:Y16"/>
    <mergeCell ref="AD5:AD8"/>
    <mergeCell ref="C63:I63"/>
    <mergeCell ref="J63:P63"/>
    <mergeCell ref="Q63:W63"/>
    <mergeCell ref="X63:AD63"/>
    <mergeCell ref="Y23:Y28"/>
    <mergeCell ref="C57:H57"/>
    <mergeCell ref="I57:N57"/>
    <mergeCell ref="O57:T5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F76"/>
  <sheetViews>
    <sheetView topLeftCell="D1" zoomScale="70" zoomScaleNormal="70" workbookViewId="0">
      <selection activeCell="G31" sqref="G31"/>
    </sheetView>
  </sheetViews>
  <sheetFormatPr defaultRowHeight="15" x14ac:dyDescent="0.25"/>
  <cols>
    <col min="1" max="1" width="16.85546875" customWidth="1"/>
    <col min="2" max="2" width="35" customWidth="1"/>
    <col min="3" max="3" width="16.42578125" customWidth="1"/>
    <col min="4" max="4" width="17" customWidth="1"/>
    <col min="5" max="5" width="18" customWidth="1"/>
    <col min="6" max="6" width="22.5703125" customWidth="1"/>
    <col min="7" max="7" width="30.28515625" customWidth="1"/>
    <col min="8" max="8" width="24" customWidth="1"/>
    <col min="12" max="12" width="15.5703125" customWidth="1"/>
    <col min="13" max="13" width="22.42578125" bestFit="1" customWidth="1"/>
    <col min="14" max="14" width="24.42578125" customWidth="1"/>
    <col min="16" max="16" width="11.140625" customWidth="1"/>
    <col min="17" max="17" width="10.42578125" customWidth="1"/>
  </cols>
  <sheetData>
    <row r="1" spans="1:32" ht="15.75" thickBot="1" x14ac:dyDescent="0.3">
      <c r="C1" s="29" t="s">
        <v>261</v>
      </c>
      <c r="L1" s="126"/>
      <c r="M1" s="126"/>
      <c r="N1" s="62"/>
      <c r="O1" s="62"/>
    </row>
    <row r="2" spans="1:32" ht="16.5" thickTop="1" thickBot="1" x14ac:dyDescent="0.3">
      <c r="A2" s="431" t="s">
        <v>271</v>
      </c>
      <c r="B2" s="432"/>
      <c r="C2" s="433"/>
      <c r="D2" s="25"/>
      <c r="E2" s="51" t="s">
        <v>346</v>
      </c>
      <c r="F2" s="51"/>
      <c r="G2" s="52"/>
      <c r="H2" s="52"/>
    </row>
    <row r="3" spans="1:32" ht="16.5" thickTop="1" thickBot="1" x14ac:dyDescent="0.3">
      <c r="A3" s="23" t="s">
        <v>15</v>
      </c>
      <c r="B3" s="24" t="s">
        <v>208</v>
      </c>
      <c r="C3" s="144" t="s">
        <v>209</v>
      </c>
      <c r="D3" s="6"/>
      <c r="E3" s="24" t="s">
        <v>216</v>
      </c>
      <c r="F3" s="23" t="s">
        <v>251</v>
      </c>
      <c r="G3" s="40" t="s">
        <v>215</v>
      </c>
      <c r="H3" s="26" t="s">
        <v>217</v>
      </c>
      <c r="J3" s="48" t="s">
        <v>220</v>
      </c>
      <c r="K3" s="49"/>
      <c r="L3" s="50"/>
      <c r="M3" s="14"/>
    </row>
    <row r="4" spans="1:32" ht="20.25" customHeight="1" thickTop="1" x14ac:dyDescent="0.3">
      <c r="A4" s="15" t="s">
        <v>16</v>
      </c>
      <c r="B4" s="18" t="s">
        <v>17</v>
      </c>
      <c r="C4" s="215">
        <f>'Input sheet'!E8</f>
        <v>137</v>
      </c>
      <c r="D4" s="7"/>
      <c r="E4" s="92" t="s">
        <v>35</v>
      </c>
      <c r="F4" s="82" t="str">
        <f>$C$21&amp;"-"&amp;$C$21</f>
        <v>30-30</v>
      </c>
      <c r="G4" s="111" t="s">
        <v>54</v>
      </c>
      <c r="H4" s="114">
        <f>C7+C8+C9</f>
        <v>448</v>
      </c>
      <c r="J4" s="47" t="s">
        <v>218</v>
      </c>
      <c r="K4" s="53" t="s">
        <v>301</v>
      </c>
      <c r="L4" s="53"/>
      <c r="M4" s="54"/>
      <c r="U4" s="195" t="s">
        <v>226</v>
      </c>
      <c r="V4" s="196" t="s">
        <v>252</v>
      </c>
      <c r="W4" s="196" t="s">
        <v>364</v>
      </c>
      <c r="X4" s="196" t="s">
        <v>225</v>
      </c>
      <c r="Y4" s="196" t="s">
        <v>224</v>
      </c>
      <c r="AB4" s="196" t="s">
        <v>224</v>
      </c>
      <c r="AD4" s="195" t="s">
        <v>326</v>
      </c>
      <c r="AE4" s="196" t="s">
        <v>329</v>
      </c>
      <c r="AF4" s="196" t="s">
        <v>225</v>
      </c>
    </row>
    <row r="5" spans="1:32" ht="18.75" x14ac:dyDescent="0.3">
      <c r="A5" s="16"/>
      <c r="B5" s="19" t="s">
        <v>18</v>
      </c>
      <c r="C5" s="216">
        <f>'Input sheet'!E9</f>
        <v>1029</v>
      </c>
      <c r="D5" s="7"/>
      <c r="E5" s="93" t="s">
        <v>36</v>
      </c>
      <c r="F5" s="83" t="str">
        <f>$C$20 &amp; "-"&amp;$C$20</f>
        <v>40-40</v>
      </c>
      <c r="G5" s="111" t="s">
        <v>130</v>
      </c>
      <c r="H5" s="114">
        <f>C8+C9+C5+C6</f>
        <v>1543</v>
      </c>
      <c r="J5" s="27" t="s">
        <v>218</v>
      </c>
      <c r="K5" s="46" t="s">
        <v>302</v>
      </c>
      <c r="L5" s="46"/>
      <c r="M5" s="55"/>
      <c r="U5" s="441" t="s">
        <v>175</v>
      </c>
      <c r="V5" s="197" t="str">
        <f>$C$20&amp;"-"&amp;$C$20</f>
        <v>40-40</v>
      </c>
      <c r="W5" s="197">
        <f ca="1">IF(COUNTIF($V$5:V5,V5)=1,COUNTIF(INDIRECT($W$30),V5),0)</f>
        <v>4</v>
      </c>
      <c r="X5" s="198">
        <f ca="1">IF(W5&lt;&gt;0,SUMIF(INDIRECT($W$30),V5,INDIRECT($X$30)),0)</f>
        <v>6578</v>
      </c>
      <c r="Y5" s="438">
        <f ca="1">(X5*AB5+X6*AB6+X7*AB7+X8*AB8+X9*AB9+X10*AB10)/SUM(X5:X10)</f>
        <v>38.801177415038801</v>
      </c>
      <c r="AB5" s="197">
        <f>(C20+C20)/2</f>
        <v>40</v>
      </c>
      <c r="AD5" s="428" t="s">
        <v>327</v>
      </c>
      <c r="AE5" s="197" t="s">
        <v>175</v>
      </c>
      <c r="AF5" s="198">
        <f>AF13-AF9</f>
        <v>3767</v>
      </c>
    </row>
    <row r="6" spans="1:32" ht="19.5" thickBot="1" x14ac:dyDescent="0.35">
      <c r="A6" s="17"/>
      <c r="B6" s="20" t="s">
        <v>19</v>
      </c>
      <c r="C6" s="217">
        <f>'Input sheet'!E10</f>
        <v>137</v>
      </c>
      <c r="D6" s="7"/>
      <c r="E6" s="93" t="s">
        <v>31</v>
      </c>
      <c r="F6" s="83" t="str">
        <f>$C$20 &amp; "-"&amp;$C$20</f>
        <v>40-40</v>
      </c>
      <c r="G6" s="111" t="s">
        <v>56</v>
      </c>
      <c r="H6" s="114">
        <f>C10+C11+C12</f>
        <v>1776</v>
      </c>
      <c r="J6" s="28" t="s">
        <v>219</v>
      </c>
      <c r="K6" s="56" t="s">
        <v>303</v>
      </c>
      <c r="L6" s="56"/>
      <c r="M6" s="57"/>
      <c r="U6" s="442"/>
      <c r="V6" s="197" t="str">
        <f>$C$20 &amp; "-"&amp;$C$21</f>
        <v>40-30</v>
      </c>
      <c r="W6" s="197">
        <f ca="1">IF(COUNTIF($V$5:V6,V6)=1,COUNTIF(INDIRECT($W$30),V6),0)</f>
        <v>0</v>
      </c>
      <c r="X6" s="198">
        <f t="shared" ref="X6:X10" ca="1" si="0">IF(W6&lt;&gt;0,SUMIF(INDIRECT($W$30),V6,INDIRECT($X$30)),0)</f>
        <v>0</v>
      </c>
      <c r="Y6" s="439"/>
      <c r="AB6" s="197">
        <f>(C20+C21)/2</f>
        <v>35</v>
      </c>
      <c r="AD6" s="429"/>
      <c r="AE6" s="197" t="s">
        <v>0</v>
      </c>
      <c r="AF6" s="198">
        <f>AF14-AF10</f>
        <v>3757</v>
      </c>
    </row>
    <row r="7" spans="1:32" ht="19.5" thickTop="1" x14ac:dyDescent="0.3">
      <c r="A7" s="15" t="s">
        <v>32</v>
      </c>
      <c r="B7" s="18" t="s">
        <v>23</v>
      </c>
      <c r="C7" s="218">
        <f>'Input sheet'!E11</f>
        <v>71</v>
      </c>
      <c r="D7" s="7"/>
      <c r="E7" s="93" t="s">
        <v>29</v>
      </c>
      <c r="F7" s="83" t="str">
        <f>$C$21&amp;"-"&amp;$C$21</f>
        <v>30-30</v>
      </c>
      <c r="G7" s="111" t="s">
        <v>39</v>
      </c>
      <c r="H7" s="114">
        <f>C13+C14+C15</f>
        <v>448</v>
      </c>
      <c r="U7" s="442"/>
      <c r="V7" s="197" t="str">
        <f>$C$20&amp;"-"&amp;$C$22</f>
        <v>40-20</v>
      </c>
      <c r="W7" s="197">
        <f ca="1">IF(COUNTIF($V$5:V7,V7)=1,COUNTIF(INDIRECT($W$30),V7),0)</f>
        <v>0</v>
      </c>
      <c r="X7" s="198">
        <f t="shared" ca="1" si="0"/>
        <v>0</v>
      </c>
      <c r="Y7" s="439"/>
      <c r="AB7" s="197">
        <f>(C20+C22)/2</f>
        <v>30</v>
      </c>
      <c r="AD7" s="429"/>
      <c r="AE7" s="197" t="s">
        <v>2</v>
      </c>
      <c r="AF7" s="198">
        <f>AF15-AF11</f>
        <v>4206</v>
      </c>
    </row>
    <row r="8" spans="1:32" ht="19.5" thickBot="1" x14ac:dyDescent="0.35">
      <c r="A8" s="16"/>
      <c r="B8" s="19" t="s">
        <v>24</v>
      </c>
      <c r="C8" s="216">
        <f>'Input sheet'!E12</f>
        <v>296</v>
      </c>
      <c r="D8" s="7"/>
      <c r="E8" s="93" t="s">
        <v>37</v>
      </c>
      <c r="F8" s="83" t="str">
        <f>$C$20 &amp; "-"&amp;$C$20</f>
        <v>40-40</v>
      </c>
      <c r="G8" s="111" t="s">
        <v>41</v>
      </c>
      <c r="H8" s="114">
        <f>C13+C14+C11+C12</f>
        <v>1956</v>
      </c>
      <c r="J8" s="59" t="s">
        <v>344</v>
      </c>
      <c r="K8" s="58"/>
      <c r="L8" s="58"/>
      <c r="M8" s="58"/>
      <c r="U8" s="442"/>
      <c r="V8" s="197" t="str">
        <f>$C$21&amp;"-"&amp;$C$21</f>
        <v>30-30</v>
      </c>
      <c r="W8" s="197">
        <f ca="1">IF(COUNTIF($V$5:V8,V8)=1,COUNTIF(INDIRECT($W$30),V8),0)</f>
        <v>2</v>
      </c>
      <c r="X8" s="198">
        <f t="shared" ca="1" si="0"/>
        <v>896</v>
      </c>
      <c r="Y8" s="439"/>
      <c r="AB8" s="197">
        <f>C21</f>
        <v>30</v>
      </c>
      <c r="AD8" s="430"/>
      <c r="AE8" s="197" t="s">
        <v>3</v>
      </c>
      <c r="AF8" s="198">
        <f>AF16-AF12</f>
        <v>11730</v>
      </c>
    </row>
    <row r="9" spans="1:32" ht="20.25" thickTop="1" thickBot="1" x14ac:dyDescent="0.35">
      <c r="A9" s="17"/>
      <c r="B9" s="20" t="s">
        <v>25</v>
      </c>
      <c r="C9" s="217">
        <f>'Input sheet'!E13</f>
        <v>81</v>
      </c>
      <c r="D9" s="7"/>
      <c r="E9" s="120" t="s">
        <v>30</v>
      </c>
      <c r="F9" s="84" t="str">
        <f>$C$20 &amp; "-"&amp;$C$20</f>
        <v>40-40</v>
      </c>
      <c r="G9" s="118" t="s">
        <v>52</v>
      </c>
      <c r="H9" s="119">
        <f>C4+C5+C6</f>
        <v>1303</v>
      </c>
      <c r="J9" s="21" t="s">
        <v>1</v>
      </c>
      <c r="K9" s="22" t="s">
        <v>0</v>
      </c>
      <c r="L9" s="44" t="s">
        <v>189</v>
      </c>
      <c r="M9" s="23" t="s">
        <v>3</v>
      </c>
      <c r="U9" s="442"/>
      <c r="V9" s="197" t="str">
        <f>$C$21&amp;"-"&amp;$C$22</f>
        <v>30-20</v>
      </c>
      <c r="W9" s="197">
        <f ca="1">IF(COUNTIF($V$5:V9,V9)=1,COUNTIF(INDIRECT($W$30),V9),0)</f>
        <v>0</v>
      </c>
      <c r="X9" s="198">
        <f t="shared" ca="1" si="0"/>
        <v>0</v>
      </c>
      <c r="Y9" s="439"/>
      <c r="AB9" s="197">
        <f>(C21+C22)/2</f>
        <v>25</v>
      </c>
      <c r="AD9" s="428" t="s">
        <v>328</v>
      </c>
      <c r="AE9" s="197" t="s">
        <v>175</v>
      </c>
      <c r="AF9" s="198">
        <f>H8+H9+H4</f>
        <v>3707</v>
      </c>
    </row>
    <row r="10" spans="1:32" ht="20.25" thickTop="1" thickBot="1" x14ac:dyDescent="0.35">
      <c r="A10" s="15" t="s">
        <v>33</v>
      </c>
      <c r="B10" s="18" t="s">
        <v>20</v>
      </c>
      <c r="C10" s="218">
        <f>'Input sheet'!E14</f>
        <v>187</v>
      </c>
      <c r="D10" s="7"/>
      <c r="E10" s="102" t="s">
        <v>35</v>
      </c>
      <c r="F10" s="82" t="str">
        <f>$C$22 &amp; "-"&amp;$C$22</f>
        <v>20-20</v>
      </c>
      <c r="G10" s="110" t="s">
        <v>131</v>
      </c>
      <c r="H10" s="113">
        <f>C4+C12+C14</f>
        <v>620</v>
      </c>
      <c r="J10" s="86">
        <f>SUM(H4:H9)</f>
        <v>7474</v>
      </c>
      <c r="K10" s="87">
        <f>SUM(H10:H15)</f>
        <v>7474</v>
      </c>
      <c r="L10" s="88">
        <f>SUM(H16:H21)</f>
        <v>7666</v>
      </c>
      <c r="M10" s="89">
        <f>SUM(J10:L10)</f>
        <v>22614</v>
      </c>
      <c r="U10" s="443"/>
      <c r="V10" s="197" t="str">
        <f>$C$22&amp;"-"&amp;$C$22</f>
        <v>20-20</v>
      </c>
      <c r="W10" s="197">
        <f ca="1">IF(COUNTIF($V$5:V10,V10)=1,COUNTIF(INDIRECT($W$30),V10),0)</f>
        <v>0</v>
      </c>
      <c r="X10" s="198">
        <f t="shared" ca="1" si="0"/>
        <v>0</v>
      </c>
      <c r="Y10" s="440"/>
      <c r="AB10" s="197">
        <f>C22</f>
        <v>20</v>
      </c>
      <c r="AD10" s="429"/>
      <c r="AE10" s="197" t="s">
        <v>0</v>
      </c>
      <c r="AF10" s="198">
        <f>H10+H15+H11</f>
        <v>3717</v>
      </c>
    </row>
    <row r="11" spans="1:32" ht="19.5" thickTop="1" x14ac:dyDescent="0.3">
      <c r="A11" s="16"/>
      <c r="B11" s="19" t="s">
        <v>21</v>
      </c>
      <c r="C11" s="216">
        <f>'Input sheet'!E15</f>
        <v>1402</v>
      </c>
      <c r="D11" s="7"/>
      <c r="E11" s="97" t="s">
        <v>36</v>
      </c>
      <c r="F11" s="83" t="str">
        <f>$C$20 &amp; "-"&amp;$C$22</f>
        <v>40-20</v>
      </c>
      <c r="G11" s="116" t="s">
        <v>132</v>
      </c>
      <c r="H11" s="117">
        <f>C5+C6+C8+C9</f>
        <v>1543</v>
      </c>
      <c r="U11" s="441" t="s">
        <v>0</v>
      </c>
      <c r="V11" s="197" t="str">
        <f>$C$20&amp;"-"&amp;$C$20</f>
        <v>40-40</v>
      </c>
      <c r="W11" s="197">
        <f ca="1">IF(COUNTIF($V$11:V11,V11)=1,COUNTIF(INDIRECT($W$31),V11),0)</f>
        <v>0</v>
      </c>
      <c r="X11" s="198">
        <f ca="1">IF(W11&lt;&gt;0,SUMIF(INDIRECT($W$31),V11,INDIRECT($X$31)),0)</f>
        <v>0</v>
      </c>
      <c r="Y11" s="438">
        <f ca="1">(X11*AB11+X12*AB12+X13*AB13+X14*AB14+X15*AB15+X16*AB16)/SUM(X11:X16)</f>
        <v>28.34091517259834</v>
      </c>
      <c r="AB11" s="197">
        <f>(C20+C20)/2</f>
        <v>40</v>
      </c>
      <c r="AD11" s="429"/>
      <c r="AE11" s="197" t="s">
        <v>2</v>
      </c>
      <c r="AF11" s="198">
        <f>H16+H17+H18</f>
        <v>3460</v>
      </c>
    </row>
    <row r="12" spans="1:32" ht="19.5" thickBot="1" x14ac:dyDescent="0.35">
      <c r="A12" s="17"/>
      <c r="B12" s="20" t="s">
        <v>22</v>
      </c>
      <c r="C12" s="217">
        <f>'Input sheet'!E16</f>
        <v>187</v>
      </c>
      <c r="D12" s="7"/>
      <c r="E12" s="94" t="s">
        <v>31</v>
      </c>
      <c r="F12" s="83" t="str">
        <f>$C$20 &amp; "-"&amp;$C$22</f>
        <v>40-20</v>
      </c>
      <c r="G12" s="111" t="s">
        <v>133</v>
      </c>
      <c r="H12" s="114">
        <f>C5+C7+C15</f>
        <v>1181</v>
      </c>
      <c r="U12" s="442"/>
      <c r="V12" s="197" t="str">
        <f>$C$20 &amp; "-"&amp;$C$21</f>
        <v>40-30</v>
      </c>
      <c r="W12" s="197">
        <f ca="1">IF(COUNTIF($V$11:V12,V12)=1,COUNTIF(INDIRECT($W$31),V12),0)</f>
        <v>0</v>
      </c>
      <c r="X12" s="198">
        <f t="shared" ref="X12:X16" ca="1" si="1">IF(W12&lt;&gt;0,SUMIF(INDIRECT($W$31),V12,INDIRECT($X$31)),0)</f>
        <v>0</v>
      </c>
      <c r="Y12" s="439"/>
      <c r="AB12" s="197">
        <f>(C20+C21)/2</f>
        <v>35</v>
      </c>
      <c r="AD12" s="430"/>
      <c r="AE12" s="197" t="s">
        <v>3</v>
      </c>
      <c r="AF12" s="198">
        <f>SUM(AF9:AF11)</f>
        <v>10884</v>
      </c>
    </row>
    <row r="13" spans="1:32" ht="19.5" thickTop="1" x14ac:dyDescent="0.3">
      <c r="A13" s="15" t="s">
        <v>34</v>
      </c>
      <c r="B13" s="18" t="s">
        <v>26</v>
      </c>
      <c r="C13" s="218">
        <f>'Input sheet'!E17</f>
        <v>71</v>
      </c>
      <c r="D13" s="7"/>
      <c r="E13" s="94" t="s">
        <v>29</v>
      </c>
      <c r="F13" s="83" t="str">
        <f>$C$22 &amp; "-"&amp;$C$22</f>
        <v>20-20</v>
      </c>
      <c r="G13" s="111" t="s">
        <v>134</v>
      </c>
      <c r="H13" s="114">
        <f>C10+C6+C8</f>
        <v>620</v>
      </c>
      <c r="U13" s="442"/>
      <c r="V13" s="197" t="str">
        <f>$C$20&amp;"-"&amp;$C$22</f>
        <v>40-20</v>
      </c>
      <c r="W13" s="197">
        <f ca="1">IF(COUNTIF($V$11:V13,V13)=1,COUNTIF(INDIRECT($W$31),V13),0)</f>
        <v>4</v>
      </c>
      <c r="X13" s="198">
        <f t="shared" ca="1" si="1"/>
        <v>6234</v>
      </c>
      <c r="Y13" s="439"/>
      <c r="AB13" s="197">
        <f>(C20+C22)/2</f>
        <v>30</v>
      </c>
      <c r="AD13" s="428" t="s">
        <v>323</v>
      </c>
      <c r="AE13" s="197" t="s">
        <v>175</v>
      </c>
      <c r="AF13" s="198">
        <f>J10</f>
        <v>7474</v>
      </c>
    </row>
    <row r="14" spans="1:32" ht="18.75" x14ac:dyDescent="0.3">
      <c r="A14" s="16"/>
      <c r="B14" s="19" t="s">
        <v>27</v>
      </c>
      <c r="C14" s="216">
        <f>'Input sheet'!E18</f>
        <v>296</v>
      </c>
      <c r="D14" s="7"/>
      <c r="E14" s="94" t="s">
        <v>37</v>
      </c>
      <c r="F14" s="83" t="str">
        <f>$C$20 &amp; "-"&amp;$C$22</f>
        <v>40-20</v>
      </c>
      <c r="G14" s="111" t="s">
        <v>41</v>
      </c>
      <c r="H14" s="114">
        <f>C13+C14+C11+C12</f>
        <v>1956</v>
      </c>
      <c r="U14" s="442"/>
      <c r="V14" s="197" t="str">
        <f>$C$21&amp;"-"&amp;$C$21</f>
        <v>30-30</v>
      </c>
      <c r="W14" s="197">
        <f ca="1">IF(COUNTIF($V$11:V14,V14)=1,COUNTIF(INDIRECT($W$31),V14),0)</f>
        <v>0</v>
      </c>
      <c r="X14" s="198">
        <f t="shared" ca="1" si="1"/>
        <v>0</v>
      </c>
      <c r="Y14" s="439"/>
      <c r="AB14" s="197">
        <f>C21</f>
        <v>30</v>
      </c>
      <c r="AD14" s="429"/>
      <c r="AE14" s="197" t="s">
        <v>0</v>
      </c>
      <c r="AF14" s="198">
        <f>K10</f>
        <v>7474</v>
      </c>
    </row>
    <row r="15" spans="1:32" ht="19.5" thickBot="1" x14ac:dyDescent="0.35">
      <c r="A15" s="17"/>
      <c r="B15" s="20" t="s">
        <v>28</v>
      </c>
      <c r="C15" s="217">
        <f>'Input sheet'!E19</f>
        <v>81</v>
      </c>
      <c r="D15" s="7"/>
      <c r="E15" s="121" t="s">
        <v>30</v>
      </c>
      <c r="F15" s="85" t="str">
        <f>$C$20 &amp; "-"&amp;$C$22</f>
        <v>40-20</v>
      </c>
      <c r="G15" s="118" t="s">
        <v>74</v>
      </c>
      <c r="H15" s="119">
        <f>C13+C11+C9</f>
        <v>1554</v>
      </c>
      <c r="U15" s="442"/>
      <c r="V15" s="197" t="str">
        <f>$C$21&amp;"-"&amp;$C$22</f>
        <v>30-20</v>
      </c>
      <c r="W15" s="197">
        <f ca="1">IF(COUNTIF($V$11:V15,V15)=1,COUNTIF(INDIRECT($W$31),V15),0)</f>
        <v>0</v>
      </c>
      <c r="X15" s="198">
        <f t="shared" ca="1" si="1"/>
        <v>0</v>
      </c>
      <c r="Y15" s="439"/>
      <c r="AB15" s="197">
        <f>(C21+C22)/2</f>
        <v>25</v>
      </c>
      <c r="AD15" s="429"/>
      <c r="AE15" s="197" t="s">
        <v>2</v>
      </c>
      <c r="AF15" s="198">
        <f>L10</f>
        <v>7666</v>
      </c>
    </row>
    <row r="16" spans="1:32" ht="20.25" thickTop="1" thickBot="1" x14ac:dyDescent="0.35">
      <c r="A16" s="13"/>
      <c r="B16" s="60" t="s">
        <v>221</v>
      </c>
      <c r="C16" s="219">
        <f>'Input sheet'!E20</f>
        <v>3975</v>
      </c>
      <c r="D16" s="7"/>
      <c r="E16" s="122" t="s">
        <v>35</v>
      </c>
      <c r="F16" s="90" t="str">
        <f>$C$22 &amp; "-"&amp;$C$22</f>
        <v>20-20</v>
      </c>
      <c r="G16" s="127" t="s">
        <v>135</v>
      </c>
      <c r="H16" s="128">
        <f>C9+C12+C14</f>
        <v>564</v>
      </c>
      <c r="U16" s="443"/>
      <c r="V16" s="197" t="str">
        <f>$C$22&amp;"-"&amp;$C$22</f>
        <v>20-20</v>
      </c>
      <c r="W16" s="197">
        <f ca="1">IF(COUNTIF($V$11:V16,V16)=1,COUNTIF(INDIRECT($W$31),V16),0)</f>
        <v>2</v>
      </c>
      <c r="X16" s="198">
        <f t="shared" ca="1" si="1"/>
        <v>1240</v>
      </c>
      <c r="Y16" s="440"/>
      <c r="AB16" s="197">
        <f>C22</f>
        <v>20</v>
      </c>
      <c r="AD16" s="430"/>
      <c r="AE16" s="197" t="s">
        <v>3</v>
      </c>
      <c r="AF16" s="198">
        <f>M10</f>
        <v>22614</v>
      </c>
    </row>
    <row r="17" spans="2:28" ht="19.5" thickTop="1" x14ac:dyDescent="0.3">
      <c r="B17" s="6"/>
      <c r="C17" s="7"/>
      <c r="D17" s="7"/>
      <c r="E17" s="95" t="s">
        <v>36</v>
      </c>
      <c r="F17" s="83" t="str">
        <f>$C$20 &amp; "-"&amp;$C$22</f>
        <v>40-20</v>
      </c>
      <c r="G17" s="111" t="s">
        <v>42</v>
      </c>
      <c r="H17" s="114">
        <f>C5+C6+C9</f>
        <v>1247</v>
      </c>
      <c r="U17" s="441" t="s">
        <v>2</v>
      </c>
      <c r="V17" s="197" t="str">
        <f>$C$20&amp;"-"&amp;$C$20</f>
        <v>40-40</v>
      </c>
      <c r="W17" s="197">
        <f ca="1">IF(COUNTIF($V$17:V17,V17)=1,COUNTIF(INDIRECT($W$32),V17),0)</f>
        <v>0</v>
      </c>
      <c r="X17" s="198">
        <f ca="1">IF(W17&lt;&gt;0,SUMIF(INDIRECT($W$32),V17,INDIRECT($X$32)),0)</f>
        <v>0</v>
      </c>
      <c r="Y17" s="438">
        <f ca="1">(X17*AB17+X18*AB18+X19*AB19+X20*AB20+X21*AB21+X22*AB22)/SUM(X17:X22)</f>
        <v>28.593790764414297</v>
      </c>
      <c r="AB17" s="197">
        <f>(C20+C20)/2</f>
        <v>40</v>
      </c>
    </row>
    <row r="18" spans="2:28" ht="18.75" x14ac:dyDescent="0.3">
      <c r="D18" s="7"/>
      <c r="E18" s="95" t="s">
        <v>31</v>
      </c>
      <c r="F18" s="83" t="str">
        <f>$C$20 &amp; "-"&amp;$C$22</f>
        <v>40-20</v>
      </c>
      <c r="G18" s="111" t="s">
        <v>136</v>
      </c>
      <c r="H18" s="114">
        <f>C5+C6+C14+C12</f>
        <v>1649</v>
      </c>
      <c r="U18" s="442"/>
      <c r="V18" s="197" t="str">
        <f>$C$20 &amp; "-"&amp;$C$21</f>
        <v>40-30</v>
      </c>
      <c r="W18" s="197">
        <f ca="1">IF(COUNTIF($V$17:V18,V18)=1,COUNTIF(INDIRECT($W$32),V18),0)</f>
        <v>0</v>
      </c>
      <c r="X18" s="198">
        <f t="shared" ref="X18:X22" ca="1" si="2">IF(W18&lt;&gt;0,SUMIF(INDIRECT($W$32),V18,INDIRECT($X$32)),0)</f>
        <v>0</v>
      </c>
      <c r="Y18" s="439"/>
      <c r="AB18" s="197">
        <f>(C20+C21)/2</f>
        <v>35</v>
      </c>
    </row>
    <row r="19" spans="2:28" ht="18.75" x14ac:dyDescent="0.3">
      <c r="B19" s="64" t="s">
        <v>272</v>
      </c>
      <c r="C19" s="142"/>
      <c r="D19" s="7"/>
      <c r="E19" s="101" t="s">
        <v>29</v>
      </c>
      <c r="F19" s="83" t="str">
        <f>$C$20 &amp; "-"&amp;$C$22</f>
        <v>40-20</v>
      </c>
      <c r="G19" s="116" t="s">
        <v>137</v>
      </c>
      <c r="H19" s="117">
        <f>C6+C8+C11+C12</f>
        <v>2022</v>
      </c>
      <c r="U19" s="442"/>
      <c r="V19" s="197" t="str">
        <f>$C$20&amp;"-"&amp;$C$22</f>
        <v>40-20</v>
      </c>
      <c r="W19" s="197">
        <f ca="1">IF(COUNTIF($V$17:V19,V19)=1,COUNTIF(INDIRECT($W$32),V19),0)</f>
        <v>4</v>
      </c>
      <c r="X19" s="198">
        <f t="shared" ca="1" si="2"/>
        <v>6588</v>
      </c>
      <c r="Y19" s="439"/>
      <c r="AB19" s="197">
        <f>(C20+C22)/2</f>
        <v>30</v>
      </c>
    </row>
    <row r="20" spans="2:28" ht="18.75" x14ac:dyDescent="0.3">
      <c r="B20" s="8" t="s">
        <v>268</v>
      </c>
      <c r="C20" s="221">
        <f>'Input sheet'!D26</f>
        <v>40</v>
      </c>
      <c r="E20" s="95" t="s">
        <v>37</v>
      </c>
      <c r="F20" s="83" t="str">
        <f>$C$20 &amp; "-"&amp;$C$22</f>
        <v>40-20</v>
      </c>
      <c r="G20" s="111" t="s">
        <v>138</v>
      </c>
      <c r="H20" s="114">
        <f>C15+C11+C12</f>
        <v>1670</v>
      </c>
      <c r="U20" s="442"/>
      <c r="V20" s="197" t="str">
        <f>$C$21&amp;"-"&amp;$C$21</f>
        <v>30-30</v>
      </c>
      <c r="W20" s="197">
        <f ca="1">IF(COUNTIF($V$17:V20,V20)=1,COUNTIF(INDIRECT($W$32),V20),0)</f>
        <v>0</v>
      </c>
      <c r="X20" s="198">
        <f t="shared" ca="1" si="2"/>
        <v>0</v>
      </c>
      <c r="Y20" s="439"/>
      <c r="AB20" s="197">
        <f>C21</f>
        <v>30</v>
      </c>
    </row>
    <row r="21" spans="2:28" ht="19.5" thickBot="1" x14ac:dyDescent="0.35">
      <c r="B21" s="8" t="s">
        <v>269</v>
      </c>
      <c r="C21" s="221">
        <f>'Input sheet'!D27</f>
        <v>30</v>
      </c>
      <c r="E21" s="96" t="s">
        <v>30</v>
      </c>
      <c r="F21" s="85" t="str">
        <f>$C$22 &amp; "-"&amp;$C$22</f>
        <v>20-20</v>
      </c>
      <c r="G21" s="112" t="s">
        <v>139</v>
      </c>
      <c r="H21" s="115">
        <f>C15+C6+C8</f>
        <v>514</v>
      </c>
      <c r="U21" s="442"/>
      <c r="V21" s="197" t="str">
        <f>$C$21&amp;"-"&amp;$C$22</f>
        <v>30-20</v>
      </c>
      <c r="W21" s="197">
        <f ca="1">IF(COUNTIF($V$17:V21,V21)=1,COUNTIF(INDIRECT($W$32),V21),0)</f>
        <v>0</v>
      </c>
      <c r="X21" s="198">
        <f t="shared" ca="1" si="2"/>
        <v>0</v>
      </c>
      <c r="Y21" s="439"/>
      <c r="AB21" s="197">
        <f>(C21+C22)/2</f>
        <v>25</v>
      </c>
    </row>
    <row r="22" spans="2:28" ht="19.5" thickTop="1" x14ac:dyDescent="0.3">
      <c r="B22" s="8" t="s">
        <v>270</v>
      </c>
      <c r="C22" s="221">
        <f>'Input sheet'!D28</f>
        <v>20</v>
      </c>
      <c r="E22" s="2"/>
      <c r="H22" s="7"/>
      <c r="U22" s="443"/>
      <c r="V22" s="197" t="str">
        <f>$C$22&amp;"-"&amp;$C$22</f>
        <v>20-20</v>
      </c>
      <c r="W22" s="197">
        <f ca="1">IF(COUNTIF($V$17:V22,V22)=1,COUNTIF(INDIRECT($W$32),V22),0)</f>
        <v>2</v>
      </c>
      <c r="X22" s="198">
        <f t="shared" ca="1" si="2"/>
        <v>1078</v>
      </c>
      <c r="Y22" s="440"/>
      <c r="AB22" s="197">
        <f>C22</f>
        <v>20</v>
      </c>
    </row>
    <row r="23" spans="2:28" ht="18.75" x14ac:dyDescent="0.3">
      <c r="B23" s="6"/>
      <c r="C23" s="5"/>
      <c r="E23" s="2"/>
      <c r="H23" s="7"/>
      <c r="P23" s="77"/>
      <c r="U23" s="441" t="s">
        <v>3</v>
      </c>
      <c r="V23" s="197" t="str">
        <f>$C$20&amp;"-"&amp;$C$20</f>
        <v>40-40</v>
      </c>
      <c r="W23" s="197">
        <f t="shared" ref="W23:W28" ca="1" si="3">W5+W11+W17</f>
        <v>4</v>
      </c>
      <c r="X23" s="198">
        <f ca="1">SUM(X5+X11+X17)</f>
        <v>6578</v>
      </c>
      <c r="Y23" s="438">
        <f ca="1">(X23*AB23+X24*AB24+X25*AB25+X26*AB26+X27*AB27+X28*AB28)/SUM(X23:X28)</f>
        <v>31.883788803396126</v>
      </c>
      <c r="AB23" s="197">
        <f>(C20+C20)/2</f>
        <v>40</v>
      </c>
    </row>
    <row r="24" spans="2:28" ht="18.75" x14ac:dyDescent="0.3">
      <c r="B24" s="6"/>
      <c r="C24" s="5"/>
      <c r="E24" s="2"/>
      <c r="H24" s="7"/>
      <c r="U24" s="442"/>
      <c r="V24" s="197" t="str">
        <f>$C$20 &amp; "-"&amp;$C$21</f>
        <v>40-30</v>
      </c>
      <c r="W24" s="197">
        <f t="shared" ca="1" si="3"/>
        <v>0</v>
      </c>
      <c r="X24" s="198">
        <f t="shared" ref="X24:X28" ca="1" si="4">SUM(X6+X12+X18)</f>
        <v>0</v>
      </c>
      <c r="Y24" s="439"/>
      <c r="AB24" s="197">
        <f>(C20+C21)/2</f>
        <v>35</v>
      </c>
    </row>
    <row r="25" spans="2:28" ht="18.75" x14ac:dyDescent="0.3">
      <c r="B25" s="6"/>
      <c r="C25" s="5"/>
      <c r="E25" s="2"/>
      <c r="H25" s="7"/>
      <c r="U25" s="442"/>
      <c r="V25" s="197" t="str">
        <f>$C$20&amp;"-"&amp;$C$22</f>
        <v>40-20</v>
      </c>
      <c r="W25" s="197">
        <f t="shared" ca="1" si="3"/>
        <v>8</v>
      </c>
      <c r="X25" s="198">
        <f t="shared" ca="1" si="4"/>
        <v>12822</v>
      </c>
      <c r="Y25" s="439"/>
      <c r="AB25" s="197">
        <f>(C20+C22)/2</f>
        <v>30</v>
      </c>
    </row>
    <row r="26" spans="2:28" ht="18.75" x14ac:dyDescent="0.3">
      <c r="B26" s="6"/>
      <c r="C26" s="5"/>
      <c r="E26" s="2"/>
      <c r="H26" s="7"/>
      <c r="U26" s="442"/>
      <c r="V26" s="197" t="str">
        <f>$C$21&amp;"-"&amp;$C$21</f>
        <v>30-30</v>
      </c>
      <c r="W26" s="197">
        <f t="shared" ca="1" si="3"/>
        <v>2</v>
      </c>
      <c r="X26" s="198">
        <f t="shared" ca="1" si="4"/>
        <v>896</v>
      </c>
      <c r="Y26" s="439"/>
      <c r="AB26" s="197">
        <f>C21</f>
        <v>30</v>
      </c>
    </row>
    <row r="27" spans="2:28" ht="18.75" x14ac:dyDescent="0.3">
      <c r="B27" s="6"/>
      <c r="E27" s="2"/>
      <c r="H27" s="7"/>
      <c r="U27" s="442"/>
      <c r="V27" s="197" t="str">
        <f>$C$21&amp;"-"&amp;$C$22</f>
        <v>30-20</v>
      </c>
      <c r="W27" s="197">
        <f t="shared" ca="1" si="3"/>
        <v>0</v>
      </c>
      <c r="X27" s="198">
        <f t="shared" ca="1" si="4"/>
        <v>0</v>
      </c>
      <c r="Y27" s="439"/>
      <c r="AB27" s="197">
        <f>(C21+C22)/2</f>
        <v>25</v>
      </c>
    </row>
    <row r="28" spans="2:28" ht="18.75" x14ac:dyDescent="0.3">
      <c r="B28" s="6"/>
      <c r="C28" s="6"/>
      <c r="E28" s="2"/>
      <c r="H28" s="7"/>
      <c r="U28" s="443"/>
      <c r="V28" s="197" t="str">
        <f>$C$22&amp;"-"&amp;$C$22</f>
        <v>20-20</v>
      </c>
      <c r="W28" s="197">
        <f t="shared" ca="1" si="3"/>
        <v>4</v>
      </c>
      <c r="X28" s="198">
        <f t="shared" ca="1" si="4"/>
        <v>2318</v>
      </c>
      <c r="Y28" s="440"/>
      <c r="AB28" s="197">
        <f>C22</f>
        <v>20</v>
      </c>
    </row>
    <row r="29" spans="2:28" ht="19.5" thickBot="1" x14ac:dyDescent="0.35">
      <c r="B29" s="6"/>
      <c r="E29" s="2"/>
      <c r="H29" s="7"/>
    </row>
    <row r="30" spans="2:28" x14ac:dyDescent="0.25">
      <c r="B30" s="6"/>
      <c r="H30" s="7"/>
      <c r="J30" s="447" t="s">
        <v>354</v>
      </c>
      <c r="K30" s="448"/>
      <c r="L30" s="448"/>
      <c r="M30" s="448"/>
      <c r="N30" s="448"/>
      <c r="O30" s="449"/>
      <c r="U30" s="197" t="s">
        <v>365</v>
      </c>
      <c r="V30" s="197" t="s">
        <v>175</v>
      </c>
      <c r="W30" s="197" t="s">
        <v>378</v>
      </c>
      <c r="X30" s="197" t="s">
        <v>379</v>
      </c>
      <c r="Y30" s="77">
        <f ca="1">SUM(X23:X28)</f>
        <v>22614</v>
      </c>
    </row>
    <row r="31" spans="2:28" x14ac:dyDescent="0.25">
      <c r="B31" s="6"/>
      <c r="H31" s="7"/>
      <c r="J31" s="450"/>
      <c r="K31" s="451"/>
      <c r="L31" s="451"/>
      <c r="M31" s="451"/>
      <c r="N31" s="451"/>
      <c r="O31" s="452"/>
      <c r="U31" s="197"/>
      <c r="V31" s="197" t="s">
        <v>0</v>
      </c>
      <c r="W31" s="197" t="s">
        <v>380</v>
      </c>
      <c r="X31" s="197" t="s">
        <v>381</v>
      </c>
    </row>
    <row r="32" spans="2:28" x14ac:dyDescent="0.25">
      <c r="B32" s="6"/>
      <c r="C32" s="10"/>
      <c r="J32" s="450"/>
      <c r="K32" s="451"/>
      <c r="L32" s="451"/>
      <c r="M32" s="451"/>
      <c r="N32" s="451"/>
      <c r="O32" s="452"/>
      <c r="U32" s="197"/>
      <c r="V32" s="197" t="s">
        <v>2</v>
      </c>
      <c r="W32" s="197" t="s">
        <v>392</v>
      </c>
      <c r="X32" s="197" t="s">
        <v>393</v>
      </c>
    </row>
    <row r="33" spans="1:31" ht="19.5" thickBot="1" x14ac:dyDescent="0.35">
      <c r="B33" s="6"/>
      <c r="C33" s="6"/>
      <c r="G33" s="3"/>
      <c r="J33" s="453"/>
      <c r="K33" s="454"/>
      <c r="L33" s="454"/>
      <c r="M33" s="454"/>
      <c r="N33" s="454"/>
      <c r="O33" s="455"/>
    </row>
    <row r="34" spans="1:31" x14ac:dyDescent="0.25">
      <c r="G34" s="1"/>
    </row>
    <row r="36" spans="1:31" ht="15.75" thickBot="1" x14ac:dyDescent="0.3">
      <c r="D36" s="7"/>
      <c r="E36" s="7"/>
    </row>
    <row r="37" spans="1:31" ht="18.75" x14ac:dyDescent="0.3">
      <c r="A37" s="171" t="s">
        <v>210</v>
      </c>
      <c r="B37" s="172"/>
      <c r="C37" s="172"/>
      <c r="D37" s="172"/>
      <c r="E37" s="172"/>
      <c r="F37" s="172"/>
      <c r="G37" s="172"/>
      <c r="H37" s="172"/>
      <c r="I37" s="173"/>
      <c r="J37" s="173"/>
      <c r="K37" s="174"/>
      <c r="L37" s="175"/>
      <c r="M37" s="175"/>
      <c r="N37" s="173"/>
      <c r="O37" s="173"/>
      <c r="P37" s="173"/>
      <c r="Q37" s="173"/>
      <c r="R37" s="173"/>
      <c r="S37" s="173"/>
      <c r="T37" s="253"/>
      <c r="U37" s="173"/>
      <c r="V37" s="173"/>
      <c r="W37" s="173"/>
      <c r="X37" s="173"/>
      <c r="Y37" s="173"/>
      <c r="Z37" s="173"/>
      <c r="AA37" s="173"/>
      <c r="AB37" s="173"/>
      <c r="AC37" s="173"/>
      <c r="AD37" s="173"/>
      <c r="AE37" s="176"/>
    </row>
    <row r="38" spans="1:31" ht="15.75" thickBot="1" x14ac:dyDescent="0.3">
      <c r="A38" s="177"/>
      <c r="B38" s="126" t="s">
        <v>267</v>
      </c>
      <c r="C38" s="62"/>
      <c r="D38" s="62"/>
      <c r="E38" s="62"/>
      <c r="F38" s="62"/>
      <c r="G38" s="62"/>
      <c r="H38" s="62"/>
      <c r="I38" s="62"/>
      <c r="J38" s="62"/>
      <c r="K38" s="123"/>
      <c r="L38" s="62"/>
      <c r="M38" s="62"/>
      <c r="N38" s="62"/>
      <c r="O38" s="62"/>
      <c r="P38" s="62"/>
      <c r="Q38" s="62"/>
      <c r="R38" s="62"/>
      <c r="S38" s="62"/>
      <c r="T38" s="62"/>
      <c r="U38" s="62"/>
      <c r="V38" s="62"/>
      <c r="W38" s="62"/>
      <c r="X38" s="62"/>
      <c r="Y38" s="62"/>
      <c r="Z38" s="62"/>
      <c r="AA38" s="62"/>
      <c r="AB38" s="62"/>
      <c r="AC38" s="62"/>
      <c r="AD38" s="62"/>
      <c r="AE38" s="178"/>
    </row>
    <row r="39" spans="1:31" ht="16.5" thickTop="1" thickBot="1" x14ac:dyDescent="0.3">
      <c r="A39" s="179" t="s">
        <v>4</v>
      </c>
      <c r="B39" s="136" t="s">
        <v>14</v>
      </c>
      <c r="C39" s="137" t="s">
        <v>71</v>
      </c>
      <c r="D39" s="138" t="s">
        <v>211</v>
      </c>
      <c r="E39" s="139" t="s">
        <v>189</v>
      </c>
      <c r="F39" s="135" t="s">
        <v>3</v>
      </c>
      <c r="G39" s="62"/>
      <c r="H39" s="62"/>
      <c r="I39" s="62"/>
      <c r="J39" s="62"/>
      <c r="K39" s="123"/>
      <c r="L39" s="62"/>
      <c r="M39" s="62"/>
      <c r="N39" s="62"/>
      <c r="O39" s="62"/>
      <c r="P39" s="62"/>
      <c r="Q39" s="62"/>
      <c r="R39" s="62"/>
      <c r="S39" s="62"/>
      <c r="T39" s="62"/>
      <c r="U39" s="62"/>
      <c r="V39" s="62"/>
      <c r="W39" s="62"/>
      <c r="X39" s="62"/>
      <c r="Y39" s="62"/>
      <c r="Z39" s="62"/>
      <c r="AA39" s="62"/>
      <c r="AB39" s="62"/>
      <c r="AC39" s="62"/>
      <c r="AD39" s="62"/>
      <c r="AE39" s="178"/>
    </row>
    <row r="40" spans="1:31" ht="16.5" thickTop="1" thickBot="1" x14ac:dyDescent="0.3">
      <c r="A40" s="180">
        <v>11</v>
      </c>
      <c r="B40" s="149" t="s">
        <v>13</v>
      </c>
      <c r="C40" s="150">
        <v>6</v>
      </c>
      <c r="D40" s="151">
        <v>6</v>
      </c>
      <c r="E40" s="152">
        <v>6</v>
      </c>
      <c r="F40" s="153">
        <f>SUM(C40:E40)</f>
        <v>18</v>
      </c>
      <c r="G40" s="62"/>
      <c r="H40" s="62"/>
      <c r="I40" s="62"/>
      <c r="J40" s="62"/>
      <c r="K40" s="123"/>
      <c r="L40" s="62"/>
      <c r="M40" s="62"/>
      <c r="N40" s="62"/>
      <c r="O40" s="62"/>
      <c r="P40" s="62"/>
      <c r="Q40" s="62"/>
      <c r="R40" s="62"/>
      <c r="S40" s="62"/>
      <c r="T40" s="62"/>
      <c r="U40" s="62"/>
      <c r="V40" s="62"/>
      <c r="W40" s="62"/>
      <c r="X40" s="62"/>
      <c r="Y40" s="62"/>
      <c r="Z40" s="62"/>
      <c r="AA40" s="62"/>
      <c r="AB40" s="62"/>
      <c r="AC40" s="62"/>
      <c r="AD40" s="62"/>
      <c r="AE40" s="178"/>
    </row>
    <row r="41" spans="1:31" ht="15.75" thickTop="1" x14ac:dyDescent="0.25">
      <c r="A41" s="181"/>
      <c r="B41" s="145"/>
      <c r="C41" s="146"/>
      <c r="D41" s="146"/>
      <c r="E41" s="146"/>
      <c r="F41" s="146"/>
      <c r="G41" s="62"/>
      <c r="H41" s="62"/>
      <c r="I41" s="62"/>
      <c r="J41" s="62"/>
      <c r="K41" s="123"/>
      <c r="L41" s="62"/>
      <c r="M41" s="62"/>
      <c r="N41" s="62"/>
      <c r="O41" s="62"/>
      <c r="P41" s="62"/>
      <c r="Q41" s="62"/>
      <c r="R41" s="62"/>
      <c r="S41" s="62"/>
      <c r="T41" s="62"/>
      <c r="U41" s="62"/>
      <c r="V41" s="62"/>
      <c r="W41" s="62"/>
      <c r="X41" s="62"/>
      <c r="Y41" s="62"/>
      <c r="Z41" s="62"/>
      <c r="AA41" s="62"/>
      <c r="AB41" s="62"/>
      <c r="AC41" s="62"/>
      <c r="AD41" s="62"/>
      <c r="AE41" s="178"/>
    </row>
    <row r="42" spans="1:31" x14ac:dyDescent="0.25">
      <c r="A42" s="177"/>
      <c r="B42" s="62"/>
      <c r="C42" s="62"/>
      <c r="D42" s="62"/>
      <c r="E42" s="62"/>
      <c r="F42" s="62"/>
      <c r="G42" s="62"/>
      <c r="H42" s="62"/>
      <c r="I42" s="62"/>
      <c r="J42" s="62"/>
      <c r="K42" s="123"/>
      <c r="L42" s="62"/>
      <c r="M42" s="62"/>
      <c r="N42" s="62"/>
      <c r="O42" s="62"/>
      <c r="P42" s="62"/>
      <c r="Q42" s="62"/>
      <c r="R42" s="62"/>
      <c r="S42" s="62"/>
      <c r="T42" s="62"/>
      <c r="U42" s="62"/>
      <c r="V42" s="62"/>
      <c r="W42" s="62"/>
      <c r="X42" s="62"/>
      <c r="Y42" s="62"/>
      <c r="Z42" s="62"/>
      <c r="AA42" s="62"/>
      <c r="AB42" s="62"/>
      <c r="AC42" s="62"/>
      <c r="AD42" s="62"/>
      <c r="AE42" s="178"/>
    </row>
    <row r="43" spans="1:31" ht="15.75" thickBot="1" x14ac:dyDescent="0.3">
      <c r="A43" s="177"/>
      <c r="B43" s="239" t="s">
        <v>322</v>
      </c>
      <c r="C43" s="62"/>
      <c r="D43" s="62"/>
      <c r="E43" s="62"/>
      <c r="F43" s="62"/>
      <c r="G43" s="62"/>
      <c r="H43" s="62"/>
      <c r="I43" s="62"/>
      <c r="J43" s="62"/>
      <c r="K43" s="62"/>
      <c r="L43" s="123"/>
      <c r="M43" s="62"/>
      <c r="N43" s="62"/>
      <c r="O43" s="62"/>
      <c r="P43" s="62"/>
      <c r="Q43" s="62"/>
      <c r="R43" s="62"/>
      <c r="S43" s="62"/>
      <c r="T43" s="62"/>
      <c r="U43" s="62"/>
      <c r="V43" s="62"/>
      <c r="W43" s="62"/>
      <c r="X43" s="62"/>
      <c r="Y43" s="62"/>
      <c r="Z43" s="62"/>
      <c r="AA43" s="62"/>
      <c r="AB43" s="62"/>
      <c r="AC43" s="62"/>
      <c r="AD43" s="62"/>
      <c r="AE43" s="178"/>
    </row>
    <row r="44" spans="1:31" ht="15.75" thickTop="1" x14ac:dyDescent="0.25">
      <c r="A44" s="434" t="s">
        <v>4</v>
      </c>
      <c r="B44" s="423" t="s">
        <v>14</v>
      </c>
      <c r="C44" s="436" t="s">
        <v>174</v>
      </c>
      <c r="D44" s="426"/>
      <c r="E44" s="426"/>
      <c r="F44" s="437"/>
      <c r="G44" s="425" t="s">
        <v>214</v>
      </c>
      <c r="H44" s="426"/>
      <c r="I44" s="426"/>
      <c r="J44" s="427"/>
      <c r="K44" s="436" t="s">
        <v>212</v>
      </c>
      <c r="L44" s="427"/>
      <c r="M44" s="62"/>
      <c r="N44" s="62"/>
      <c r="O44" s="62"/>
      <c r="P44" s="62"/>
      <c r="Q44" s="62"/>
      <c r="R44" s="62"/>
      <c r="S44" s="62"/>
      <c r="T44" s="62"/>
      <c r="U44" s="62"/>
      <c r="V44" s="62"/>
      <c r="W44" s="62"/>
      <c r="X44" s="62"/>
      <c r="Y44" s="62"/>
      <c r="Z44" s="62"/>
      <c r="AA44" s="62"/>
      <c r="AB44" s="62"/>
      <c r="AC44" s="62"/>
      <c r="AD44" s="62"/>
      <c r="AE44" s="178"/>
    </row>
    <row r="45" spans="1:31" ht="15.75" thickBot="1" x14ac:dyDescent="0.3">
      <c r="A45" s="435"/>
      <c r="B45" s="424"/>
      <c r="C45" s="132" t="s">
        <v>1</v>
      </c>
      <c r="D45" s="133" t="s">
        <v>0</v>
      </c>
      <c r="E45" s="133" t="s">
        <v>2</v>
      </c>
      <c r="F45" s="140" t="s">
        <v>3</v>
      </c>
      <c r="G45" s="141" t="s">
        <v>1</v>
      </c>
      <c r="H45" s="133" t="s">
        <v>0</v>
      </c>
      <c r="I45" s="133" t="s">
        <v>2</v>
      </c>
      <c r="J45" s="134" t="s">
        <v>3</v>
      </c>
      <c r="K45" s="132" t="s">
        <v>213</v>
      </c>
      <c r="L45" s="134" t="s">
        <v>3</v>
      </c>
      <c r="M45" s="62"/>
      <c r="N45" s="62"/>
      <c r="O45" s="62"/>
      <c r="P45" s="62"/>
      <c r="Q45" s="62"/>
      <c r="R45" s="62"/>
      <c r="S45" s="62"/>
      <c r="T45" s="62"/>
      <c r="U45" s="62"/>
      <c r="V45" s="62"/>
      <c r="W45" s="62"/>
      <c r="X45" s="62"/>
      <c r="Y45" s="62"/>
      <c r="Z45" s="62"/>
      <c r="AA45" s="62"/>
      <c r="AB45" s="62"/>
      <c r="AC45" s="62"/>
      <c r="AD45" s="62"/>
      <c r="AE45" s="178"/>
    </row>
    <row r="46" spans="1:31" ht="16.5" thickTop="1" thickBot="1" x14ac:dyDescent="0.3">
      <c r="A46" s="182">
        <f>A40</f>
        <v>11</v>
      </c>
      <c r="B46" s="154" t="s">
        <v>13</v>
      </c>
      <c r="C46" s="155">
        <f>J10</f>
        <v>7474</v>
      </c>
      <c r="D46" s="156">
        <f>K10</f>
        <v>7474</v>
      </c>
      <c r="E46" s="156">
        <f>L10</f>
        <v>7666</v>
      </c>
      <c r="F46" s="157">
        <f>M10</f>
        <v>22614</v>
      </c>
      <c r="G46" s="158">
        <f>C46/$F$46</f>
        <v>0.33050322808879457</v>
      </c>
      <c r="H46" s="159">
        <f>D46/$F$46</f>
        <v>0.33050322808879457</v>
      </c>
      <c r="I46" s="159">
        <f>E46/$F$46</f>
        <v>0.33899354382241087</v>
      </c>
      <c r="J46" s="160">
        <f>F46/$F$46</f>
        <v>1</v>
      </c>
      <c r="K46" s="158">
        <f>Results!$K$35</f>
        <v>0.46797140675966409</v>
      </c>
      <c r="L46" s="161">
        <f>Results!$L$35</f>
        <v>0.23021411308166251</v>
      </c>
      <c r="M46" s="62"/>
      <c r="N46" s="62"/>
      <c r="O46" s="62"/>
      <c r="P46" s="62"/>
      <c r="Q46" s="62"/>
      <c r="R46" s="62"/>
      <c r="S46" s="62"/>
      <c r="T46" s="62"/>
      <c r="U46" s="62"/>
      <c r="V46" s="62"/>
      <c r="W46" s="62"/>
      <c r="X46" s="62"/>
      <c r="Y46" s="62"/>
      <c r="Z46" s="62"/>
      <c r="AA46" s="62"/>
      <c r="AB46" s="62"/>
      <c r="AC46" s="62"/>
      <c r="AD46" s="62"/>
      <c r="AE46" s="178"/>
    </row>
    <row r="47" spans="1:31" ht="15.75" thickTop="1" x14ac:dyDescent="0.25">
      <c r="A47" s="177"/>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178"/>
    </row>
    <row r="48" spans="1:31" x14ac:dyDescent="0.25">
      <c r="A48" s="177"/>
      <c r="B48" s="62"/>
      <c r="C48" s="62"/>
      <c r="D48" s="62"/>
      <c r="E48" s="62"/>
      <c r="F48" s="62"/>
      <c r="G48" s="62"/>
      <c r="H48" s="62"/>
      <c r="I48" s="62"/>
      <c r="J48" s="62"/>
      <c r="K48" s="123"/>
      <c r="L48" s="62"/>
      <c r="M48" s="62"/>
      <c r="N48" s="62"/>
      <c r="O48" s="62"/>
      <c r="P48" s="62"/>
      <c r="Q48" s="62"/>
      <c r="R48" s="62"/>
      <c r="S48" s="62"/>
      <c r="T48" s="62"/>
      <c r="U48" s="62"/>
      <c r="V48" s="62"/>
      <c r="W48" s="62"/>
      <c r="X48" s="62"/>
      <c r="Y48" s="62"/>
      <c r="Z48" s="62"/>
      <c r="AA48" s="62"/>
      <c r="AB48" s="62"/>
      <c r="AC48" s="62"/>
      <c r="AD48" s="62"/>
      <c r="AE48" s="178"/>
    </row>
    <row r="49" spans="1:31" ht="15.75" thickBot="1" x14ac:dyDescent="0.3">
      <c r="B49" s="231" t="s">
        <v>330</v>
      </c>
      <c r="C49" s="230"/>
      <c r="D49" s="230"/>
      <c r="E49" s="230"/>
      <c r="F49" s="230"/>
      <c r="G49" s="230"/>
      <c r="H49" s="230"/>
      <c r="I49" s="230"/>
      <c r="J49" s="230"/>
      <c r="K49" s="230"/>
      <c r="L49" s="230"/>
      <c r="M49" s="230"/>
      <c r="N49" s="162"/>
      <c r="O49" s="162"/>
      <c r="P49" s="162"/>
      <c r="Q49" s="162"/>
      <c r="R49" s="162"/>
      <c r="S49" s="162"/>
      <c r="T49" s="162"/>
      <c r="U49" s="62"/>
      <c r="V49" s="62"/>
      <c r="W49" s="62"/>
      <c r="X49" s="62"/>
      <c r="Y49" s="62"/>
      <c r="Z49" s="62"/>
      <c r="AA49" s="62"/>
      <c r="AB49" s="162"/>
      <c r="AC49" s="162"/>
      <c r="AD49" s="162"/>
      <c r="AE49" s="237"/>
    </row>
    <row r="50" spans="1:31" ht="15.75" thickTop="1" x14ac:dyDescent="0.25">
      <c r="A50" s="184" t="s">
        <v>4</v>
      </c>
      <c r="B50" s="423" t="s">
        <v>14</v>
      </c>
      <c r="C50" s="425" t="s">
        <v>323</v>
      </c>
      <c r="D50" s="426"/>
      <c r="E50" s="426"/>
      <c r="F50" s="427"/>
      <c r="G50" s="425" t="s">
        <v>324</v>
      </c>
      <c r="H50" s="426"/>
      <c r="I50" s="426"/>
      <c r="J50" s="427"/>
      <c r="K50" s="425" t="s">
        <v>325</v>
      </c>
      <c r="L50" s="426"/>
      <c r="M50" s="426"/>
      <c r="N50" s="427"/>
      <c r="O50" s="162"/>
      <c r="P50" s="162"/>
      <c r="Q50" s="162"/>
      <c r="R50" s="162"/>
      <c r="S50" s="162"/>
      <c r="T50" s="162"/>
      <c r="U50" s="62"/>
      <c r="V50" s="62"/>
      <c r="W50" s="62"/>
      <c r="X50" s="62"/>
      <c r="Y50" s="62"/>
      <c r="Z50" s="62"/>
      <c r="AA50" s="62"/>
      <c r="AB50" s="162"/>
      <c r="AC50" s="162"/>
      <c r="AD50" s="162"/>
      <c r="AE50" s="237"/>
    </row>
    <row r="51" spans="1:31" ht="30.75" thickBot="1" x14ac:dyDescent="0.3">
      <c r="A51" s="185"/>
      <c r="B51" s="424"/>
      <c r="C51" s="65" t="s">
        <v>175</v>
      </c>
      <c r="D51" s="66" t="s">
        <v>0</v>
      </c>
      <c r="E51" s="66" t="s">
        <v>2</v>
      </c>
      <c r="F51" s="67" t="s">
        <v>3</v>
      </c>
      <c r="G51" s="65" t="s">
        <v>175</v>
      </c>
      <c r="H51" s="66" t="s">
        <v>0</v>
      </c>
      <c r="I51" s="66" t="s">
        <v>2</v>
      </c>
      <c r="J51" s="67" t="s">
        <v>3</v>
      </c>
      <c r="K51" s="65" t="s">
        <v>175</v>
      </c>
      <c r="L51" s="66" t="s">
        <v>0</v>
      </c>
      <c r="M51" s="66" t="s">
        <v>2</v>
      </c>
      <c r="N51" s="67" t="s">
        <v>3</v>
      </c>
      <c r="O51" s="162"/>
      <c r="P51" s="162"/>
      <c r="Q51" s="162"/>
      <c r="R51" s="162"/>
      <c r="S51" s="162"/>
      <c r="T51" s="162"/>
      <c r="U51" s="62"/>
      <c r="V51" s="62"/>
      <c r="W51" s="62"/>
      <c r="X51" s="62"/>
      <c r="Y51" s="62"/>
      <c r="Z51" s="62"/>
      <c r="AA51" s="62"/>
      <c r="AB51" s="162"/>
      <c r="AC51" s="162"/>
      <c r="AD51" s="162"/>
      <c r="AE51" s="237"/>
    </row>
    <row r="52" spans="1:31" ht="16.5" thickTop="1" thickBot="1" x14ac:dyDescent="0.3">
      <c r="A52" s="180">
        <f>A40</f>
        <v>11</v>
      </c>
      <c r="B52" s="149" t="str">
        <f>B40</f>
        <v>Offset T</v>
      </c>
      <c r="C52" s="169">
        <f>AF13</f>
        <v>7474</v>
      </c>
      <c r="D52" s="165">
        <f>AF14</f>
        <v>7474</v>
      </c>
      <c r="E52" s="165">
        <f>AF15</f>
        <v>7666</v>
      </c>
      <c r="F52" s="235">
        <f>AF16</f>
        <v>22614</v>
      </c>
      <c r="G52" s="169">
        <f>AF5</f>
        <v>3767</v>
      </c>
      <c r="H52" s="169">
        <f>AF6</f>
        <v>3757</v>
      </c>
      <c r="I52" s="169">
        <f>AF7</f>
        <v>4206</v>
      </c>
      <c r="J52" s="169">
        <f>AF8</f>
        <v>11730</v>
      </c>
      <c r="K52" s="166">
        <f>AF9</f>
        <v>3707</v>
      </c>
      <c r="L52" s="165">
        <f>AF10</f>
        <v>3717</v>
      </c>
      <c r="M52" s="165">
        <f>AF11</f>
        <v>3460</v>
      </c>
      <c r="N52" s="236">
        <f>AF12</f>
        <v>10884</v>
      </c>
      <c r="O52" s="162"/>
      <c r="P52" s="162"/>
      <c r="Q52" s="162"/>
      <c r="R52" s="162"/>
      <c r="S52" s="162"/>
      <c r="T52" s="162"/>
      <c r="U52" s="62"/>
      <c r="V52" s="62"/>
      <c r="W52" s="62"/>
      <c r="X52" s="62"/>
      <c r="Y52" s="62"/>
      <c r="Z52" s="62"/>
      <c r="AA52" s="62"/>
      <c r="AB52" s="162"/>
      <c r="AC52" s="162"/>
      <c r="AD52" s="162"/>
      <c r="AE52" s="237"/>
    </row>
    <row r="53" spans="1:31" ht="15.75" thickTop="1" x14ac:dyDescent="0.25">
      <c r="A53" s="177"/>
      <c r="B53" s="62"/>
      <c r="C53" s="62"/>
      <c r="D53" s="62"/>
      <c r="E53" s="62"/>
      <c r="F53" s="62"/>
      <c r="G53" s="62"/>
      <c r="H53" s="62"/>
      <c r="I53" s="62"/>
      <c r="J53" s="62"/>
      <c r="K53" s="123"/>
      <c r="L53" s="62"/>
      <c r="M53" s="62"/>
      <c r="N53" s="62"/>
      <c r="O53" s="62"/>
      <c r="P53" s="62"/>
      <c r="Q53" s="62"/>
      <c r="R53" s="62"/>
      <c r="S53" s="62"/>
      <c r="T53" s="62"/>
      <c r="U53" s="62"/>
      <c r="V53" s="62"/>
      <c r="W53" s="62"/>
      <c r="X53" s="62"/>
      <c r="Y53" s="62"/>
      <c r="Z53" s="62"/>
      <c r="AA53" s="62"/>
      <c r="AB53" s="62"/>
      <c r="AC53" s="62"/>
      <c r="AD53" s="62"/>
      <c r="AE53" s="178"/>
    </row>
    <row r="54" spans="1:31" x14ac:dyDescent="0.25">
      <c r="A54" s="177"/>
      <c r="B54" s="62"/>
      <c r="C54" s="62"/>
      <c r="D54" s="62"/>
      <c r="E54" s="62"/>
      <c r="F54" s="62"/>
      <c r="G54" s="62"/>
      <c r="H54" s="62"/>
      <c r="I54" s="62"/>
      <c r="J54" s="62"/>
      <c r="K54" s="123"/>
      <c r="L54" s="62"/>
      <c r="M54" s="62"/>
      <c r="N54" s="62"/>
      <c r="O54" s="62"/>
      <c r="P54" s="62"/>
      <c r="Q54" s="62"/>
      <c r="R54" s="62"/>
      <c r="S54" s="62"/>
      <c r="T54" s="62"/>
      <c r="U54" s="62"/>
      <c r="V54" s="62"/>
      <c r="W54" s="62"/>
      <c r="X54" s="62"/>
      <c r="Y54" s="62"/>
      <c r="Z54" s="62"/>
      <c r="AA54" s="62"/>
      <c r="AB54" s="62"/>
      <c r="AC54" s="62"/>
      <c r="AD54" s="62"/>
      <c r="AE54" s="178"/>
    </row>
    <row r="55" spans="1:31" x14ac:dyDescent="0.25">
      <c r="A55" s="177"/>
      <c r="B55" s="62"/>
      <c r="C55" s="62"/>
      <c r="D55" s="62"/>
      <c r="E55" s="62"/>
      <c r="F55" s="62"/>
      <c r="G55" s="62"/>
      <c r="H55" s="62"/>
      <c r="I55" s="62"/>
      <c r="J55" s="62"/>
      <c r="K55" s="123"/>
      <c r="L55" s="62"/>
      <c r="M55" s="62"/>
      <c r="N55" s="62"/>
      <c r="O55" s="62"/>
      <c r="P55" s="62"/>
      <c r="Q55" s="62"/>
      <c r="R55" s="62"/>
      <c r="S55" s="62"/>
      <c r="T55" s="62"/>
      <c r="U55" s="62"/>
      <c r="V55" s="62"/>
      <c r="W55" s="62"/>
      <c r="X55" s="62"/>
      <c r="Y55" s="62"/>
      <c r="Z55" s="62"/>
      <c r="AA55" s="62"/>
      <c r="AB55" s="62"/>
      <c r="AC55" s="62"/>
      <c r="AD55" s="62"/>
      <c r="AE55" s="178"/>
    </row>
    <row r="56" spans="1:31" ht="15.75" thickBot="1" x14ac:dyDescent="0.3">
      <c r="A56" s="183"/>
      <c r="B56" s="163" t="s">
        <v>335</v>
      </c>
      <c r="C56" s="162"/>
      <c r="D56" s="162"/>
      <c r="E56" s="162"/>
      <c r="F56" s="162"/>
      <c r="G56" s="162"/>
      <c r="H56" s="162"/>
      <c r="I56" s="162"/>
      <c r="J56" s="162"/>
      <c r="K56" s="162"/>
      <c r="L56" s="162"/>
      <c r="M56" s="162"/>
      <c r="N56" s="162"/>
      <c r="O56" s="162"/>
      <c r="P56" s="162"/>
      <c r="Q56" s="162"/>
      <c r="R56" s="162"/>
      <c r="S56" s="252"/>
      <c r="T56" s="62"/>
      <c r="U56" s="62"/>
      <c r="V56" s="62"/>
      <c r="W56" s="62"/>
      <c r="X56" s="62"/>
      <c r="Y56" s="62"/>
      <c r="Z56" s="62"/>
      <c r="AA56" s="62"/>
      <c r="AB56" s="62"/>
      <c r="AC56" s="62"/>
      <c r="AD56" s="62"/>
      <c r="AE56" s="178"/>
    </row>
    <row r="57" spans="1:31" ht="15.75" thickTop="1" x14ac:dyDescent="0.25">
      <c r="A57" s="124" t="s">
        <v>4</v>
      </c>
      <c r="B57" s="124" t="s">
        <v>14</v>
      </c>
      <c r="C57" s="444" t="s">
        <v>175</v>
      </c>
      <c r="D57" s="445"/>
      <c r="E57" s="445"/>
      <c r="F57" s="445"/>
      <c r="G57" s="445"/>
      <c r="H57" s="446"/>
      <c r="I57" s="444" t="s">
        <v>0</v>
      </c>
      <c r="J57" s="445"/>
      <c r="K57" s="445"/>
      <c r="L57" s="445"/>
      <c r="M57" s="445"/>
      <c r="N57" s="446"/>
      <c r="O57" s="444" t="s">
        <v>2</v>
      </c>
      <c r="P57" s="445"/>
      <c r="Q57" s="445"/>
      <c r="R57" s="445"/>
      <c r="S57" s="445"/>
      <c r="T57" s="446"/>
      <c r="U57" s="242" t="s">
        <v>3</v>
      </c>
      <c r="V57" s="243"/>
      <c r="W57" s="243"/>
      <c r="X57" s="243"/>
      <c r="Y57" s="243"/>
      <c r="Z57" s="244"/>
      <c r="AA57" s="62"/>
      <c r="AB57" s="62"/>
      <c r="AC57" s="62"/>
      <c r="AD57" s="62"/>
      <c r="AE57" s="178"/>
    </row>
    <row r="58" spans="1:31" ht="30.75" thickBot="1" x14ac:dyDescent="0.3">
      <c r="A58" s="125"/>
      <c r="B58" s="125"/>
      <c r="C58" s="65" t="str">
        <f>$V$5&amp;"
(mph)"</f>
        <v>40-40
(mph)</v>
      </c>
      <c r="D58" s="66" t="str">
        <f>$V$6&amp;"
(mph)"</f>
        <v>40-30
(mph)</v>
      </c>
      <c r="E58" s="245" t="str">
        <f>$V$7&amp;" (mph)"</f>
        <v>40-20 (mph)</v>
      </c>
      <c r="F58" s="66" t="str">
        <f>$V$8&amp;"
(mph)"</f>
        <v>30-30
(mph)</v>
      </c>
      <c r="G58" s="66" t="str">
        <f>$V$9&amp;"
(mph)"</f>
        <v>30-20
(mph)</v>
      </c>
      <c r="H58" s="66" t="str">
        <f>$V$10&amp;" (mph)"</f>
        <v>20-20 (mph)</v>
      </c>
      <c r="I58" s="65" t="str">
        <f>$V$5&amp;"
(mph)"</f>
        <v>40-40
(mph)</v>
      </c>
      <c r="J58" s="66" t="str">
        <f>$V$6&amp;"
(mph)"</f>
        <v>40-30
(mph)</v>
      </c>
      <c r="K58" s="245" t="str">
        <f>$V$7&amp;" (mph)"</f>
        <v>40-20 (mph)</v>
      </c>
      <c r="L58" s="66" t="str">
        <f>$V$8&amp;"
(mph)"</f>
        <v>30-30
(mph)</v>
      </c>
      <c r="M58" s="66" t="str">
        <f>$V$9&amp;"
(mph)"</f>
        <v>30-20
(mph)</v>
      </c>
      <c r="N58" s="66" t="str">
        <f>$V$10&amp;" (mph)"</f>
        <v>20-20 (mph)</v>
      </c>
      <c r="O58" s="65" t="str">
        <f>$V$5&amp;"
(mph)"</f>
        <v>40-40
(mph)</v>
      </c>
      <c r="P58" s="66" t="str">
        <f>$V$6&amp;"
(mph)"</f>
        <v>40-30
(mph)</v>
      </c>
      <c r="Q58" s="245" t="str">
        <f>$V$7&amp;" (mph)"</f>
        <v>40-20 (mph)</v>
      </c>
      <c r="R58" s="66" t="str">
        <f>$V$8&amp;"
(mph)"</f>
        <v>30-30
(mph)</v>
      </c>
      <c r="S58" s="66" t="str">
        <f>$V$9&amp;"
(mph)"</f>
        <v>30-20
(mph)</v>
      </c>
      <c r="T58" s="66" t="str">
        <f>$V$10&amp;" (mph)"</f>
        <v>20-20 (mph)</v>
      </c>
      <c r="U58" s="65" t="str">
        <f>$V$5&amp;"
(mph)"</f>
        <v>40-40
(mph)</v>
      </c>
      <c r="V58" s="66" t="str">
        <f>$V$6&amp;"
(mph)"</f>
        <v>40-30
(mph)</v>
      </c>
      <c r="W58" s="245" t="str">
        <f>$V$7&amp;" (mph)"</f>
        <v>40-20 (mph)</v>
      </c>
      <c r="X58" s="66" t="str">
        <f>$V$8&amp;"
(mph)"</f>
        <v>30-30
(mph)</v>
      </c>
      <c r="Y58" s="66" t="str">
        <f>$V$9&amp;"
(mph)"</f>
        <v>30-20
(mph)</v>
      </c>
      <c r="Z58" s="67" t="str">
        <f>$V$10&amp;" (mph)"</f>
        <v>20-20 (mph)</v>
      </c>
      <c r="AA58" s="162"/>
      <c r="AB58" s="62"/>
      <c r="AC58" s="62"/>
      <c r="AD58" s="62"/>
      <c r="AE58" s="178"/>
    </row>
    <row r="59" spans="1:31" ht="16.5" thickTop="1" thickBot="1" x14ac:dyDescent="0.3">
      <c r="A59" s="247">
        <f>A40</f>
        <v>11</v>
      </c>
      <c r="B59" s="164" t="str">
        <f>B40</f>
        <v>Offset T</v>
      </c>
      <c r="C59" s="248">
        <f ca="1">W5</f>
        <v>4</v>
      </c>
      <c r="D59" s="248">
        <f ca="1">W6</f>
        <v>0</v>
      </c>
      <c r="E59" s="248">
        <f ca="1">W7</f>
        <v>0</v>
      </c>
      <c r="F59" s="248">
        <f ca="1">W8</f>
        <v>2</v>
      </c>
      <c r="G59" s="248">
        <f ca="1">W9</f>
        <v>0</v>
      </c>
      <c r="H59" s="249">
        <f ca="1">W10</f>
        <v>0</v>
      </c>
      <c r="I59" s="250">
        <f ca="1">W11</f>
        <v>0</v>
      </c>
      <c r="J59" s="49">
        <f ca="1">W12</f>
        <v>0</v>
      </c>
      <c r="K59" s="49">
        <f ca="1">W13</f>
        <v>4</v>
      </c>
      <c r="L59" s="49">
        <f ca="1">W14</f>
        <v>0</v>
      </c>
      <c r="M59" s="49">
        <f ca="1">W15</f>
        <v>0</v>
      </c>
      <c r="N59" s="251">
        <f ca="1">W22</f>
        <v>2</v>
      </c>
      <c r="O59" s="250">
        <f ca="1">W17</f>
        <v>0</v>
      </c>
      <c r="P59" s="49">
        <f ca="1">W18</f>
        <v>0</v>
      </c>
      <c r="Q59" s="49">
        <f ca="1">W19</f>
        <v>4</v>
      </c>
      <c r="R59" s="49">
        <f ca="1">W20</f>
        <v>0</v>
      </c>
      <c r="S59" s="49">
        <f ca="1">W21</f>
        <v>0</v>
      </c>
      <c r="T59" s="251">
        <f ca="1">W22</f>
        <v>2</v>
      </c>
      <c r="U59" s="250">
        <f ca="1">W23</f>
        <v>4</v>
      </c>
      <c r="V59" s="49">
        <f ca="1">W24</f>
        <v>0</v>
      </c>
      <c r="W59" s="49">
        <f ca="1">W25</f>
        <v>8</v>
      </c>
      <c r="X59" s="49">
        <f ca="1">W26</f>
        <v>2</v>
      </c>
      <c r="Y59" s="49">
        <f ca="1">W27</f>
        <v>0</v>
      </c>
      <c r="Z59" s="251">
        <f ca="1">W28</f>
        <v>4</v>
      </c>
      <c r="AA59" s="162"/>
      <c r="AB59" s="162"/>
      <c r="AC59" s="62"/>
      <c r="AD59" s="62"/>
      <c r="AE59" s="178"/>
    </row>
    <row r="60" spans="1:31" ht="19.5" thickTop="1" x14ac:dyDescent="0.3">
      <c r="A60" s="183"/>
      <c r="B60" s="167"/>
      <c r="C60" s="167"/>
      <c r="D60" s="62"/>
      <c r="E60" s="62"/>
      <c r="F60" s="62"/>
      <c r="G60" s="62"/>
      <c r="H60" s="62"/>
      <c r="I60" s="123"/>
      <c r="J60" s="148"/>
      <c r="K60" s="148"/>
      <c r="L60" s="62"/>
      <c r="M60" s="62"/>
      <c r="N60" s="62"/>
      <c r="O60" s="62"/>
      <c r="P60" s="62"/>
      <c r="Q60" s="62"/>
      <c r="R60" s="168"/>
      <c r="S60" s="246"/>
      <c r="T60" s="62"/>
      <c r="U60" s="162"/>
      <c r="V60" s="162"/>
      <c r="W60" s="162"/>
      <c r="X60" s="162"/>
      <c r="Y60" s="162"/>
      <c r="Z60" s="62"/>
      <c r="AA60" s="62"/>
      <c r="AB60" s="62"/>
      <c r="AC60" s="62"/>
      <c r="AD60" s="62"/>
      <c r="AE60" s="178"/>
    </row>
    <row r="61" spans="1:31" ht="18.75" x14ac:dyDescent="0.3">
      <c r="A61" s="183"/>
      <c r="B61" s="167"/>
      <c r="C61" s="167"/>
      <c r="D61" s="62"/>
      <c r="E61" s="62"/>
      <c r="F61" s="62"/>
      <c r="G61" s="62"/>
      <c r="H61" s="62"/>
      <c r="I61" s="123"/>
      <c r="J61" s="62"/>
      <c r="K61" s="62"/>
      <c r="L61" s="62"/>
      <c r="M61" s="62"/>
      <c r="N61" s="62"/>
      <c r="O61" s="62"/>
      <c r="P61" s="62"/>
      <c r="Q61" s="62"/>
      <c r="R61" s="168"/>
      <c r="S61" s="62"/>
      <c r="T61" s="62"/>
      <c r="U61" s="162"/>
      <c r="V61" s="162"/>
      <c r="W61" s="162"/>
      <c r="X61" s="162"/>
      <c r="Y61" s="162"/>
      <c r="Z61" s="62"/>
      <c r="AA61" s="62"/>
      <c r="AB61" s="62"/>
      <c r="AC61" s="62"/>
      <c r="AD61" s="62"/>
      <c r="AE61" s="178"/>
    </row>
    <row r="62" spans="1:31" ht="15.75" thickBot="1" x14ac:dyDescent="0.3">
      <c r="A62" s="183"/>
      <c r="B62" s="163" t="s">
        <v>340</v>
      </c>
      <c r="C62" s="162"/>
      <c r="D62" s="162"/>
      <c r="E62" s="162"/>
      <c r="F62" s="162"/>
      <c r="G62" s="162"/>
      <c r="H62" s="162"/>
      <c r="I62" s="162"/>
      <c r="J62" s="162"/>
      <c r="K62" s="162"/>
      <c r="L62" s="162"/>
      <c r="M62" s="162"/>
      <c r="N62" s="162"/>
      <c r="O62" s="162"/>
      <c r="P62" s="162"/>
      <c r="Q62" s="162"/>
      <c r="R62" s="162"/>
      <c r="S62" s="62"/>
      <c r="T62" s="62"/>
      <c r="U62" s="62"/>
      <c r="V62" s="62"/>
      <c r="W62" s="62"/>
      <c r="X62" s="62"/>
      <c r="Y62" s="62"/>
      <c r="Z62" s="62"/>
      <c r="AA62" s="62"/>
      <c r="AB62" s="62"/>
      <c r="AC62" s="62"/>
      <c r="AD62" s="62"/>
      <c r="AE62" s="178"/>
    </row>
    <row r="63" spans="1:31" ht="15.75" thickTop="1" x14ac:dyDescent="0.25">
      <c r="A63" s="184" t="s">
        <v>4</v>
      </c>
      <c r="B63" s="124" t="s">
        <v>14</v>
      </c>
      <c r="C63" s="444" t="s">
        <v>175</v>
      </c>
      <c r="D63" s="445"/>
      <c r="E63" s="445"/>
      <c r="F63" s="445"/>
      <c r="G63" s="445"/>
      <c r="H63" s="445"/>
      <c r="I63" s="446"/>
      <c r="J63" s="444" t="s">
        <v>0</v>
      </c>
      <c r="K63" s="445"/>
      <c r="L63" s="445"/>
      <c r="M63" s="445"/>
      <c r="N63" s="445"/>
      <c r="O63" s="445"/>
      <c r="P63" s="446"/>
      <c r="Q63" s="444" t="s">
        <v>2</v>
      </c>
      <c r="R63" s="445"/>
      <c r="S63" s="445"/>
      <c r="T63" s="445"/>
      <c r="U63" s="445"/>
      <c r="V63" s="445"/>
      <c r="W63" s="446"/>
      <c r="X63" s="444" t="s">
        <v>3</v>
      </c>
      <c r="Y63" s="445"/>
      <c r="Z63" s="445"/>
      <c r="AA63" s="445"/>
      <c r="AB63" s="445"/>
      <c r="AC63" s="445"/>
      <c r="AD63" s="446"/>
      <c r="AE63" s="178"/>
    </row>
    <row r="64" spans="1:31" ht="45.75" thickBot="1" x14ac:dyDescent="0.3">
      <c r="A64" s="185"/>
      <c r="B64" s="125"/>
      <c r="C64" s="65" t="str">
        <f>$V$5&amp;"
(mph)"</f>
        <v>40-40
(mph)</v>
      </c>
      <c r="D64" s="66" t="str">
        <f>$V$6&amp;"
(mph)"</f>
        <v>40-30
(mph)</v>
      </c>
      <c r="E64" s="245" t="str">
        <f>$V$7&amp;" (mph)"</f>
        <v>40-20 (mph)</v>
      </c>
      <c r="F64" s="66" t="str">
        <f>$V$8&amp;"
(mph)"</f>
        <v>30-30
(mph)</v>
      </c>
      <c r="G64" s="66" t="str">
        <f>$V$9&amp;"
(mph)"</f>
        <v>30-20
(mph)</v>
      </c>
      <c r="H64" s="66" t="str">
        <f>$V$10&amp;" (mph)"</f>
        <v>20-20 (mph)</v>
      </c>
      <c r="I64" s="67" t="s">
        <v>223</v>
      </c>
      <c r="J64" s="65" t="str">
        <f>$V$5&amp;"
(mph)"</f>
        <v>40-40
(mph)</v>
      </c>
      <c r="K64" s="66" t="str">
        <f>$V$6&amp;"
(mph)"</f>
        <v>40-30
(mph)</v>
      </c>
      <c r="L64" s="245" t="str">
        <f>$V$7&amp;" (mph)"</f>
        <v>40-20 (mph)</v>
      </c>
      <c r="M64" s="66" t="str">
        <f>$V$8&amp;"
(mph)"</f>
        <v>30-30
(mph)</v>
      </c>
      <c r="N64" s="66" t="str">
        <f>$V$9&amp;"
(mph)"</f>
        <v>30-20
(mph)</v>
      </c>
      <c r="O64" s="66" t="str">
        <f>$V$10&amp;" (mph)"</f>
        <v>20-20 (mph)</v>
      </c>
      <c r="P64" s="67" t="s">
        <v>223</v>
      </c>
      <c r="Q64" s="65" t="str">
        <f>$V$5&amp;"
(mph)"</f>
        <v>40-40
(mph)</v>
      </c>
      <c r="R64" s="66" t="str">
        <f>$V$6&amp;"
(mph)"</f>
        <v>40-30
(mph)</v>
      </c>
      <c r="S64" s="245" t="str">
        <f>$V$7&amp;" (mph)"</f>
        <v>40-20 (mph)</v>
      </c>
      <c r="T64" s="66" t="str">
        <f>$V$8&amp;"
(mph)"</f>
        <v>30-30
(mph)</v>
      </c>
      <c r="U64" s="66" t="str">
        <f>$V$9&amp;"
(mph)"</f>
        <v>30-20
(mph)</v>
      </c>
      <c r="V64" s="66" t="str">
        <f>$V$10&amp;" (mph)"</f>
        <v>20-20 (mph)</v>
      </c>
      <c r="W64" s="67" t="s">
        <v>223</v>
      </c>
      <c r="X64" s="65" t="str">
        <f>$V$5&amp;"
(mph)"</f>
        <v>40-40
(mph)</v>
      </c>
      <c r="Y64" s="66" t="str">
        <f>$V$6&amp;"
(mph)"</f>
        <v>40-30
(mph)</v>
      </c>
      <c r="Z64" s="245" t="str">
        <f>$V$7&amp;" (mph)"</f>
        <v>40-20 (mph)</v>
      </c>
      <c r="AA64" s="66" t="str">
        <f>$V$8&amp;"
(mph)"</f>
        <v>30-30
(mph)</v>
      </c>
      <c r="AB64" s="66" t="str">
        <f>$V$9&amp;"
(mph)"</f>
        <v>30-20
(mph)</v>
      </c>
      <c r="AC64" s="66" t="str">
        <f>$V$10&amp;" (mph)"</f>
        <v>20-20 (mph)</v>
      </c>
      <c r="AD64" s="67" t="s">
        <v>223</v>
      </c>
      <c r="AE64" s="178"/>
    </row>
    <row r="65" spans="1:31" ht="16.5" thickTop="1" thickBot="1" x14ac:dyDescent="0.3">
      <c r="A65" s="186">
        <f>A40</f>
        <v>11</v>
      </c>
      <c r="B65" s="164" t="str">
        <f>B40</f>
        <v>Offset T</v>
      </c>
      <c r="C65" s="169">
        <f ca="1">X5</f>
        <v>6578</v>
      </c>
      <c r="D65" s="165">
        <f ca="1">X6</f>
        <v>0</v>
      </c>
      <c r="E65" s="165">
        <f ca="1">X7</f>
        <v>0</v>
      </c>
      <c r="F65" s="166">
        <f ca="1">X8</f>
        <v>896</v>
      </c>
      <c r="G65" s="165">
        <f ca="1">X9</f>
        <v>0</v>
      </c>
      <c r="H65" s="165">
        <f ca="1">X10</f>
        <v>0</v>
      </c>
      <c r="I65" s="170">
        <f ca="1">Y5</f>
        <v>38.801177415038801</v>
      </c>
      <c r="J65" s="169">
        <f ca="1">X11</f>
        <v>0</v>
      </c>
      <c r="K65" s="165">
        <f ca="1">X12</f>
        <v>0</v>
      </c>
      <c r="L65" s="165">
        <f ca="1">X13</f>
        <v>6234</v>
      </c>
      <c r="M65" s="166">
        <f ca="1">X14</f>
        <v>0</v>
      </c>
      <c r="N65" s="165">
        <f ca="1">X15</f>
        <v>0</v>
      </c>
      <c r="O65" s="165">
        <f ca="1">X16</f>
        <v>1240</v>
      </c>
      <c r="P65" s="170">
        <f ca="1">Y11</f>
        <v>28.34091517259834</v>
      </c>
      <c r="Q65" s="169">
        <f ca="1">X17</f>
        <v>0</v>
      </c>
      <c r="R65" s="165">
        <f ca="1">X18</f>
        <v>0</v>
      </c>
      <c r="S65" s="165">
        <f ca="1">X19</f>
        <v>6588</v>
      </c>
      <c r="T65" s="166">
        <f ca="1">X20</f>
        <v>0</v>
      </c>
      <c r="U65" s="165">
        <f ca="1">X21</f>
        <v>0</v>
      </c>
      <c r="V65" s="165">
        <f ca="1">X22</f>
        <v>1078</v>
      </c>
      <c r="W65" s="170">
        <f ca="1">Y17</f>
        <v>28.593790764414297</v>
      </c>
      <c r="X65" s="169">
        <f ca="1">X23</f>
        <v>6578</v>
      </c>
      <c r="Y65" s="165">
        <f ca="1">X24</f>
        <v>0</v>
      </c>
      <c r="Z65" s="165">
        <f ca="1">X25</f>
        <v>12822</v>
      </c>
      <c r="AA65" s="166">
        <f ca="1">X26</f>
        <v>896</v>
      </c>
      <c r="AB65" s="165">
        <f ca="1">X27</f>
        <v>0</v>
      </c>
      <c r="AC65" s="165">
        <f ca="1">X28</f>
        <v>2318</v>
      </c>
      <c r="AD65" s="170">
        <f ca="1">Y23</f>
        <v>31.883788803396126</v>
      </c>
      <c r="AE65" s="178"/>
    </row>
    <row r="66" spans="1:31" ht="16.5" thickTop="1" thickBot="1" x14ac:dyDescent="0.3">
      <c r="A66" s="187"/>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9"/>
    </row>
    <row r="70" spans="1:31" x14ac:dyDescent="0.25">
      <c r="A70" s="6"/>
      <c r="B70" s="61"/>
      <c r="C70" s="6"/>
      <c r="D70" s="6"/>
      <c r="E70" s="6"/>
      <c r="F70" s="6"/>
      <c r="G70" s="6"/>
      <c r="H70" s="6"/>
      <c r="I70" s="6"/>
      <c r="J70" s="6"/>
      <c r="K70" s="6"/>
      <c r="L70" s="6"/>
      <c r="M70" s="6"/>
      <c r="N70" s="6"/>
      <c r="O70" s="6"/>
      <c r="P70" s="6"/>
      <c r="Q70" s="6"/>
      <c r="R70" s="6"/>
    </row>
    <row r="74" spans="1:31" ht="18.75" x14ac:dyDescent="0.3">
      <c r="A74" s="6"/>
      <c r="B74" s="5"/>
      <c r="C74" s="5"/>
      <c r="I74" s="11"/>
      <c r="J74" s="1"/>
      <c r="K74" s="1"/>
      <c r="R74" s="2"/>
    </row>
    <row r="75" spans="1:31" ht="18.75" x14ac:dyDescent="0.3">
      <c r="A75" s="6"/>
      <c r="B75" s="5"/>
      <c r="C75" s="5"/>
      <c r="I75" s="11"/>
      <c r="R75" s="2"/>
    </row>
    <row r="76" spans="1:31" x14ac:dyDescent="0.25">
      <c r="A76" s="6"/>
      <c r="B76" s="61"/>
      <c r="C76" s="6"/>
      <c r="D76" s="6"/>
      <c r="E76" s="6"/>
      <c r="F76" s="6"/>
      <c r="G76" s="6"/>
      <c r="H76" s="6"/>
      <c r="I76" s="6"/>
      <c r="J76" s="6"/>
      <c r="K76" s="6"/>
      <c r="L76" s="6"/>
      <c r="M76" s="6"/>
      <c r="N76" s="6"/>
      <c r="O76" s="6"/>
      <c r="P76" s="6"/>
      <c r="Q76" s="6"/>
      <c r="R76" s="6"/>
    </row>
  </sheetData>
  <mergeCells count="29">
    <mergeCell ref="B50:B51"/>
    <mergeCell ref="C50:F50"/>
    <mergeCell ref="G50:J50"/>
    <mergeCell ref="A2:C2"/>
    <mergeCell ref="K44:L44"/>
    <mergeCell ref="A44:A45"/>
    <mergeCell ref="B44:B45"/>
    <mergeCell ref="AD5:AD8"/>
    <mergeCell ref="AD9:AD12"/>
    <mergeCell ref="AD13:AD16"/>
    <mergeCell ref="U5:U10"/>
    <mergeCell ref="Y5:Y10"/>
    <mergeCell ref="U11:U16"/>
    <mergeCell ref="Y11:Y16"/>
    <mergeCell ref="U17:U22"/>
    <mergeCell ref="Y17:Y22"/>
    <mergeCell ref="C63:I63"/>
    <mergeCell ref="J63:P63"/>
    <mergeCell ref="Q63:W63"/>
    <mergeCell ref="X63:AD63"/>
    <mergeCell ref="U23:U28"/>
    <mergeCell ref="Y23:Y28"/>
    <mergeCell ref="C57:H57"/>
    <mergeCell ref="I57:N57"/>
    <mergeCell ref="O57:T57"/>
    <mergeCell ref="C44:F44"/>
    <mergeCell ref="G44:J44"/>
    <mergeCell ref="K50:N50"/>
    <mergeCell ref="J30:O33"/>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F77"/>
  <sheetViews>
    <sheetView zoomScale="70" zoomScaleNormal="70" workbookViewId="0">
      <selection activeCell="G33" sqref="G33"/>
    </sheetView>
  </sheetViews>
  <sheetFormatPr defaultRowHeight="15" x14ac:dyDescent="0.25"/>
  <cols>
    <col min="1" max="1" width="15.85546875" customWidth="1"/>
    <col min="2" max="2" width="32" customWidth="1"/>
    <col min="3" max="3" width="17.28515625" customWidth="1"/>
    <col min="4" max="4" width="18.5703125" customWidth="1"/>
    <col min="5" max="5" width="17.42578125" customWidth="1"/>
    <col min="6" max="6" width="23.85546875" customWidth="1"/>
    <col min="7" max="7" width="27.5703125" customWidth="1"/>
    <col min="8" max="8" width="22" customWidth="1"/>
    <col min="11" max="11" width="14.28515625" customWidth="1"/>
    <col min="12" max="12" width="15.5703125" customWidth="1"/>
    <col min="13" max="13" width="20.5703125" customWidth="1"/>
    <col min="14" max="14" width="22.7109375" customWidth="1"/>
  </cols>
  <sheetData>
    <row r="1" spans="1:32" ht="15.75" thickBot="1" x14ac:dyDescent="0.3">
      <c r="C1" s="29" t="s">
        <v>262</v>
      </c>
      <c r="L1" s="126"/>
      <c r="M1" s="126"/>
      <c r="N1" s="62"/>
      <c r="O1" s="62"/>
      <c r="P1" s="62"/>
    </row>
    <row r="2" spans="1:32" ht="16.5" thickTop="1" thickBot="1" x14ac:dyDescent="0.3">
      <c r="A2" s="431" t="s">
        <v>271</v>
      </c>
      <c r="B2" s="432"/>
      <c r="C2" s="433"/>
      <c r="D2" s="25"/>
      <c r="E2" s="51" t="s">
        <v>346</v>
      </c>
      <c r="F2" s="51"/>
      <c r="G2" s="52"/>
      <c r="H2" s="52"/>
    </row>
    <row r="3" spans="1:32" ht="16.5" thickTop="1" thickBot="1" x14ac:dyDescent="0.3">
      <c r="A3" s="23" t="s">
        <v>15</v>
      </c>
      <c r="B3" s="24" t="s">
        <v>208</v>
      </c>
      <c r="C3" s="144" t="s">
        <v>209</v>
      </c>
      <c r="D3" s="6"/>
      <c r="E3" s="23" t="s">
        <v>216</v>
      </c>
      <c r="F3" s="23" t="s">
        <v>251</v>
      </c>
      <c r="G3" s="40" t="s">
        <v>215</v>
      </c>
      <c r="H3" s="26" t="s">
        <v>217</v>
      </c>
      <c r="J3" s="48" t="s">
        <v>220</v>
      </c>
      <c r="K3" s="49"/>
      <c r="L3" s="50"/>
      <c r="M3" s="14"/>
    </row>
    <row r="4" spans="1:32" ht="23.25" customHeight="1" thickTop="1" x14ac:dyDescent="0.3">
      <c r="A4" s="15" t="s">
        <v>16</v>
      </c>
      <c r="B4" s="18" t="s">
        <v>17</v>
      </c>
      <c r="C4" s="215">
        <f>'Input sheet'!E8</f>
        <v>137</v>
      </c>
      <c r="D4" s="7"/>
      <c r="E4" s="92" t="s">
        <v>35</v>
      </c>
      <c r="F4" s="82" t="str">
        <f>$C$21 &amp; "-"&amp;$C$21</f>
        <v>30-30</v>
      </c>
      <c r="G4" s="111" t="s">
        <v>54</v>
      </c>
      <c r="H4" s="114">
        <f>C7+C8+C9</f>
        <v>448</v>
      </c>
      <c r="J4" s="47" t="s">
        <v>218</v>
      </c>
      <c r="K4" s="53" t="s">
        <v>301</v>
      </c>
      <c r="L4" s="53"/>
      <c r="M4" s="54"/>
      <c r="U4" s="195" t="s">
        <v>226</v>
      </c>
      <c r="V4" s="196" t="s">
        <v>252</v>
      </c>
      <c r="W4" s="196" t="s">
        <v>364</v>
      </c>
      <c r="X4" s="196" t="s">
        <v>225</v>
      </c>
      <c r="Y4" s="196" t="s">
        <v>224</v>
      </c>
      <c r="AB4" s="196" t="s">
        <v>224</v>
      </c>
      <c r="AD4" s="195" t="s">
        <v>326</v>
      </c>
      <c r="AE4" s="196" t="s">
        <v>329</v>
      </c>
      <c r="AF4" s="196" t="s">
        <v>225</v>
      </c>
    </row>
    <row r="5" spans="1:32" ht="18.75" x14ac:dyDescent="0.3">
      <c r="A5" s="16"/>
      <c r="B5" s="19" t="s">
        <v>18</v>
      </c>
      <c r="C5" s="216">
        <f>'Input sheet'!E9</f>
        <v>1029</v>
      </c>
      <c r="D5" s="7"/>
      <c r="E5" s="93" t="s">
        <v>36</v>
      </c>
      <c r="F5" s="83" t="str">
        <f>$C$20 &amp; "-"&amp;$C$20</f>
        <v>40-40</v>
      </c>
      <c r="G5" s="111" t="s">
        <v>101</v>
      </c>
      <c r="H5" s="114">
        <f>C7+C9+C5+C15</f>
        <v>1262</v>
      </c>
      <c r="J5" s="27" t="s">
        <v>218</v>
      </c>
      <c r="K5" s="46" t="s">
        <v>302</v>
      </c>
      <c r="L5" s="46"/>
      <c r="M5" s="55"/>
      <c r="U5" s="441" t="s">
        <v>175</v>
      </c>
      <c r="V5" s="197" t="str">
        <f>$C$20&amp;"-"&amp;$C$20</f>
        <v>40-40</v>
      </c>
      <c r="W5" s="197">
        <f ca="1">IF(COUNTIF($V$5:V5,V5)=1,COUNTIF(INDIRECT($W$30),V5),0)</f>
        <v>6</v>
      </c>
      <c r="X5" s="198">
        <f ca="1">IF(W5&lt;&gt;0,SUMIF(INDIRECT($W$30),V5,INDIRECT($X$30)),0)</f>
        <v>9055</v>
      </c>
      <c r="Y5" s="438">
        <f ca="1">(X5*AB5+X6*AB6+X7*AB7+X8*AB8+X9*AB9+X10*AB10)/SUM(X5:X10)</f>
        <v>39.099587981107426</v>
      </c>
      <c r="AB5" s="197">
        <f>(C20+C20)/2</f>
        <v>40</v>
      </c>
      <c r="AD5" s="428" t="s">
        <v>327</v>
      </c>
      <c r="AE5" s="197" t="s">
        <v>175</v>
      </c>
      <c r="AF5" s="198">
        <f>AF13-AF9</f>
        <v>7054</v>
      </c>
    </row>
    <row r="6" spans="1:32" ht="19.5" thickBot="1" x14ac:dyDescent="0.35">
      <c r="A6" s="17"/>
      <c r="B6" s="20" t="s">
        <v>19</v>
      </c>
      <c r="C6" s="217">
        <f>'Input sheet'!E10</f>
        <v>137</v>
      </c>
      <c r="D6" s="7"/>
      <c r="E6" s="93" t="s">
        <v>31</v>
      </c>
      <c r="F6" s="83" t="str">
        <f>$C$20 &amp; "-"&amp;$C$20</f>
        <v>40-40</v>
      </c>
      <c r="G6" s="111" t="s">
        <v>80</v>
      </c>
      <c r="H6" s="114">
        <f>C9+C10+C11+C12</f>
        <v>1857</v>
      </c>
      <c r="J6" s="28" t="s">
        <v>219</v>
      </c>
      <c r="K6" s="56" t="s">
        <v>303</v>
      </c>
      <c r="L6" s="56"/>
      <c r="M6" s="57"/>
      <c r="U6" s="442"/>
      <c r="V6" s="197" t="str">
        <f>$C$20 &amp; "-"&amp;$C$21</f>
        <v>40-30</v>
      </c>
      <c r="W6" s="197">
        <f ca="1">IF(COUNTIF($V$5:V6,V6)=1,COUNTIF(INDIRECT($W$30),V6),0)</f>
        <v>0</v>
      </c>
      <c r="X6" s="198">
        <f t="shared" ref="X6:X10" ca="1" si="0">IF(W6&lt;&gt;0,SUMIF(INDIRECT($W$30),V6,INDIRECT($X$30)),0)</f>
        <v>0</v>
      </c>
      <c r="Y6" s="439"/>
      <c r="AB6" s="197">
        <f>(C20+C21)/2</f>
        <v>35</v>
      </c>
      <c r="AD6" s="429"/>
      <c r="AE6" s="197" t="s">
        <v>0</v>
      </c>
      <c r="AF6" s="198">
        <f>AF14-AF10</f>
        <v>5053</v>
      </c>
    </row>
    <row r="7" spans="1:32" ht="19.5" thickTop="1" x14ac:dyDescent="0.3">
      <c r="A7" s="15" t="s">
        <v>32</v>
      </c>
      <c r="B7" s="18" t="s">
        <v>23</v>
      </c>
      <c r="C7" s="218">
        <f>'Input sheet'!E11</f>
        <v>71</v>
      </c>
      <c r="D7" s="7"/>
      <c r="E7" s="93" t="s">
        <v>29</v>
      </c>
      <c r="F7" s="83" t="str">
        <f>$C$20 &amp; "-"&amp;$C$20</f>
        <v>40-40</v>
      </c>
      <c r="G7" s="111" t="s">
        <v>59</v>
      </c>
      <c r="H7" s="114">
        <f>C9+C11+C12</f>
        <v>1670</v>
      </c>
      <c r="U7" s="442"/>
      <c r="V7" s="197" t="str">
        <f>$C$20&amp;"-"&amp;$C$22</f>
        <v>40-20</v>
      </c>
      <c r="W7" s="197">
        <f ca="1">IF(COUNTIF($V$5:V7,V7)=1,COUNTIF(INDIRECT($W$30),V7),0)</f>
        <v>0</v>
      </c>
      <c r="X7" s="198">
        <f t="shared" ca="1" si="0"/>
        <v>0</v>
      </c>
      <c r="Y7" s="439"/>
      <c r="AB7" s="197">
        <f>(C20+C22)/2</f>
        <v>30</v>
      </c>
      <c r="AD7" s="429"/>
      <c r="AE7" s="197" t="s">
        <v>2</v>
      </c>
      <c r="AF7" s="198">
        <f>AF15-AF11</f>
        <v>10203</v>
      </c>
    </row>
    <row r="8" spans="1:32" ht="19.5" thickBot="1" x14ac:dyDescent="0.35">
      <c r="A8" s="16"/>
      <c r="B8" s="19" t="s">
        <v>24</v>
      </c>
      <c r="C8" s="216">
        <f>'Input sheet'!E12</f>
        <v>296</v>
      </c>
      <c r="D8" s="7"/>
      <c r="E8" s="93" t="s">
        <v>37</v>
      </c>
      <c r="F8" s="83" t="str">
        <f>$C$21&amp; "-"&amp;$C$21</f>
        <v>30-30</v>
      </c>
      <c r="G8" s="111" t="s">
        <v>39</v>
      </c>
      <c r="H8" s="114">
        <f>C13+C14+C15</f>
        <v>448</v>
      </c>
      <c r="J8" s="59" t="s">
        <v>344</v>
      </c>
      <c r="K8" s="58"/>
      <c r="L8" s="58"/>
      <c r="M8" s="58"/>
      <c r="U8" s="442"/>
      <c r="V8" s="197" t="str">
        <f>$C$21&amp;"-"&amp;$C$21</f>
        <v>30-30</v>
      </c>
      <c r="W8" s="197">
        <f ca="1">IF(COUNTIF($V$5:V8,V8)=1,COUNTIF(INDIRECT($W$30),V8),0)</f>
        <v>2</v>
      </c>
      <c r="X8" s="198">
        <f t="shared" ca="1" si="0"/>
        <v>896</v>
      </c>
      <c r="Y8" s="439"/>
      <c r="AB8" s="197">
        <f>C21</f>
        <v>30</v>
      </c>
      <c r="AD8" s="430"/>
      <c r="AE8" s="197" t="s">
        <v>3</v>
      </c>
      <c r="AF8" s="198">
        <f>AF16-AF12</f>
        <v>22310</v>
      </c>
    </row>
    <row r="9" spans="1:32" ht="20.25" thickTop="1" thickBot="1" x14ac:dyDescent="0.35">
      <c r="A9" s="17"/>
      <c r="B9" s="20" t="s">
        <v>25</v>
      </c>
      <c r="C9" s="217">
        <f>'Input sheet'!E13</f>
        <v>81</v>
      </c>
      <c r="D9" s="7"/>
      <c r="E9" s="120" t="s">
        <v>30</v>
      </c>
      <c r="F9" s="83" t="str">
        <f>$C$20 &amp; "-"&amp;$C$20</f>
        <v>40-40</v>
      </c>
      <c r="G9" s="118" t="s">
        <v>102</v>
      </c>
      <c r="H9" s="119">
        <f>C13+C15+C11+C9</f>
        <v>1635</v>
      </c>
      <c r="J9" s="21" t="s">
        <v>1</v>
      </c>
      <c r="K9" s="22" t="s">
        <v>0</v>
      </c>
      <c r="L9" s="44" t="s">
        <v>189</v>
      </c>
      <c r="M9" s="23" t="s">
        <v>3</v>
      </c>
      <c r="U9" s="442"/>
      <c r="V9" s="197" t="str">
        <f>$C$21&amp;"-"&amp;$C$22</f>
        <v>30-20</v>
      </c>
      <c r="W9" s="197">
        <f ca="1">IF(COUNTIF($V$5:V9,V9)=1,COUNTIF(INDIRECT($W$30),V9),0)</f>
        <v>0</v>
      </c>
      <c r="X9" s="198">
        <f t="shared" ca="1" si="0"/>
        <v>0</v>
      </c>
      <c r="Y9" s="439"/>
      <c r="AB9" s="197">
        <f>(C21+C22)/2</f>
        <v>25</v>
      </c>
      <c r="AD9" s="428" t="s">
        <v>328</v>
      </c>
      <c r="AE9" s="197" t="s">
        <v>175</v>
      </c>
      <c r="AF9" s="198">
        <f>H5+H9</f>
        <v>2897</v>
      </c>
    </row>
    <row r="10" spans="1:32" ht="20.25" thickTop="1" thickBot="1" x14ac:dyDescent="0.35">
      <c r="A10" s="15" t="s">
        <v>33</v>
      </c>
      <c r="B10" s="18" t="s">
        <v>20</v>
      </c>
      <c r="C10" s="218">
        <f>'Input sheet'!E14</f>
        <v>187</v>
      </c>
      <c r="D10" s="7"/>
      <c r="E10" s="120" t="s">
        <v>43</v>
      </c>
      <c r="F10" s="83" t="str">
        <f>$C$20 &amp; "-"&amp;$C$20</f>
        <v>40-40</v>
      </c>
      <c r="G10" s="118" t="s">
        <v>103</v>
      </c>
      <c r="H10" s="119">
        <f>C15+C4+C5+C6</f>
        <v>1384</v>
      </c>
      <c r="J10" s="86">
        <f>SUM(H4:H11)</f>
        <v>9951</v>
      </c>
      <c r="K10" s="87">
        <f>SUM(H12:H19)</f>
        <v>8294</v>
      </c>
      <c r="L10" s="88">
        <f>SUM(H20:H27)</f>
        <v>10203</v>
      </c>
      <c r="M10" s="89">
        <f>SUM(J10:L10)</f>
        <v>28448</v>
      </c>
      <c r="U10" s="443"/>
      <c r="V10" s="197" t="str">
        <f>$C$22&amp;"-"&amp;$C$22</f>
        <v>20-20</v>
      </c>
      <c r="W10" s="197">
        <f ca="1">IF(COUNTIF($V$5:V10,V10)=1,COUNTIF(INDIRECT($W$30),V10),0)</f>
        <v>0</v>
      </c>
      <c r="X10" s="198">
        <f t="shared" ca="1" si="0"/>
        <v>0</v>
      </c>
      <c r="Y10" s="440"/>
      <c r="AB10" s="197">
        <f>C22</f>
        <v>20</v>
      </c>
      <c r="AD10" s="429"/>
      <c r="AE10" s="197" t="s">
        <v>0</v>
      </c>
      <c r="AF10" s="198">
        <f>H13+H17</f>
        <v>3241</v>
      </c>
    </row>
    <row r="11" spans="1:32" ht="20.25" thickTop="1" thickBot="1" x14ac:dyDescent="0.35">
      <c r="A11" s="16"/>
      <c r="B11" s="19" t="s">
        <v>21</v>
      </c>
      <c r="C11" s="216">
        <f>'Input sheet'!E15</f>
        <v>1402</v>
      </c>
      <c r="D11" s="7"/>
      <c r="E11" s="100" t="s">
        <v>45</v>
      </c>
      <c r="F11" s="84" t="str">
        <f>$C$20 &amp; "-"&amp;$C$20</f>
        <v>40-40</v>
      </c>
      <c r="G11" s="129" t="s">
        <v>104</v>
      </c>
      <c r="H11" s="115">
        <f>C15+C5+C6</f>
        <v>1247</v>
      </c>
      <c r="U11" s="441" t="s">
        <v>0</v>
      </c>
      <c r="V11" s="197" t="str">
        <f>$C$20&amp;"-"&amp;$C$20</f>
        <v>40-40</v>
      </c>
      <c r="W11" s="197">
        <f ca="1">IF(COUNTIF($V$11:V11,V11)=1,COUNTIF(INDIRECT($W$31),V11),0)</f>
        <v>0</v>
      </c>
      <c r="X11" s="198">
        <f ca="1">IF(W11&lt;&gt;0,SUMIF(INDIRECT($W$31),V11,INDIRECT($X$31)),0)</f>
        <v>0</v>
      </c>
      <c r="Y11" s="438">
        <f ca="1">(X11*AB11+X12*AB12+X13*AB13+X14*AB14+X15*AB15+X16*AB16)/SUM(X11:X16)</f>
        <v>28.700265251989389</v>
      </c>
      <c r="AB11" s="197">
        <f>(C20+C20)/2</f>
        <v>40</v>
      </c>
      <c r="AD11" s="429"/>
      <c r="AE11" s="197" t="s">
        <v>2</v>
      </c>
      <c r="AF11" s="198">
        <v>0</v>
      </c>
    </row>
    <row r="12" spans="1:32" ht="20.25" thickTop="1" thickBot="1" x14ac:dyDescent="0.35">
      <c r="A12" s="17"/>
      <c r="B12" s="20" t="s">
        <v>22</v>
      </c>
      <c r="C12" s="217">
        <f>'Input sheet'!E16</f>
        <v>187</v>
      </c>
      <c r="D12" s="7"/>
      <c r="E12" s="97" t="s">
        <v>35</v>
      </c>
      <c r="F12" s="82" t="str">
        <f>$C$20 &amp; "-"&amp;$C$22</f>
        <v>40-20</v>
      </c>
      <c r="G12" s="116" t="s">
        <v>101</v>
      </c>
      <c r="H12" s="117">
        <f>C7+C9+C5+C15</f>
        <v>1262</v>
      </c>
      <c r="U12" s="442"/>
      <c r="V12" s="197" t="str">
        <f>$C$20 &amp; "-"&amp;$C$21</f>
        <v>40-30</v>
      </c>
      <c r="W12" s="197">
        <f ca="1">IF(COUNTIF($V$11:V12,V12)=1,COUNTIF(INDIRECT($W$31),V12),0)</f>
        <v>0</v>
      </c>
      <c r="X12" s="198">
        <f t="shared" ref="X12:X16" ca="1" si="1">IF(W12&lt;&gt;0,SUMIF(INDIRECT($W$31),V12,INDIRECT($X$31)),0)</f>
        <v>0</v>
      </c>
      <c r="Y12" s="439"/>
      <c r="AB12" s="197">
        <f>(C20+C21)/2</f>
        <v>35</v>
      </c>
      <c r="AD12" s="430"/>
      <c r="AE12" s="197" t="s">
        <v>3</v>
      </c>
      <c r="AF12" s="198">
        <f>SUM(AF9:AF11)</f>
        <v>6138</v>
      </c>
    </row>
    <row r="13" spans="1:32" ht="19.5" thickTop="1" x14ac:dyDescent="0.3">
      <c r="A13" s="15" t="s">
        <v>34</v>
      </c>
      <c r="B13" s="18" t="s">
        <v>26</v>
      </c>
      <c r="C13" s="218">
        <f>'Input sheet'!E17</f>
        <v>71</v>
      </c>
      <c r="D13" s="7"/>
      <c r="E13" s="94" t="s">
        <v>36</v>
      </c>
      <c r="F13" s="83" t="str">
        <f>$C$20 &amp; "-"&amp;$C$22</f>
        <v>40-20</v>
      </c>
      <c r="G13" s="111" t="s">
        <v>80</v>
      </c>
      <c r="H13" s="114">
        <f>C9+C10+C11+C12</f>
        <v>1857</v>
      </c>
      <c r="U13" s="442"/>
      <c r="V13" s="197" t="str">
        <f>$C$20&amp;"-"&amp;$C$22</f>
        <v>40-20</v>
      </c>
      <c r="W13" s="197">
        <f ca="1">IF(COUNTIF($V$11:V13,V13)=1,COUNTIF(INDIRECT($W$31),V13),0)</f>
        <v>4</v>
      </c>
      <c r="X13" s="198">
        <f t="shared" ca="1" si="1"/>
        <v>6138</v>
      </c>
      <c r="Y13" s="439"/>
      <c r="AB13" s="197">
        <f>(C20+C22)/2</f>
        <v>30</v>
      </c>
      <c r="AD13" s="428" t="s">
        <v>323</v>
      </c>
      <c r="AE13" s="197" t="s">
        <v>175</v>
      </c>
      <c r="AF13" s="198">
        <f>J10</f>
        <v>9951</v>
      </c>
    </row>
    <row r="14" spans="1:32" ht="18.75" x14ac:dyDescent="0.3">
      <c r="A14" s="16"/>
      <c r="B14" s="19" t="s">
        <v>27</v>
      </c>
      <c r="C14" s="216">
        <f>'Input sheet'!E18</f>
        <v>296</v>
      </c>
      <c r="D14" s="7"/>
      <c r="E14" s="94" t="s">
        <v>31</v>
      </c>
      <c r="F14" s="83" t="str">
        <f>$C$21 &amp; "-"&amp;$C$22</f>
        <v>30-20</v>
      </c>
      <c r="G14" s="111" t="s">
        <v>105</v>
      </c>
      <c r="H14" s="114">
        <f>C8+C6+C10</f>
        <v>620</v>
      </c>
      <c r="U14" s="442"/>
      <c r="V14" s="197" t="str">
        <f>$C$21&amp;"-"&amp;$C$21</f>
        <v>30-30</v>
      </c>
      <c r="W14" s="197">
        <f ca="1">IF(COUNTIF($V$11:V14,V14)=1,COUNTIF(INDIRECT($W$31),V14),0)</f>
        <v>0</v>
      </c>
      <c r="X14" s="198">
        <f t="shared" ca="1" si="1"/>
        <v>0</v>
      </c>
      <c r="Y14" s="439"/>
      <c r="AB14" s="197">
        <f>C21</f>
        <v>30</v>
      </c>
      <c r="AD14" s="429"/>
      <c r="AE14" s="197" t="s">
        <v>0</v>
      </c>
      <c r="AF14" s="198">
        <f>K10</f>
        <v>8294</v>
      </c>
    </row>
    <row r="15" spans="1:32" ht="19.5" thickBot="1" x14ac:dyDescent="0.35">
      <c r="A15" s="17"/>
      <c r="B15" s="20" t="s">
        <v>28</v>
      </c>
      <c r="C15" s="217">
        <f>'Input sheet'!E19</f>
        <v>81</v>
      </c>
      <c r="D15" s="7"/>
      <c r="E15" s="94" t="s">
        <v>29</v>
      </c>
      <c r="F15" s="83" t="str">
        <f>$C$21 &amp; "-"&amp;$C$22</f>
        <v>30-20</v>
      </c>
      <c r="G15" s="111" t="s">
        <v>106</v>
      </c>
      <c r="H15" s="114">
        <f>C6+C8</f>
        <v>433</v>
      </c>
      <c r="U15" s="442"/>
      <c r="V15" s="197" t="str">
        <f>$C$21&amp;"-"&amp;$C$22</f>
        <v>30-20</v>
      </c>
      <c r="W15" s="197">
        <f ca="1">IF(COUNTIF($V$11:V15,V15)=1,COUNTIF(INDIRECT($W$31),V15),0)</f>
        <v>4</v>
      </c>
      <c r="X15" s="198">
        <f t="shared" ca="1" si="1"/>
        <v>2156</v>
      </c>
      <c r="Y15" s="439"/>
      <c r="AB15" s="197">
        <f>(C21+C22)/2</f>
        <v>25</v>
      </c>
      <c r="AD15" s="429"/>
      <c r="AE15" s="197" t="s">
        <v>2</v>
      </c>
      <c r="AF15" s="198">
        <f>L10</f>
        <v>10203</v>
      </c>
    </row>
    <row r="16" spans="1:32" ht="20.25" thickTop="1" thickBot="1" x14ac:dyDescent="0.35">
      <c r="A16" s="13"/>
      <c r="B16" s="60" t="s">
        <v>221</v>
      </c>
      <c r="C16" s="219">
        <f>'Input sheet'!E20</f>
        <v>3975</v>
      </c>
      <c r="D16" s="7"/>
      <c r="E16" s="94" t="s">
        <v>37</v>
      </c>
      <c r="F16" s="83" t="str">
        <f>$C$20 &amp; "-"&amp;$C$22</f>
        <v>40-20</v>
      </c>
      <c r="G16" s="118" t="s">
        <v>102</v>
      </c>
      <c r="H16" s="119">
        <f>C13+C15+C11+C9</f>
        <v>1635</v>
      </c>
      <c r="U16" s="443"/>
      <c r="V16" s="197" t="str">
        <f>$C$22&amp;"-"&amp;$C$22</f>
        <v>20-20</v>
      </c>
      <c r="W16" s="197">
        <f ca="1">IF(COUNTIF($V$11:V16,V16)=1,COUNTIF(INDIRECT($W$31),V16),0)</f>
        <v>0</v>
      </c>
      <c r="X16" s="198">
        <f t="shared" ca="1" si="1"/>
        <v>0</v>
      </c>
      <c r="Y16" s="440"/>
      <c r="AB16" s="197">
        <f>C22</f>
        <v>20</v>
      </c>
      <c r="AD16" s="430"/>
      <c r="AE16" s="197" t="s">
        <v>3</v>
      </c>
      <c r="AF16" s="198">
        <f>M10</f>
        <v>28448</v>
      </c>
    </row>
    <row r="17" spans="2:28" ht="19.5" thickTop="1" x14ac:dyDescent="0.3">
      <c r="B17" s="6"/>
      <c r="C17" s="7"/>
      <c r="E17" s="94" t="s">
        <v>30</v>
      </c>
      <c r="F17" s="83" t="str">
        <f>$C$20 &amp; "-"&amp;$C$22</f>
        <v>40-20</v>
      </c>
      <c r="G17" s="111" t="s">
        <v>103</v>
      </c>
      <c r="H17" s="114">
        <f>C15+C4+C5+C6</f>
        <v>1384</v>
      </c>
      <c r="U17" s="441" t="s">
        <v>2</v>
      </c>
      <c r="V17" s="197" t="str">
        <f>$C$20&amp;"-"&amp;$C$20</f>
        <v>40-40</v>
      </c>
      <c r="W17" s="197">
        <f ca="1">IF(COUNTIF($V$17:V17,V17)=1,COUNTIF(INDIRECT($W$32),V17),0)</f>
        <v>0</v>
      </c>
      <c r="X17" s="198">
        <f ca="1">IF(W17&lt;&gt;0,SUMIF(INDIRECT($W$32),V17,INDIRECT($X$32)),0)</f>
        <v>0</v>
      </c>
      <c r="Y17" s="438">
        <f ca="1">(X17*AB17+X18*AB18+X19*AB19+X20*AB20+X21*AB21+X22*AB22)/SUM(X17:X22)</f>
        <v>32.672743310790942</v>
      </c>
      <c r="AB17" s="197">
        <f>(C20+C20)/2</f>
        <v>40</v>
      </c>
    </row>
    <row r="18" spans="2:28" ht="18.75" x14ac:dyDescent="0.3">
      <c r="E18" s="121" t="s">
        <v>43</v>
      </c>
      <c r="F18" s="83" t="str">
        <f>$C$21 &amp; "-"&amp;$C$22</f>
        <v>30-20</v>
      </c>
      <c r="G18" s="118" t="s">
        <v>107</v>
      </c>
      <c r="H18" s="119">
        <f>C12+C14</f>
        <v>483</v>
      </c>
      <c r="U18" s="442"/>
      <c r="V18" s="197" t="str">
        <f>$C$20 &amp; "-"&amp;$C$21</f>
        <v>40-30</v>
      </c>
      <c r="W18" s="197">
        <f ca="1">IF(COUNTIF($V$17:V18,V18)=1,COUNTIF(INDIRECT($W$32),V18),0)</f>
        <v>4</v>
      </c>
      <c r="X18" s="198">
        <f t="shared" ref="X18:X22" ca="1" si="2">IF(W18&lt;&gt;0,SUMIF(INDIRECT($W$32),V18,INDIRECT($X$32)),0)</f>
        <v>6370</v>
      </c>
      <c r="Y18" s="439"/>
      <c r="AB18" s="197">
        <f>(C20+C21)/2</f>
        <v>35</v>
      </c>
    </row>
    <row r="19" spans="2:28" ht="19.5" thickBot="1" x14ac:dyDescent="0.35">
      <c r="B19" s="64" t="s">
        <v>272</v>
      </c>
      <c r="C19" s="142"/>
      <c r="E19" s="103" t="s">
        <v>44</v>
      </c>
      <c r="F19" s="85" t="str">
        <f>$C$21 &amp; "-"&amp;$C$22</f>
        <v>30-20</v>
      </c>
      <c r="G19" s="112" t="s">
        <v>108</v>
      </c>
      <c r="H19" s="115">
        <f>C12+C14+C4</f>
        <v>620</v>
      </c>
      <c r="U19" s="442"/>
      <c r="V19" s="197" t="str">
        <f>$C$20&amp;"-"&amp;$C$22</f>
        <v>40-20</v>
      </c>
      <c r="W19" s="197">
        <f ca="1">IF(COUNTIF($V$17:V19,V19)=1,COUNTIF(INDIRECT($W$32),V19),0)</f>
        <v>2</v>
      </c>
      <c r="X19" s="198">
        <f t="shared" ca="1" si="2"/>
        <v>2917</v>
      </c>
      <c r="Y19" s="439"/>
      <c r="AB19" s="197">
        <f>(C20+C22)/2</f>
        <v>30</v>
      </c>
    </row>
    <row r="20" spans="2:28" ht="19.5" thickTop="1" x14ac:dyDescent="0.3">
      <c r="B20" s="8" t="s">
        <v>268</v>
      </c>
      <c r="C20" s="221">
        <f>'Input sheet'!D26</f>
        <v>40</v>
      </c>
      <c r="E20" s="101" t="s">
        <v>35</v>
      </c>
      <c r="F20" s="90" t="str">
        <f>$C$20 &amp; "-"&amp;$C$21</f>
        <v>40-30</v>
      </c>
      <c r="G20" s="116" t="s">
        <v>109</v>
      </c>
      <c r="H20" s="117">
        <f>C8+C5+C15</f>
        <v>1406</v>
      </c>
      <c r="U20" s="442"/>
      <c r="V20" s="197" t="str">
        <f>$C$21&amp;"-"&amp;$C$21</f>
        <v>30-30</v>
      </c>
      <c r="W20" s="197">
        <f ca="1">IF(COUNTIF($V$17:V20,V20)=1,COUNTIF(INDIRECT($W$32),V20),0)</f>
        <v>0</v>
      </c>
      <c r="X20" s="198">
        <f t="shared" ca="1" si="2"/>
        <v>0</v>
      </c>
      <c r="Y20" s="439"/>
      <c r="AB20" s="197">
        <f>C21</f>
        <v>30</v>
      </c>
    </row>
    <row r="21" spans="2:28" ht="18.75" x14ac:dyDescent="0.3">
      <c r="B21" s="8" t="s">
        <v>269</v>
      </c>
      <c r="C21" s="221">
        <f>'Input sheet'!D27</f>
        <v>30</v>
      </c>
      <c r="E21" s="95" t="s">
        <v>36</v>
      </c>
      <c r="F21" s="83" t="str">
        <f>$C$21 &amp; "-"&amp;$C$22</f>
        <v>30-20</v>
      </c>
      <c r="G21" s="111" t="s">
        <v>110</v>
      </c>
      <c r="H21" s="114">
        <f>C8+C12</f>
        <v>483</v>
      </c>
      <c r="U21" s="442"/>
      <c r="V21" s="197" t="str">
        <f>$C$21&amp;"-"&amp;$C$22</f>
        <v>30-20</v>
      </c>
      <c r="W21" s="197">
        <f ca="1">IF(COUNTIF($V$17:V21,V21)=1,COUNTIF(INDIRECT($W$32),V21),0)</f>
        <v>2</v>
      </c>
      <c r="X21" s="198">
        <f t="shared" ca="1" si="2"/>
        <v>916</v>
      </c>
      <c r="Y21" s="439"/>
      <c r="AB21" s="197">
        <f>(C21+C22)/2</f>
        <v>25</v>
      </c>
    </row>
    <row r="22" spans="2:28" ht="18.75" x14ac:dyDescent="0.3">
      <c r="B22" s="8" t="s">
        <v>270</v>
      </c>
      <c r="C22" s="221">
        <f>'Input sheet'!D28</f>
        <v>20</v>
      </c>
      <c r="E22" s="95" t="s">
        <v>31</v>
      </c>
      <c r="F22" s="83" t="str">
        <f>$C$20 &amp; "-"&amp;$C$21</f>
        <v>40-30</v>
      </c>
      <c r="G22" s="111" t="s">
        <v>111</v>
      </c>
      <c r="H22" s="114">
        <f>C8+C11+C9</f>
        <v>1779</v>
      </c>
      <c r="U22" s="443"/>
      <c r="V22" s="197" t="str">
        <f>$C$22&amp;"-"&amp;$C$22</f>
        <v>20-20</v>
      </c>
      <c r="W22" s="197">
        <f ca="1">IF(COUNTIF($V$17:V22,V22)=1,COUNTIF(INDIRECT($W$32),V22),0)</f>
        <v>0</v>
      </c>
      <c r="X22" s="198">
        <f t="shared" ca="1" si="2"/>
        <v>0</v>
      </c>
      <c r="Y22" s="440"/>
      <c r="AB22" s="197">
        <f>C22</f>
        <v>20</v>
      </c>
    </row>
    <row r="23" spans="2:28" ht="18.75" x14ac:dyDescent="0.3">
      <c r="B23" s="6"/>
      <c r="C23" s="5"/>
      <c r="E23" s="95" t="s">
        <v>29</v>
      </c>
      <c r="F23" s="83" t="str">
        <f>$C$20 &amp; "-"&amp;$C$22</f>
        <v>40-20</v>
      </c>
      <c r="G23" s="111" t="s">
        <v>70</v>
      </c>
      <c r="H23" s="114">
        <f>C6+C11+C9</f>
        <v>1620</v>
      </c>
      <c r="U23" s="441" t="s">
        <v>3</v>
      </c>
      <c r="V23" s="197" t="str">
        <f>$C$20&amp;"-"&amp;$C$20</f>
        <v>40-40</v>
      </c>
      <c r="W23" s="197">
        <f t="shared" ref="W23:W28" ca="1" si="3">W5+W11+W17</f>
        <v>6</v>
      </c>
      <c r="X23" s="198">
        <f ca="1">SUM(X5+X11+X17)</f>
        <v>9055</v>
      </c>
      <c r="Y23" s="438">
        <f ca="1">(X23*AB23+X24*AB24+X25*AB25+X26*AB26+X27*AB27+X28*AB28)/SUM(X23:X28)</f>
        <v>33.762654668166476</v>
      </c>
      <c r="AB23" s="197">
        <f>(C20+C20)/2</f>
        <v>40</v>
      </c>
    </row>
    <row r="24" spans="2:28" ht="18.75" x14ac:dyDescent="0.3">
      <c r="B24" s="6"/>
      <c r="C24" s="5"/>
      <c r="E24" s="95" t="s">
        <v>37</v>
      </c>
      <c r="F24" s="83" t="str">
        <f>$C$20 &amp; "-"&amp;$C$21</f>
        <v>40-30</v>
      </c>
      <c r="G24" s="111" t="s">
        <v>84</v>
      </c>
      <c r="H24" s="114">
        <f>C14+C11+C9</f>
        <v>1779</v>
      </c>
      <c r="U24" s="442"/>
      <c r="V24" s="197" t="str">
        <f>$C$20 &amp; "-"&amp;$C$21</f>
        <v>40-30</v>
      </c>
      <c r="W24" s="197">
        <f t="shared" ca="1" si="3"/>
        <v>4</v>
      </c>
      <c r="X24" s="198">
        <f t="shared" ref="X24:X28" ca="1" si="4">SUM(X6+X12+X18)</f>
        <v>6370</v>
      </c>
      <c r="Y24" s="439"/>
      <c r="AB24" s="197">
        <f>(C20+C21)/2</f>
        <v>35</v>
      </c>
    </row>
    <row r="25" spans="2:28" ht="18.75" x14ac:dyDescent="0.3">
      <c r="B25" s="6"/>
      <c r="C25" s="5"/>
      <c r="E25" s="95" t="s">
        <v>30</v>
      </c>
      <c r="F25" s="83" t="str">
        <f>$C$21 &amp; "-"&amp;$C$22</f>
        <v>30-20</v>
      </c>
      <c r="G25" s="111" t="s">
        <v>112</v>
      </c>
      <c r="H25" s="114">
        <f>C6+C14</f>
        <v>433</v>
      </c>
      <c r="U25" s="442"/>
      <c r="V25" s="197" t="str">
        <f>$C$20&amp;"-"&amp;$C$22</f>
        <v>40-20</v>
      </c>
      <c r="W25" s="197">
        <f t="shared" ca="1" si="3"/>
        <v>6</v>
      </c>
      <c r="X25" s="198">
        <f t="shared" ca="1" si="4"/>
        <v>9055</v>
      </c>
      <c r="Y25" s="439"/>
      <c r="AB25" s="197">
        <f>(C20+C22)/2</f>
        <v>30</v>
      </c>
    </row>
    <row r="26" spans="2:28" ht="18.75" x14ac:dyDescent="0.3">
      <c r="B26" s="6"/>
      <c r="C26" s="5"/>
      <c r="E26" s="95" t="s">
        <v>43</v>
      </c>
      <c r="F26" s="83" t="str">
        <f>$C$20 &amp; "-"&amp;$C$22</f>
        <v>40-20</v>
      </c>
      <c r="G26" s="111" t="s">
        <v>113</v>
      </c>
      <c r="H26" s="114">
        <f>C5+C12+C15</f>
        <v>1297</v>
      </c>
      <c r="U26" s="442"/>
      <c r="V26" s="197" t="str">
        <f>$C$21&amp;"-"&amp;$C$21</f>
        <v>30-30</v>
      </c>
      <c r="W26" s="197">
        <f t="shared" ca="1" si="3"/>
        <v>2</v>
      </c>
      <c r="X26" s="198">
        <f t="shared" ca="1" si="4"/>
        <v>896</v>
      </c>
      <c r="Y26" s="439"/>
      <c r="AB26" s="197">
        <f>C21</f>
        <v>30</v>
      </c>
    </row>
    <row r="27" spans="2:28" ht="19.5" thickBot="1" x14ac:dyDescent="0.35">
      <c r="B27" s="6"/>
      <c r="E27" s="96" t="s">
        <v>45</v>
      </c>
      <c r="F27" s="85" t="str">
        <f>$C$20 &amp; "-"&amp;$C$21</f>
        <v>40-30</v>
      </c>
      <c r="G27" s="112" t="s">
        <v>114</v>
      </c>
      <c r="H27" s="115">
        <f>C5+C15+C14</f>
        <v>1406</v>
      </c>
      <c r="U27" s="442"/>
      <c r="V27" s="197" t="str">
        <f>$C$21&amp;"-"&amp;$C$22</f>
        <v>30-20</v>
      </c>
      <c r="W27" s="197">
        <f t="shared" ca="1" si="3"/>
        <v>6</v>
      </c>
      <c r="X27" s="198">
        <f t="shared" ca="1" si="4"/>
        <v>3072</v>
      </c>
      <c r="Y27" s="439"/>
      <c r="AB27" s="197">
        <f>(C21+C22)/2</f>
        <v>25</v>
      </c>
    </row>
    <row r="28" spans="2:28" ht="19.5" thickTop="1" x14ac:dyDescent="0.3">
      <c r="B28" s="6"/>
      <c r="C28" s="6"/>
      <c r="E28" s="2"/>
      <c r="H28" s="7"/>
      <c r="U28" s="443"/>
      <c r="V28" s="197" t="str">
        <f>$C$22&amp;"-"&amp;$C$22</f>
        <v>20-20</v>
      </c>
      <c r="W28" s="197">
        <f t="shared" ca="1" si="3"/>
        <v>0</v>
      </c>
      <c r="X28" s="198">
        <f t="shared" ca="1" si="4"/>
        <v>0</v>
      </c>
      <c r="Y28" s="440"/>
      <c r="AB28" s="197">
        <f>C22</f>
        <v>20</v>
      </c>
    </row>
    <row r="29" spans="2:28" ht="19.5" thickBot="1" x14ac:dyDescent="0.35">
      <c r="B29" s="6"/>
      <c r="E29" s="2"/>
      <c r="H29" s="7"/>
    </row>
    <row r="30" spans="2:28" ht="18.75" x14ac:dyDescent="0.3">
      <c r="B30" s="6"/>
      <c r="E30" s="2"/>
      <c r="H30" s="7"/>
      <c r="J30" s="447" t="s">
        <v>355</v>
      </c>
      <c r="K30" s="448"/>
      <c r="L30" s="448"/>
      <c r="M30" s="448"/>
      <c r="N30" s="448"/>
      <c r="O30" s="449"/>
      <c r="U30" s="197" t="s">
        <v>365</v>
      </c>
      <c r="V30" s="197" t="s">
        <v>175</v>
      </c>
      <c r="W30" s="197" t="s">
        <v>366</v>
      </c>
      <c r="X30" s="197" t="s">
        <v>367</v>
      </c>
      <c r="Y30" s="77">
        <f ca="1">SUM(X23:X28)</f>
        <v>28448</v>
      </c>
    </row>
    <row r="31" spans="2:28" ht="18.75" x14ac:dyDescent="0.3">
      <c r="B31" s="6"/>
      <c r="E31" s="2"/>
      <c r="H31" s="7"/>
      <c r="J31" s="450"/>
      <c r="K31" s="451"/>
      <c r="L31" s="451"/>
      <c r="M31" s="451"/>
      <c r="N31" s="451"/>
      <c r="O31" s="452"/>
      <c r="U31" s="197"/>
      <c r="V31" s="197" t="s">
        <v>0</v>
      </c>
      <c r="W31" s="197" t="s">
        <v>368</v>
      </c>
      <c r="X31" s="197" t="s">
        <v>369</v>
      </c>
    </row>
    <row r="32" spans="2:28" ht="18.75" x14ac:dyDescent="0.3">
      <c r="B32" s="6"/>
      <c r="C32" s="10"/>
      <c r="E32" s="2"/>
      <c r="J32" s="450"/>
      <c r="K32" s="451"/>
      <c r="L32" s="451"/>
      <c r="M32" s="451"/>
      <c r="N32" s="451"/>
      <c r="O32" s="452"/>
      <c r="U32" s="197"/>
      <c r="V32" s="197" t="s">
        <v>2</v>
      </c>
      <c r="W32" s="197" t="s">
        <v>372</v>
      </c>
      <c r="X32" s="197" t="s">
        <v>373</v>
      </c>
    </row>
    <row r="33" spans="1:31" ht="19.5" thickBot="1" x14ac:dyDescent="0.35">
      <c r="B33" s="6"/>
      <c r="C33" s="6"/>
      <c r="E33" s="2"/>
      <c r="J33" s="453"/>
      <c r="K33" s="454"/>
      <c r="L33" s="454"/>
      <c r="M33" s="454"/>
      <c r="N33" s="454"/>
      <c r="O33" s="455"/>
    </row>
    <row r="34" spans="1:31" x14ac:dyDescent="0.25">
      <c r="D34" s="5"/>
      <c r="E34" s="5"/>
    </row>
    <row r="36" spans="1:31" ht="19.5" thickBot="1" x14ac:dyDescent="0.35">
      <c r="D36" s="7"/>
      <c r="E36" s="7"/>
      <c r="N36" s="3"/>
    </row>
    <row r="37" spans="1:31" ht="18.75" x14ac:dyDescent="0.3">
      <c r="A37" s="171" t="s">
        <v>210</v>
      </c>
      <c r="B37" s="172"/>
      <c r="C37" s="172"/>
      <c r="D37" s="172"/>
      <c r="E37" s="172"/>
      <c r="F37" s="172"/>
      <c r="G37" s="172"/>
      <c r="H37" s="172"/>
      <c r="I37" s="173"/>
      <c r="J37" s="173"/>
      <c r="K37" s="174"/>
      <c r="L37" s="175"/>
      <c r="M37" s="175"/>
      <c r="N37" s="173"/>
      <c r="O37" s="173"/>
      <c r="P37" s="173"/>
      <c r="Q37" s="173"/>
      <c r="R37" s="173"/>
      <c r="S37" s="173"/>
      <c r="T37" s="253"/>
      <c r="U37" s="173"/>
      <c r="V37" s="173"/>
      <c r="W37" s="173"/>
      <c r="X37" s="173"/>
      <c r="Y37" s="173"/>
      <c r="Z37" s="173"/>
      <c r="AA37" s="173"/>
      <c r="AB37" s="173"/>
      <c r="AC37" s="173"/>
      <c r="AD37" s="173"/>
      <c r="AE37" s="176"/>
    </row>
    <row r="38" spans="1:31" ht="15.75" thickBot="1" x14ac:dyDescent="0.3">
      <c r="A38" s="177"/>
      <c r="B38" s="126" t="s">
        <v>267</v>
      </c>
      <c r="C38" s="62"/>
      <c r="D38" s="62"/>
      <c r="E38" s="62"/>
      <c r="F38" s="62"/>
      <c r="G38" s="62"/>
      <c r="H38" s="62"/>
      <c r="I38" s="62"/>
      <c r="J38" s="62"/>
      <c r="K38" s="123"/>
      <c r="L38" s="62"/>
      <c r="M38" s="62"/>
      <c r="N38" s="62"/>
      <c r="O38" s="62"/>
      <c r="P38" s="62"/>
      <c r="Q38" s="62"/>
      <c r="R38" s="62"/>
      <c r="S38" s="62"/>
      <c r="T38" s="62"/>
      <c r="U38" s="62"/>
      <c r="V38" s="62"/>
      <c r="W38" s="62"/>
      <c r="X38" s="62"/>
      <c r="Y38" s="62"/>
      <c r="Z38" s="62"/>
      <c r="AA38" s="62"/>
      <c r="AB38" s="62"/>
      <c r="AC38" s="62"/>
      <c r="AD38" s="62"/>
      <c r="AE38" s="178"/>
    </row>
    <row r="39" spans="1:31" ht="16.5" thickTop="1" thickBot="1" x14ac:dyDescent="0.3">
      <c r="A39" s="179" t="s">
        <v>4</v>
      </c>
      <c r="B39" s="136" t="s">
        <v>14</v>
      </c>
      <c r="C39" s="137" t="s">
        <v>71</v>
      </c>
      <c r="D39" s="138" t="s">
        <v>211</v>
      </c>
      <c r="E39" s="139" t="s">
        <v>189</v>
      </c>
      <c r="F39" s="135" t="s">
        <v>3</v>
      </c>
      <c r="G39" s="62"/>
      <c r="H39" s="62"/>
      <c r="I39" s="62"/>
      <c r="J39" s="62"/>
      <c r="K39" s="123"/>
      <c r="L39" s="62"/>
      <c r="M39" s="62"/>
      <c r="N39" s="62"/>
      <c r="O39" s="62"/>
      <c r="P39" s="62"/>
      <c r="Q39" s="62"/>
      <c r="R39" s="62"/>
      <c r="S39" s="62"/>
      <c r="T39" s="62"/>
      <c r="U39" s="62"/>
      <c r="V39" s="62"/>
      <c r="W39" s="62"/>
      <c r="X39" s="62"/>
      <c r="Y39" s="62"/>
      <c r="Z39" s="62"/>
      <c r="AA39" s="62"/>
      <c r="AB39" s="62"/>
      <c r="AC39" s="62"/>
      <c r="AD39" s="62"/>
      <c r="AE39" s="178"/>
    </row>
    <row r="40" spans="1:31" ht="16.5" thickTop="1" thickBot="1" x14ac:dyDescent="0.3">
      <c r="A40" s="180">
        <v>12</v>
      </c>
      <c r="B40" s="149" t="s">
        <v>204</v>
      </c>
      <c r="C40" s="150">
        <v>8</v>
      </c>
      <c r="D40" s="151">
        <v>8</v>
      </c>
      <c r="E40" s="152">
        <v>8</v>
      </c>
      <c r="F40" s="153">
        <f>SUM(C40:E40)</f>
        <v>24</v>
      </c>
      <c r="G40" s="62"/>
      <c r="H40" s="62"/>
      <c r="I40" s="62"/>
      <c r="J40" s="62"/>
      <c r="K40" s="123"/>
      <c r="L40" s="62"/>
      <c r="M40" s="62"/>
      <c r="N40" s="62"/>
      <c r="O40" s="62"/>
      <c r="P40" s="62"/>
      <c r="Q40" s="62"/>
      <c r="R40" s="62"/>
      <c r="S40" s="62"/>
      <c r="T40" s="62"/>
      <c r="U40" s="62"/>
      <c r="V40" s="62"/>
      <c r="W40" s="62"/>
      <c r="X40" s="62"/>
      <c r="Y40" s="62"/>
      <c r="Z40" s="62"/>
      <c r="AA40" s="62"/>
      <c r="AB40" s="62"/>
      <c r="AC40" s="62"/>
      <c r="AD40" s="62"/>
      <c r="AE40" s="178"/>
    </row>
    <row r="41" spans="1:31" ht="15.75" thickTop="1" x14ac:dyDescent="0.25">
      <c r="A41" s="181"/>
      <c r="B41" s="145"/>
      <c r="C41" s="146"/>
      <c r="D41" s="146"/>
      <c r="E41" s="146"/>
      <c r="F41" s="146"/>
      <c r="G41" s="62"/>
      <c r="H41" s="62"/>
      <c r="I41" s="62"/>
      <c r="J41" s="62"/>
      <c r="K41" s="123"/>
      <c r="L41" s="62"/>
      <c r="M41" s="62"/>
      <c r="N41" s="62"/>
      <c r="O41" s="62"/>
      <c r="P41" s="62"/>
      <c r="Q41" s="62"/>
      <c r="R41" s="62"/>
      <c r="S41" s="62"/>
      <c r="T41" s="62"/>
      <c r="U41" s="62"/>
      <c r="V41" s="62"/>
      <c r="W41" s="62"/>
      <c r="X41" s="62"/>
      <c r="Y41" s="62"/>
      <c r="Z41" s="62"/>
      <c r="AA41" s="62"/>
      <c r="AB41" s="62"/>
      <c r="AC41" s="62"/>
      <c r="AD41" s="62"/>
      <c r="AE41" s="178"/>
    </row>
    <row r="42" spans="1:31" x14ac:dyDescent="0.25">
      <c r="A42" s="177"/>
      <c r="B42" s="62"/>
      <c r="C42" s="62"/>
      <c r="D42" s="62"/>
      <c r="E42" s="62"/>
      <c r="F42" s="62"/>
      <c r="G42" s="62"/>
      <c r="H42" s="62"/>
      <c r="I42" s="62"/>
      <c r="J42" s="62"/>
      <c r="K42" s="123"/>
      <c r="L42" s="62"/>
      <c r="M42" s="62"/>
      <c r="N42" s="62"/>
      <c r="O42" s="62"/>
      <c r="P42" s="62"/>
      <c r="Q42" s="62"/>
      <c r="R42" s="62"/>
      <c r="S42" s="62"/>
      <c r="T42" s="62"/>
      <c r="U42" s="62"/>
      <c r="V42" s="62"/>
      <c r="W42" s="62"/>
      <c r="X42" s="62"/>
      <c r="Y42" s="62"/>
      <c r="Z42" s="62"/>
      <c r="AA42" s="62"/>
      <c r="AB42" s="62"/>
      <c r="AC42" s="62"/>
      <c r="AD42" s="62"/>
      <c r="AE42" s="178"/>
    </row>
    <row r="43" spans="1:31" ht="15.75" thickBot="1" x14ac:dyDescent="0.3">
      <c r="A43" s="177"/>
      <c r="B43" s="239" t="s">
        <v>322</v>
      </c>
      <c r="C43" s="62"/>
      <c r="D43" s="62"/>
      <c r="E43" s="62"/>
      <c r="F43" s="62"/>
      <c r="G43" s="62"/>
      <c r="H43" s="62"/>
      <c r="I43" s="62"/>
      <c r="J43" s="62"/>
      <c r="K43" s="62"/>
      <c r="L43" s="123"/>
      <c r="M43" s="62"/>
      <c r="N43" s="62"/>
      <c r="O43" s="62"/>
      <c r="P43" s="62"/>
      <c r="Q43" s="62"/>
      <c r="R43" s="62"/>
      <c r="S43" s="62"/>
      <c r="T43" s="62"/>
      <c r="U43" s="62"/>
      <c r="V43" s="62"/>
      <c r="W43" s="62"/>
      <c r="X43" s="62"/>
      <c r="Y43" s="62"/>
      <c r="Z43" s="62"/>
      <c r="AA43" s="62"/>
      <c r="AB43" s="62"/>
      <c r="AC43" s="62"/>
      <c r="AD43" s="62"/>
      <c r="AE43" s="178"/>
    </row>
    <row r="44" spans="1:31" ht="15.75" thickTop="1" x14ac:dyDescent="0.25">
      <c r="A44" s="434" t="s">
        <v>4</v>
      </c>
      <c r="B44" s="423" t="s">
        <v>14</v>
      </c>
      <c r="C44" s="436" t="s">
        <v>174</v>
      </c>
      <c r="D44" s="426"/>
      <c r="E44" s="426"/>
      <c r="F44" s="437"/>
      <c r="G44" s="425" t="s">
        <v>214</v>
      </c>
      <c r="H44" s="426"/>
      <c r="I44" s="426"/>
      <c r="J44" s="427"/>
      <c r="K44" s="436" t="s">
        <v>212</v>
      </c>
      <c r="L44" s="427"/>
      <c r="M44" s="62"/>
      <c r="N44" s="62"/>
      <c r="O44" s="62"/>
      <c r="P44" s="62"/>
      <c r="Q44" s="62"/>
      <c r="R44" s="62"/>
      <c r="S44" s="62"/>
      <c r="T44" s="62"/>
      <c r="U44" s="62"/>
      <c r="V44" s="62"/>
      <c r="W44" s="62"/>
      <c r="X44" s="62"/>
      <c r="Y44" s="62"/>
      <c r="Z44" s="62"/>
      <c r="AA44" s="62"/>
      <c r="AB44" s="62"/>
      <c r="AC44" s="62"/>
      <c r="AD44" s="62"/>
      <c r="AE44" s="178"/>
    </row>
    <row r="45" spans="1:31" ht="15.75" thickBot="1" x14ac:dyDescent="0.3">
      <c r="A45" s="435"/>
      <c r="B45" s="424"/>
      <c r="C45" s="132" t="s">
        <v>1</v>
      </c>
      <c r="D45" s="133" t="s">
        <v>0</v>
      </c>
      <c r="E45" s="133" t="s">
        <v>2</v>
      </c>
      <c r="F45" s="140" t="s">
        <v>3</v>
      </c>
      <c r="G45" s="141" t="s">
        <v>1</v>
      </c>
      <c r="H45" s="133" t="s">
        <v>0</v>
      </c>
      <c r="I45" s="133" t="s">
        <v>2</v>
      </c>
      <c r="J45" s="134" t="s">
        <v>3</v>
      </c>
      <c r="K45" s="132" t="s">
        <v>213</v>
      </c>
      <c r="L45" s="134" t="s">
        <v>3</v>
      </c>
      <c r="M45" s="62"/>
      <c r="N45" s="62"/>
      <c r="O45" s="62"/>
      <c r="P45" s="62"/>
      <c r="Q45" s="62"/>
      <c r="R45" s="62"/>
      <c r="S45" s="62"/>
      <c r="T45" s="62"/>
      <c r="U45" s="62"/>
      <c r="V45" s="62"/>
      <c r="W45" s="62"/>
      <c r="X45" s="62"/>
      <c r="Y45" s="62"/>
      <c r="Z45" s="62"/>
      <c r="AA45" s="62"/>
      <c r="AB45" s="62"/>
      <c r="AC45" s="62"/>
      <c r="AD45" s="62"/>
      <c r="AE45" s="178"/>
    </row>
    <row r="46" spans="1:31" ht="16.5" thickTop="1" thickBot="1" x14ac:dyDescent="0.3">
      <c r="A46" s="182">
        <f>A40</f>
        <v>12</v>
      </c>
      <c r="B46" s="154" t="s">
        <v>204</v>
      </c>
      <c r="C46" s="155">
        <f>J10</f>
        <v>9951</v>
      </c>
      <c r="D46" s="156">
        <f>K10</f>
        <v>8294</v>
      </c>
      <c r="E46" s="156">
        <f>L10</f>
        <v>10203</v>
      </c>
      <c r="F46" s="157">
        <f>M10</f>
        <v>28448</v>
      </c>
      <c r="G46" s="158">
        <f>C46/$F$46</f>
        <v>0.34979611923509563</v>
      </c>
      <c r="H46" s="159">
        <f>D46/$F$46</f>
        <v>0.29154949381327333</v>
      </c>
      <c r="I46" s="159">
        <f>E46/$F$46</f>
        <v>0.35865438695163104</v>
      </c>
      <c r="J46" s="160">
        <f>F46/$F$46</f>
        <v>1</v>
      </c>
      <c r="K46" s="158">
        <f>Results!$K$36</f>
        <v>0.29190089527378726</v>
      </c>
      <c r="L46" s="161">
        <f>Results!$L$36</f>
        <v>3.1623378833781524E-2</v>
      </c>
      <c r="M46" s="62"/>
      <c r="N46" s="62"/>
      <c r="O46" s="62"/>
      <c r="P46" s="62"/>
      <c r="Q46" s="62"/>
      <c r="R46" s="62"/>
      <c r="S46" s="62"/>
      <c r="T46" s="62"/>
      <c r="U46" s="62"/>
      <c r="V46" s="62"/>
      <c r="W46" s="62"/>
      <c r="X46" s="62"/>
      <c r="Y46" s="62"/>
      <c r="Z46" s="62"/>
      <c r="AA46" s="62"/>
      <c r="AB46" s="62"/>
      <c r="AC46" s="62"/>
      <c r="AD46" s="62"/>
      <c r="AE46" s="178"/>
    </row>
    <row r="47" spans="1:31" ht="15.75" thickTop="1" x14ac:dyDescent="0.25">
      <c r="A47" s="177"/>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178"/>
    </row>
    <row r="48" spans="1:31" x14ac:dyDescent="0.25">
      <c r="A48" s="177"/>
      <c r="B48" s="62"/>
      <c r="C48" s="62"/>
      <c r="D48" s="62"/>
      <c r="E48" s="62"/>
      <c r="F48" s="62"/>
      <c r="G48" s="62"/>
      <c r="H48" s="62"/>
      <c r="I48" s="62"/>
      <c r="J48" s="62"/>
      <c r="K48" s="123"/>
      <c r="L48" s="62"/>
      <c r="M48" s="62"/>
      <c r="N48" s="62"/>
      <c r="O48" s="62"/>
      <c r="P48" s="62"/>
      <c r="Q48" s="62"/>
      <c r="R48" s="62"/>
      <c r="S48" s="62"/>
      <c r="T48" s="62"/>
      <c r="U48" s="62"/>
      <c r="V48" s="62"/>
      <c r="W48" s="62"/>
      <c r="X48" s="62"/>
      <c r="Y48" s="62"/>
      <c r="Z48" s="62"/>
      <c r="AA48" s="62"/>
      <c r="AB48" s="62"/>
      <c r="AC48" s="62"/>
      <c r="AD48" s="62"/>
      <c r="AE48" s="178"/>
    </row>
    <row r="49" spans="1:31" ht="15.75" thickBot="1" x14ac:dyDescent="0.3">
      <c r="B49" s="231" t="s">
        <v>330</v>
      </c>
      <c r="C49" s="230"/>
      <c r="D49" s="230"/>
      <c r="E49" s="230"/>
      <c r="F49" s="230"/>
      <c r="G49" s="230"/>
      <c r="H49" s="230"/>
      <c r="I49" s="230"/>
      <c r="J49" s="230"/>
      <c r="K49" s="230"/>
      <c r="L49" s="230"/>
      <c r="M49" s="230"/>
      <c r="N49" s="162"/>
      <c r="O49" s="162"/>
      <c r="P49" s="162"/>
      <c r="Q49" s="162"/>
      <c r="R49" s="162"/>
      <c r="S49" s="162"/>
      <c r="T49" s="162"/>
      <c r="U49" s="62"/>
      <c r="V49" s="62"/>
      <c r="W49" s="62"/>
      <c r="X49" s="62"/>
      <c r="Y49" s="62"/>
      <c r="Z49" s="62"/>
      <c r="AA49" s="62"/>
      <c r="AB49" s="162"/>
      <c r="AC49" s="162"/>
      <c r="AD49" s="162"/>
      <c r="AE49" s="237"/>
    </row>
    <row r="50" spans="1:31" ht="15.75" thickTop="1" x14ac:dyDescent="0.25">
      <c r="A50" s="184" t="s">
        <v>4</v>
      </c>
      <c r="B50" s="423" t="s">
        <v>14</v>
      </c>
      <c r="C50" s="425" t="s">
        <v>323</v>
      </c>
      <c r="D50" s="426"/>
      <c r="E50" s="426"/>
      <c r="F50" s="427"/>
      <c r="G50" s="425" t="s">
        <v>324</v>
      </c>
      <c r="H50" s="426"/>
      <c r="I50" s="426"/>
      <c r="J50" s="427"/>
      <c r="K50" s="425" t="s">
        <v>325</v>
      </c>
      <c r="L50" s="426"/>
      <c r="M50" s="426"/>
      <c r="N50" s="427"/>
      <c r="O50" s="162"/>
      <c r="P50" s="162"/>
      <c r="Q50" s="162"/>
      <c r="R50" s="162"/>
      <c r="S50" s="162"/>
      <c r="T50" s="162"/>
      <c r="U50" s="62"/>
      <c r="V50" s="62"/>
      <c r="W50" s="62"/>
      <c r="X50" s="62"/>
      <c r="Y50" s="62"/>
      <c r="Z50" s="62"/>
      <c r="AA50" s="62"/>
      <c r="AB50" s="162"/>
      <c r="AC50" s="162"/>
      <c r="AD50" s="162"/>
      <c r="AE50" s="237"/>
    </row>
    <row r="51" spans="1:31" ht="15.75" thickBot="1" x14ac:dyDescent="0.3">
      <c r="A51" s="185"/>
      <c r="B51" s="424"/>
      <c r="C51" s="65" t="s">
        <v>175</v>
      </c>
      <c r="D51" s="66" t="s">
        <v>0</v>
      </c>
      <c r="E51" s="66" t="s">
        <v>2</v>
      </c>
      <c r="F51" s="67" t="s">
        <v>3</v>
      </c>
      <c r="G51" s="65" t="s">
        <v>175</v>
      </c>
      <c r="H51" s="66" t="s">
        <v>0</v>
      </c>
      <c r="I51" s="66" t="s">
        <v>2</v>
      </c>
      <c r="J51" s="67" t="s">
        <v>3</v>
      </c>
      <c r="K51" s="65" t="s">
        <v>175</v>
      </c>
      <c r="L51" s="66" t="s">
        <v>0</v>
      </c>
      <c r="M51" s="66" t="s">
        <v>2</v>
      </c>
      <c r="N51" s="67" t="s">
        <v>3</v>
      </c>
      <c r="O51" s="162"/>
      <c r="P51" s="162"/>
      <c r="Q51" s="162"/>
      <c r="R51" s="162"/>
      <c r="S51" s="162"/>
      <c r="T51" s="162"/>
      <c r="U51" s="62"/>
      <c r="V51" s="62"/>
      <c r="W51" s="62"/>
      <c r="X51" s="62"/>
      <c r="Y51" s="62"/>
      <c r="Z51" s="62"/>
      <c r="AA51" s="62"/>
      <c r="AB51" s="162"/>
      <c r="AC51" s="162"/>
      <c r="AD51" s="162"/>
      <c r="AE51" s="237"/>
    </row>
    <row r="52" spans="1:31" ht="16.5" thickTop="1" thickBot="1" x14ac:dyDescent="0.3">
      <c r="A52" s="180">
        <f>A40</f>
        <v>12</v>
      </c>
      <c r="B52" s="149" t="str">
        <f>B40</f>
        <v>MUT #2</v>
      </c>
      <c r="C52" s="169">
        <f>AF13</f>
        <v>9951</v>
      </c>
      <c r="D52" s="165">
        <f>AF14</f>
        <v>8294</v>
      </c>
      <c r="E52" s="165">
        <f>AF15</f>
        <v>10203</v>
      </c>
      <c r="F52" s="235">
        <f>AF16</f>
        <v>28448</v>
      </c>
      <c r="G52" s="169">
        <f>AF5</f>
        <v>7054</v>
      </c>
      <c r="H52" s="169">
        <f>AF6</f>
        <v>5053</v>
      </c>
      <c r="I52" s="169">
        <f>AF7</f>
        <v>10203</v>
      </c>
      <c r="J52" s="169">
        <f>AF8</f>
        <v>22310</v>
      </c>
      <c r="K52" s="166">
        <f>AF9</f>
        <v>2897</v>
      </c>
      <c r="L52" s="165">
        <f>AF10</f>
        <v>3241</v>
      </c>
      <c r="M52" s="165">
        <f>AF11</f>
        <v>0</v>
      </c>
      <c r="N52" s="236">
        <f>AF12</f>
        <v>6138</v>
      </c>
      <c r="O52" s="162"/>
      <c r="P52" s="162"/>
      <c r="Q52" s="162"/>
      <c r="R52" s="162"/>
      <c r="S52" s="162"/>
      <c r="T52" s="162"/>
      <c r="U52" s="62"/>
      <c r="V52" s="62"/>
      <c r="W52" s="62"/>
      <c r="X52" s="62"/>
      <c r="Y52" s="62"/>
      <c r="Z52" s="62"/>
      <c r="AA52" s="62"/>
      <c r="AB52" s="162"/>
      <c r="AC52" s="162"/>
      <c r="AD52" s="162"/>
      <c r="AE52" s="237"/>
    </row>
    <row r="53" spans="1:31" ht="15.75" thickTop="1" x14ac:dyDescent="0.25">
      <c r="A53" s="177"/>
      <c r="B53" s="62"/>
      <c r="C53" s="62"/>
      <c r="D53" s="62"/>
      <c r="E53" s="62"/>
      <c r="F53" s="62"/>
      <c r="G53" s="62"/>
      <c r="H53" s="62"/>
      <c r="I53" s="62"/>
      <c r="J53" s="62"/>
      <c r="K53" s="123"/>
      <c r="L53" s="62"/>
      <c r="M53" s="62"/>
      <c r="N53" s="62"/>
      <c r="O53" s="62"/>
      <c r="P53" s="62"/>
      <c r="Q53" s="62"/>
      <c r="R53" s="62"/>
      <c r="S53" s="62"/>
      <c r="T53" s="62"/>
      <c r="U53" s="62"/>
      <c r="V53" s="62"/>
      <c r="W53" s="62"/>
      <c r="X53" s="62"/>
      <c r="Y53" s="62"/>
      <c r="Z53" s="62"/>
      <c r="AA53" s="62"/>
      <c r="AB53" s="62"/>
      <c r="AC53" s="62"/>
      <c r="AD53" s="62"/>
      <c r="AE53" s="178"/>
    </row>
    <row r="54" spans="1:31" x14ac:dyDescent="0.25">
      <c r="A54" s="177"/>
      <c r="B54" s="62"/>
      <c r="C54" s="62"/>
      <c r="D54" s="62"/>
      <c r="E54" s="62"/>
      <c r="F54" s="62"/>
      <c r="G54" s="62"/>
      <c r="H54" s="62"/>
      <c r="I54" s="62"/>
      <c r="J54" s="62"/>
      <c r="K54" s="123"/>
      <c r="L54" s="62"/>
      <c r="M54" s="62"/>
      <c r="N54" s="62"/>
      <c r="O54" s="62"/>
      <c r="P54" s="62"/>
      <c r="Q54" s="62"/>
      <c r="R54" s="62"/>
      <c r="S54" s="62"/>
      <c r="T54" s="62"/>
      <c r="U54" s="62"/>
      <c r="V54" s="62"/>
      <c r="W54" s="62"/>
      <c r="X54" s="62"/>
      <c r="Y54" s="62"/>
      <c r="Z54" s="62"/>
      <c r="AA54" s="62"/>
      <c r="AB54" s="62"/>
      <c r="AC54" s="62"/>
      <c r="AD54" s="62"/>
      <c r="AE54" s="178"/>
    </row>
    <row r="55" spans="1:31" x14ac:dyDescent="0.25">
      <c r="A55" s="177"/>
      <c r="B55" s="62"/>
      <c r="C55" s="62"/>
      <c r="D55" s="62"/>
      <c r="E55" s="62"/>
      <c r="F55" s="62"/>
      <c r="G55" s="62"/>
      <c r="H55" s="62"/>
      <c r="I55" s="62"/>
      <c r="J55" s="62"/>
      <c r="K55" s="123"/>
      <c r="L55" s="62"/>
      <c r="M55" s="62"/>
      <c r="N55" s="62"/>
      <c r="O55" s="62"/>
      <c r="P55" s="62"/>
      <c r="Q55" s="62"/>
      <c r="R55" s="62"/>
      <c r="S55" s="62"/>
      <c r="T55" s="62"/>
      <c r="U55" s="62"/>
      <c r="V55" s="62"/>
      <c r="W55" s="62"/>
      <c r="X55" s="62"/>
      <c r="Y55" s="62"/>
      <c r="Z55" s="62"/>
      <c r="AA55" s="62"/>
      <c r="AB55" s="62"/>
      <c r="AC55" s="62"/>
      <c r="AD55" s="62"/>
      <c r="AE55" s="178"/>
    </row>
    <row r="56" spans="1:31" ht="15.75" thickBot="1" x14ac:dyDescent="0.3">
      <c r="A56" s="183"/>
      <c r="B56" s="163" t="s">
        <v>335</v>
      </c>
      <c r="C56" s="162"/>
      <c r="D56" s="162"/>
      <c r="E56" s="162"/>
      <c r="F56" s="162"/>
      <c r="G56" s="162"/>
      <c r="H56" s="162"/>
      <c r="I56" s="162"/>
      <c r="J56" s="162"/>
      <c r="K56" s="162"/>
      <c r="L56" s="162"/>
      <c r="M56" s="162"/>
      <c r="N56" s="162"/>
      <c r="O56" s="162"/>
      <c r="P56" s="162"/>
      <c r="Q56" s="162"/>
      <c r="R56" s="162"/>
      <c r="S56" s="252"/>
      <c r="T56" s="62"/>
      <c r="U56" s="62"/>
      <c r="V56" s="62"/>
      <c r="W56" s="62"/>
      <c r="X56" s="62"/>
      <c r="Y56" s="62"/>
      <c r="Z56" s="62"/>
      <c r="AA56" s="62"/>
      <c r="AB56" s="62"/>
      <c r="AC56" s="62"/>
      <c r="AD56" s="62"/>
      <c r="AE56" s="178"/>
    </row>
    <row r="57" spans="1:31" ht="15.75" thickTop="1" x14ac:dyDescent="0.25">
      <c r="A57" s="124" t="s">
        <v>4</v>
      </c>
      <c r="B57" s="124" t="s">
        <v>14</v>
      </c>
      <c r="C57" s="444" t="s">
        <v>175</v>
      </c>
      <c r="D57" s="445"/>
      <c r="E57" s="445"/>
      <c r="F57" s="445"/>
      <c r="G57" s="445"/>
      <c r="H57" s="446"/>
      <c r="I57" s="444" t="s">
        <v>0</v>
      </c>
      <c r="J57" s="445"/>
      <c r="K57" s="445"/>
      <c r="L57" s="445"/>
      <c r="M57" s="445"/>
      <c r="N57" s="446"/>
      <c r="O57" s="444" t="s">
        <v>2</v>
      </c>
      <c r="P57" s="445"/>
      <c r="Q57" s="445"/>
      <c r="R57" s="445"/>
      <c r="S57" s="445"/>
      <c r="T57" s="446"/>
      <c r="U57" s="242" t="s">
        <v>3</v>
      </c>
      <c r="V57" s="243"/>
      <c r="W57" s="243"/>
      <c r="X57" s="243"/>
      <c r="Y57" s="243"/>
      <c r="Z57" s="244"/>
      <c r="AA57" s="62"/>
      <c r="AB57" s="62"/>
      <c r="AC57" s="62"/>
      <c r="AD57" s="62"/>
      <c r="AE57" s="178"/>
    </row>
    <row r="58" spans="1:31" ht="30.75" thickBot="1" x14ac:dyDescent="0.3">
      <c r="A58" s="125"/>
      <c r="B58" s="125"/>
      <c r="C58" s="65" t="str">
        <f>$V$5&amp;"
(mph)"</f>
        <v>40-40
(mph)</v>
      </c>
      <c r="D58" s="66" t="str">
        <f>$V$6&amp;"
(mph)"</f>
        <v>40-30
(mph)</v>
      </c>
      <c r="E58" s="245" t="str">
        <f>$V$7&amp;" (mph)"</f>
        <v>40-20 (mph)</v>
      </c>
      <c r="F58" s="66" t="str">
        <f>$V$8&amp;"
(mph)"</f>
        <v>30-30
(mph)</v>
      </c>
      <c r="G58" s="66" t="str">
        <f>$V$9&amp;"
(mph)"</f>
        <v>30-20
(mph)</v>
      </c>
      <c r="H58" s="66" t="str">
        <f>$V$10&amp;" (mph)"</f>
        <v>20-20 (mph)</v>
      </c>
      <c r="I58" s="65" t="str">
        <f>$V$5&amp;"
(mph)"</f>
        <v>40-40
(mph)</v>
      </c>
      <c r="J58" s="66" t="str">
        <f>$V$6&amp;"
(mph)"</f>
        <v>40-30
(mph)</v>
      </c>
      <c r="K58" s="245" t="str">
        <f>$V$7&amp;" (mph)"</f>
        <v>40-20 (mph)</v>
      </c>
      <c r="L58" s="66" t="str">
        <f>$V$8&amp;"
(mph)"</f>
        <v>30-30
(mph)</v>
      </c>
      <c r="M58" s="66" t="str">
        <f>$V$9&amp;"
(mph)"</f>
        <v>30-20
(mph)</v>
      </c>
      <c r="N58" s="66" t="str">
        <f>$V$10&amp;" (mph)"</f>
        <v>20-20 (mph)</v>
      </c>
      <c r="O58" s="65" t="str">
        <f>$V$5&amp;"
(mph)"</f>
        <v>40-40
(mph)</v>
      </c>
      <c r="P58" s="66" t="str">
        <f>$V$6&amp;"
(mph)"</f>
        <v>40-30
(mph)</v>
      </c>
      <c r="Q58" s="245" t="str">
        <f>$V$7&amp;" (mph)"</f>
        <v>40-20 (mph)</v>
      </c>
      <c r="R58" s="66" t="str">
        <f>$V$8&amp;"
(mph)"</f>
        <v>30-30
(mph)</v>
      </c>
      <c r="S58" s="66" t="str">
        <f>$V$9&amp;"
(mph)"</f>
        <v>30-20
(mph)</v>
      </c>
      <c r="T58" s="66" t="str">
        <f>$V$10&amp;" (mph)"</f>
        <v>20-20 (mph)</v>
      </c>
      <c r="U58" s="65" t="str">
        <f>$V$5&amp;"
(mph)"</f>
        <v>40-40
(mph)</v>
      </c>
      <c r="V58" s="66" t="str">
        <f>$V$6&amp;"
(mph)"</f>
        <v>40-30
(mph)</v>
      </c>
      <c r="W58" s="245" t="str">
        <f>$V$7&amp;" (mph)"</f>
        <v>40-20 (mph)</v>
      </c>
      <c r="X58" s="66" t="str">
        <f>$V$8&amp;"
(mph)"</f>
        <v>30-30
(mph)</v>
      </c>
      <c r="Y58" s="66" t="str">
        <f>$V$9&amp;"
(mph)"</f>
        <v>30-20
(mph)</v>
      </c>
      <c r="Z58" s="67" t="str">
        <f>$V$10&amp;" (mph)"</f>
        <v>20-20 (mph)</v>
      </c>
      <c r="AA58" s="162"/>
      <c r="AB58" s="62"/>
      <c r="AC58" s="62"/>
      <c r="AD58" s="62"/>
      <c r="AE58" s="178"/>
    </row>
    <row r="59" spans="1:31" ht="16.5" thickTop="1" thickBot="1" x14ac:dyDescent="0.3">
      <c r="A59" s="247">
        <f>A40</f>
        <v>12</v>
      </c>
      <c r="B59" s="164" t="str">
        <f>B40</f>
        <v>MUT #2</v>
      </c>
      <c r="C59" s="248">
        <f ca="1">W5</f>
        <v>6</v>
      </c>
      <c r="D59" s="248">
        <f ca="1">W6</f>
        <v>0</v>
      </c>
      <c r="E59" s="248">
        <f ca="1">W7</f>
        <v>0</v>
      </c>
      <c r="F59" s="248">
        <f ca="1">W8</f>
        <v>2</v>
      </c>
      <c r="G59" s="248">
        <f ca="1">W9</f>
        <v>0</v>
      </c>
      <c r="H59" s="249">
        <f ca="1">W10</f>
        <v>0</v>
      </c>
      <c r="I59" s="250">
        <f ca="1">W11</f>
        <v>0</v>
      </c>
      <c r="J59" s="49">
        <f ca="1">W12</f>
        <v>0</v>
      </c>
      <c r="K59" s="49">
        <f ca="1">W13</f>
        <v>4</v>
      </c>
      <c r="L59" s="49">
        <f ca="1">W14</f>
        <v>0</v>
      </c>
      <c r="M59" s="49">
        <f ca="1">W15</f>
        <v>4</v>
      </c>
      <c r="N59" s="251">
        <f ca="1">W22</f>
        <v>0</v>
      </c>
      <c r="O59" s="250">
        <f ca="1">W17</f>
        <v>0</v>
      </c>
      <c r="P59" s="49">
        <f ca="1">W18</f>
        <v>4</v>
      </c>
      <c r="Q59" s="49">
        <f ca="1">W19</f>
        <v>2</v>
      </c>
      <c r="R59" s="49">
        <f ca="1">W20</f>
        <v>0</v>
      </c>
      <c r="S59" s="49">
        <f ca="1">W21</f>
        <v>2</v>
      </c>
      <c r="T59" s="251">
        <f ca="1">W22</f>
        <v>0</v>
      </c>
      <c r="U59" s="250">
        <f ca="1">W23</f>
        <v>6</v>
      </c>
      <c r="V59" s="49">
        <f ca="1">W24</f>
        <v>4</v>
      </c>
      <c r="W59" s="49">
        <f ca="1">W25</f>
        <v>6</v>
      </c>
      <c r="X59" s="49">
        <f ca="1">W26</f>
        <v>2</v>
      </c>
      <c r="Y59" s="49">
        <f ca="1">W27</f>
        <v>6</v>
      </c>
      <c r="Z59" s="251">
        <f ca="1">W28</f>
        <v>0</v>
      </c>
      <c r="AA59" s="162"/>
      <c r="AB59" s="162"/>
      <c r="AC59" s="62"/>
      <c r="AD59" s="62"/>
      <c r="AE59" s="178"/>
    </row>
    <row r="60" spans="1:31" ht="19.5" thickTop="1" x14ac:dyDescent="0.3">
      <c r="A60" s="183"/>
      <c r="B60" s="167"/>
      <c r="C60" s="167"/>
      <c r="D60" s="62"/>
      <c r="E60" s="62"/>
      <c r="F60" s="62"/>
      <c r="G60" s="62"/>
      <c r="H60" s="62"/>
      <c r="I60" s="123"/>
      <c r="J60" s="148"/>
      <c r="K60" s="148"/>
      <c r="L60" s="62"/>
      <c r="M60" s="62"/>
      <c r="N60" s="62"/>
      <c r="O60" s="62"/>
      <c r="P60" s="62"/>
      <c r="Q60" s="62"/>
      <c r="R60" s="168"/>
      <c r="S60" s="246"/>
      <c r="T60" s="62"/>
      <c r="U60" s="162"/>
      <c r="V60" s="162"/>
      <c r="W60" s="162"/>
      <c r="X60" s="162"/>
      <c r="Y60" s="162"/>
      <c r="Z60" s="62"/>
      <c r="AA60" s="62"/>
      <c r="AB60" s="62"/>
      <c r="AC60" s="62"/>
      <c r="AD60" s="62"/>
      <c r="AE60" s="178"/>
    </row>
    <row r="61" spans="1:31" ht="18.75" x14ac:dyDescent="0.3">
      <c r="A61" s="183"/>
      <c r="B61" s="167"/>
      <c r="C61" s="167"/>
      <c r="D61" s="62"/>
      <c r="E61" s="62"/>
      <c r="F61" s="62"/>
      <c r="G61" s="62"/>
      <c r="H61" s="62"/>
      <c r="I61" s="123"/>
      <c r="J61" s="62"/>
      <c r="K61" s="62"/>
      <c r="L61" s="62"/>
      <c r="M61" s="62"/>
      <c r="N61" s="62"/>
      <c r="O61" s="62"/>
      <c r="P61" s="62"/>
      <c r="Q61" s="62"/>
      <c r="R61" s="168"/>
      <c r="S61" s="62"/>
      <c r="T61" s="62"/>
      <c r="U61" s="162"/>
      <c r="V61" s="162"/>
      <c r="W61" s="162"/>
      <c r="X61" s="162"/>
      <c r="Y61" s="162"/>
      <c r="Z61" s="62"/>
      <c r="AA61" s="62"/>
      <c r="AB61" s="62"/>
      <c r="AC61" s="62"/>
      <c r="AD61" s="62"/>
      <c r="AE61" s="178"/>
    </row>
    <row r="62" spans="1:31" ht="15.75" thickBot="1" x14ac:dyDescent="0.3">
      <c r="A62" s="183"/>
      <c r="B62" s="163" t="s">
        <v>340</v>
      </c>
      <c r="C62" s="162"/>
      <c r="D62" s="162"/>
      <c r="E62" s="162"/>
      <c r="F62" s="162"/>
      <c r="G62" s="162"/>
      <c r="H62" s="162"/>
      <c r="I62" s="162"/>
      <c r="J62" s="162"/>
      <c r="K62" s="162"/>
      <c r="L62" s="162"/>
      <c r="M62" s="162"/>
      <c r="N62" s="162"/>
      <c r="O62" s="162"/>
      <c r="P62" s="162"/>
      <c r="Q62" s="162"/>
      <c r="R62" s="162"/>
      <c r="S62" s="62"/>
      <c r="T62" s="62"/>
      <c r="U62" s="62"/>
      <c r="V62" s="62"/>
      <c r="W62" s="62"/>
      <c r="X62" s="62"/>
      <c r="Y62" s="62"/>
      <c r="Z62" s="62"/>
      <c r="AA62" s="62"/>
      <c r="AB62" s="62"/>
      <c r="AC62" s="62"/>
      <c r="AD62" s="62"/>
      <c r="AE62" s="178"/>
    </row>
    <row r="63" spans="1:31" ht="15.75" thickTop="1" x14ac:dyDescent="0.25">
      <c r="A63" s="184" t="s">
        <v>4</v>
      </c>
      <c r="B63" s="124" t="s">
        <v>14</v>
      </c>
      <c r="C63" s="444" t="s">
        <v>175</v>
      </c>
      <c r="D63" s="445"/>
      <c r="E63" s="445"/>
      <c r="F63" s="445"/>
      <c r="G63" s="445"/>
      <c r="H63" s="445"/>
      <c r="I63" s="446"/>
      <c r="J63" s="444" t="s">
        <v>0</v>
      </c>
      <c r="K63" s="445"/>
      <c r="L63" s="445"/>
      <c r="M63" s="445"/>
      <c r="N63" s="445"/>
      <c r="O63" s="445"/>
      <c r="P63" s="446"/>
      <c r="Q63" s="444" t="s">
        <v>2</v>
      </c>
      <c r="R63" s="445"/>
      <c r="S63" s="445"/>
      <c r="T63" s="445"/>
      <c r="U63" s="445"/>
      <c r="V63" s="445"/>
      <c r="W63" s="446"/>
      <c r="X63" s="444" t="s">
        <v>3</v>
      </c>
      <c r="Y63" s="445"/>
      <c r="Z63" s="445"/>
      <c r="AA63" s="445"/>
      <c r="AB63" s="445"/>
      <c r="AC63" s="445"/>
      <c r="AD63" s="446"/>
      <c r="AE63" s="178"/>
    </row>
    <row r="64" spans="1:31" ht="45.75" thickBot="1" x14ac:dyDescent="0.3">
      <c r="A64" s="185"/>
      <c r="B64" s="125"/>
      <c r="C64" s="65" t="str">
        <f>$V$5&amp;"
(mph)"</f>
        <v>40-40
(mph)</v>
      </c>
      <c r="D64" s="66" t="str">
        <f>$V$6&amp;"
(mph)"</f>
        <v>40-30
(mph)</v>
      </c>
      <c r="E64" s="245" t="str">
        <f>$V$7&amp;" (mph)"</f>
        <v>40-20 (mph)</v>
      </c>
      <c r="F64" s="66" t="str">
        <f>$V$8&amp;"
(mph)"</f>
        <v>30-30
(mph)</v>
      </c>
      <c r="G64" s="66" t="str">
        <f>$V$9&amp;"
(mph)"</f>
        <v>30-20
(mph)</v>
      </c>
      <c r="H64" s="66" t="str">
        <f>$V$10&amp;" (mph)"</f>
        <v>20-20 (mph)</v>
      </c>
      <c r="I64" s="67" t="s">
        <v>223</v>
      </c>
      <c r="J64" s="65" t="str">
        <f>$V$5&amp;"
(mph)"</f>
        <v>40-40
(mph)</v>
      </c>
      <c r="K64" s="66" t="str">
        <f>$V$6&amp;"
(mph)"</f>
        <v>40-30
(mph)</v>
      </c>
      <c r="L64" s="245" t="str">
        <f>$V$7&amp;" (mph)"</f>
        <v>40-20 (mph)</v>
      </c>
      <c r="M64" s="66" t="str">
        <f>$V$8&amp;"
(mph)"</f>
        <v>30-30
(mph)</v>
      </c>
      <c r="N64" s="66" t="str">
        <f>$V$9&amp;"
(mph)"</f>
        <v>30-20
(mph)</v>
      </c>
      <c r="O64" s="66" t="str">
        <f>$V$10&amp;" (mph)"</f>
        <v>20-20 (mph)</v>
      </c>
      <c r="P64" s="67" t="s">
        <v>223</v>
      </c>
      <c r="Q64" s="65" t="str">
        <f>$V$5&amp;"
(mph)"</f>
        <v>40-40
(mph)</v>
      </c>
      <c r="R64" s="66" t="str">
        <f>$V$6&amp;"
(mph)"</f>
        <v>40-30
(mph)</v>
      </c>
      <c r="S64" s="245" t="str">
        <f>$V$7&amp;" (mph)"</f>
        <v>40-20 (mph)</v>
      </c>
      <c r="T64" s="66" t="str">
        <f>$V$8&amp;"
(mph)"</f>
        <v>30-30
(mph)</v>
      </c>
      <c r="U64" s="66" t="str">
        <f>$V$9&amp;"
(mph)"</f>
        <v>30-20
(mph)</v>
      </c>
      <c r="V64" s="66" t="str">
        <f>$V$10&amp;" (mph)"</f>
        <v>20-20 (mph)</v>
      </c>
      <c r="W64" s="67" t="s">
        <v>223</v>
      </c>
      <c r="X64" s="65" t="str">
        <f>$V$5&amp;"
(mph)"</f>
        <v>40-40
(mph)</v>
      </c>
      <c r="Y64" s="66" t="str">
        <f>$V$6&amp;"
(mph)"</f>
        <v>40-30
(mph)</v>
      </c>
      <c r="Z64" s="245" t="str">
        <f>$V$7&amp;" (mph)"</f>
        <v>40-20 (mph)</v>
      </c>
      <c r="AA64" s="66" t="str">
        <f>$V$8&amp;"
(mph)"</f>
        <v>30-30
(mph)</v>
      </c>
      <c r="AB64" s="66" t="str">
        <f>$V$9&amp;"
(mph)"</f>
        <v>30-20
(mph)</v>
      </c>
      <c r="AC64" s="66" t="str">
        <f>$V$10&amp;" (mph)"</f>
        <v>20-20 (mph)</v>
      </c>
      <c r="AD64" s="67" t="s">
        <v>223</v>
      </c>
      <c r="AE64" s="178"/>
    </row>
    <row r="65" spans="1:31" ht="16.5" thickTop="1" thickBot="1" x14ac:dyDescent="0.3">
      <c r="A65" s="186">
        <f>A40</f>
        <v>12</v>
      </c>
      <c r="B65" s="164" t="str">
        <f>B40</f>
        <v>MUT #2</v>
      </c>
      <c r="C65" s="169">
        <f ca="1">X5</f>
        <v>9055</v>
      </c>
      <c r="D65" s="165">
        <f ca="1">X6</f>
        <v>0</v>
      </c>
      <c r="E65" s="165">
        <f ca="1">X7</f>
        <v>0</v>
      </c>
      <c r="F65" s="166">
        <f ca="1">X8</f>
        <v>896</v>
      </c>
      <c r="G65" s="165">
        <f ca="1">X9</f>
        <v>0</v>
      </c>
      <c r="H65" s="165">
        <f ca="1">X10</f>
        <v>0</v>
      </c>
      <c r="I65" s="170">
        <f ca="1">Y5</f>
        <v>39.099587981107426</v>
      </c>
      <c r="J65" s="169">
        <f ca="1">X11</f>
        <v>0</v>
      </c>
      <c r="K65" s="165">
        <f ca="1">X12</f>
        <v>0</v>
      </c>
      <c r="L65" s="165">
        <f ca="1">X13</f>
        <v>6138</v>
      </c>
      <c r="M65" s="166">
        <f ca="1">X14</f>
        <v>0</v>
      </c>
      <c r="N65" s="165">
        <f ca="1">X15</f>
        <v>2156</v>
      </c>
      <c r="O65" s="165">
        <f ca="1">X16</f>
        <v>0</v>
      </c>
      <c r="P65" s="170">
        <f ca="1">Y11</f>
        <v>28.700265251989389</v>
      </c>
      <c r="Q65" s="169">
        <f ca="1">X17</f>
        <v>0</v>
      </c>
      <c r="R65" s="165">
        <f ca="1">X18</f>
        <v>6370</v>
      </c>
      <c r="S65" s="165">
        <f ca="1">X19</f>
        <v>2917</v>
      </c>
      <c r="T65" s="166">
        <f ca="1">X20</f>
        <v>0</v>
      </c>
      <c r="U65" s="165">
        <f ca="1">X21</f>
        <v>916</v>
      </c>
      <c r="V65" s="165">
        <f ca="1">X22</f>
        <v>0</v>
      </c>
      <c r="W65" s="170">
        <f ca="1">Y17</f>
        <v>32.672743310790942</v>
      </c>
      <c r="X65" s="169">
        <f ca="1">X23</f>
        <v>9055</v>
      </c>
      <c r="Y65" s="165">
        <f ca="1">X24</f>
        <v>6370</v>
      </c>
      <c r="Z65" s="165">
        <f ca="1">X25</f>
        <v>9055</v>
      </c>
      <c r="AA65" s="166">
        <f ca="1">X26</f>
        <v>896</v>
      </c>
      <c r="AB65" s="165">
        <f ca="1">X27</f>
        <v>3072</v>
      </c>
      <c r="AC65" s="165">
        <f ca="1">X28</f>
        <v>0</v>
      </c>
      <c r="AD65" s="170">
        <f ca="1">Y23</f>
        <v>33.762654668166476</v>
      </c>
      <c r="AE65" s="178"/>
    </row>
    <row r="66" spans="1:31" ht="16.5" thickTop="1" thickBot="1" x14ac:dyDescent="0.3">
      <c r="A66" s="187"/>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9"/>
    </row>
    <row r="71" spans="1:31" x14ac:dyDescent="0.25">
      <c r="A71" s="6"/>
      <c r="B71" s="61"/>
      <c r="C71" s="6"/>
      <c r="D71" s="6"/>
      <c r="E71" s="6"/>
      <c r="F71" s="6"/>
      <c r="G71" s="6"/>
      <c r="H71" s="6"/>
      <c r="I71" s="6"/>
      <c r="J71" s="6"/>
      <c r="K71" s="6"/>
      <c r="L71" s="6"/>
      <c r="M71" s="6"/>
      <c r="N71" s="6"/>
      <c r="O71" s="6"/>
      <c r="P71" s="6"/>
      <c r="Q71" s="6"/>
      <c r="R71" s="6"/>
    </row>
    <row r="75" spans="1:31" ht="18.75" x14ac:dyDescent="0.3">
      <c r="A75" s="6"/>
      <c r="B75" s="5"/>
      <c r="C75" s="5"/>
      <c r="I75" s="11"/>
      <c r="J75" s="1"/>
      <c r="K75" s="1"/>
      <c r="R75" s="2"/>
    </row>
    <row r="76" spans="1:31" ht="18.75" x14ac:dyDescent="0.3">
      <c r="A76" s="6"/>
      <c r="B76" s="5"/>
      <c r="C76" s="5"/>
      <c r="I76" s="11"/>
      <c r="R76" s="2"/>
    </row>
    <row r="77" spans="1:31" x14ac:dyDescent="0.25">
      <c r="A77" s="6"/>
      <c r="B77" s="61"/>
      <c r="C77" s="6"/>
      <c r="D77" s="6"/>
      <c r="E77" s="6"/>
      <c r="F77" s="6"/>
      <c r="G77" s="6"/>
      <c r="H77" s="6"/>
      <c r="I77" s="6"/>
      <c r="J77" s="6"/>
      <c r="K77" s="6"/>
      <c r="L77" s="6"/>
      <c r="M77" s="6"/>
      <c r="N77" s="6"/>
      <c r="O77" s="6"/>
      <c r="P77" s="6"/>
      <c r="Q77" s="6"/>
      <c r="R77" s="6"/>
    </row>
  </sheetData>
  <mergeCells count="29">
    <mergeCell ref="AD5:AD8"/>
    <mergeCell ref="AD9:AD12"/>
    <mergeCell ref="AD13:AD16"/>
    <mergeCell ref="B50:B51"/>
    <mergeCell ref="C50:F50"/>
    <mergeCell ref="G50:J50"/>
    <mergeCell ref="K50:N50"/>
    <mergeCell ref="U5:U10"/>
    <mergeCell ref="Y5:Y10"/>
    <mergeCell ref="U11:U16"/>
    <mergeCell ref="Y11:Y16"/>
    <mergeCell ref="U17:U22"/>
    <mergeCell ref="Y17:Y22"/>
    <mergeCell ref="A2:C2"/>
    <mergeCell ref="K44:L44"/>
    <mergeCell ref="A44:A45"/>
    <mergeCell ref="B44:B45"/>
    <mergeCell ref="C44:F44"/>
    <mergeCell ref="G44:J44"/>
    <mergeCell ref="J30:O33"/>
    <mergeCell ref="C63:I63"/>
    <mergeCell ref="J63:P63"/>
    <mergeCell ref="Q63:W63"/>
    <mergeCell ref="X63:AD63"/>
    <mergeCell ref="U23:U28"/>
    <mergeCell ref="Y23:Y28"/>
    <mergeCell ref="C57:H57"/>
    <mergeCell ref="I57:N57"/>
    <mergeCell ref="O57:T57"/>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AF76"/>
  <sheetViews>
    <sheetView zoomScale="70" zoomScaleNormal="70" workbookViewId="0">
      <selection activeCell="C27" sqref="C27"/>
    </sheetView>
  </sheetViews>
  <sheetFormatPr defaultRowHeight="15" x14ac:dyDescent="0.25"/>
  <cols>
    <col min="1" max="1" width="9.7109375" customWidth="1"/>
    <col min="2" max="2" width="33" customWidth="1"/>
    <col min="3" max="3" width="26" customWidth="1"/>
    <col min="4" max="4" width="19.140625" customWidth="1"/>
    <col min="5" max="5" width="16.5703125" customWidth="1"/>
    <col min="6" max="6" width="20.140625" customWidth="1"/>
    <col min="7" max="7" width="34.28515625" customWidth="1"/>
    <col min="8" max="8" width="22.42578125" customWidth="1"/>
    <col min="13" max="13" width="22.42578125" bestFit="1" customWidth="1"/>
    <col min="14" max="14" width="22.42578125" customWidth="1"/>
  </cols>
  <sheetData>
    <row r="1" spans="1:32" ht="15.75" thickBot="1" x14ac:dyDescent="0.3">
      <c r="C1" s="29" t="s">
        <v>263</v>
      </c>
    </row>
    <row r="2" spans="1:32" ht="16.5" thickTop="1" thickBot="1" x14ac:dyDescent="0.3">
      <c r="A2" s="431" t="s">
        <v>271</v>
      </c>
      <c r="B2" s="432"/>
      <c r="C2" s="433"/>
      <c r="D2" s="25"/>
      <c r="E2" s="51" t="s">
        <v>346</v>
      </c>
      <c r="F2" s="51"/>
      <c r="G2" s="52"/>
      <c r="H2" s="52"/>
    </row>
    <row r="3" spans="1:32" ht="16.5" thickTop="1" thickBot="1" x14ac:dyDescent="0.3">
      <c r="A3" s="23" t="s">
        <v>15</v>
      </c>
      <c r="B3" s="24" t="s">
        <v>208</v>
      </c>
      <c r="C3" s="144" t="s">
        <v>209</v>
      </c>
      <c r="D3" s="6"/>
      <c r="E3" s="24" t="s">
        <v>216</v>
      </c>
      <c r="F3" s="23" t="s">
        <v>251</v>
      </c>
      <c r="G3" s="40" t="s">
        <v>215</v>
      </c>
      <c r="H3" s="26" t="s">
        <v>217</v>
      </c>
      <c r="J3" s="48" t="s">
        <v>220</v>
      </c>
      <c r="K3" s="49"/>
      <c r="L3" s="50"/>
      <c r="M3" s="14"/>
    </row>
    <row r="4" spans="1:32" ht="20.25" customHeight="1" thickTop="1" x14ac:dyDescent="0.3">
      <c r="A4" s="15" t="s">
        <v>16</v>
      </c>
      <c r="B4" s="18" t="s">
        <v>17</v>
      </c>
      <c r="C4" s="215">
        <f>'Input sheet'!E8</f>
        <v>137</v>
      </c>
      <c r="D4" s="7"/>
      <c r="E4" s="91" t="s">
        <v>35</v>
      </c>
      <c r="F4" s="82" t="str">
        <f>$C$21&amp; "-"&amp;$C$21</f>
        <v>30-30</v>
      </c>
      <c r="G4" s="110" t="s">
        <v>190</v>
      </c>
      <c r="H4" s="113">
        <f>C9+C8+C7+C6</f>
        <v>585</v>
      </c>
      <c r="J4" s="47" t="s">
        <v>458</v>
      </c>
      <c r="K4" s="53" t="s">
        <v>301</v>
      </c>
      <c r="L4" s="53"/>
      <c r="M4" s="54"/>
      <c r="U4" s="195" t="s">
        <v>226</v>
      </c>
      <c r="V4" s="196" t="s">
        <v>252</v>
      </c>
      <c r="W4" s="196" t="s">
        <v>364</v>
      </c>
      <c r="X4" s="196" t="s">
        <v>225</v>
      </c>
      <c r="Y4" s="196" t="s">
        <v>224</v>
      </c>
      <c r="AB4" s="196" t="s">
        <v>224</v>
      </c>
      <c r="AD4" s="195" t="s">
        <v>326</v>
      </c>
      <c r="AE4" s="196" t="s">
        <v>329</v>
      </c>
      <c r="AF4" s="196" t="s">
        <v>225</v>
      </c>
    </row>
    <row r="5" spans="1:32" ht="18.75" x14ac:dyDescent="0.3">
      <c r="A5" s="16"/>
      <c r="B5" s="19" t="s">
        <v>18</v>
      </c>
      <c r="C5" s="216">
        <f>'Input sheet'!E9</f>
        <v>1029</v>
      </c>
      <c r="D5" s="7"/>
      <c r="E5" s="92" t="s">
        <v>36</v>
      </c>
      <c r="F5" s="83" t="str">
        <f>$C$21&amp; "-"&amp;$C$21</f>
        <v>30-30</v>
      </c>
      <c r="G5" s="111" t="s">
        <v>191</v>
      </c>
      <c r="H5" s="114">
        <f>C8+C9+C6</f>
        <v>514</v>
      </c>
      <c r="J5" s="27" t="s">
        <v>458</v>
      </c>
      <c r="K5" s="46" t="s">
        <v>302</v>
      </c>
      <c r="L5" s="46"/>
      <c r="M5" s="55"/>
      <c r="U5" s="441" t="s">
        <v>175</v>
      </c>
      <c r="V5" s="197" t="str">
        <f>$C$20&amp;"-"&amp;$C$20</f>
        <v>40-40</v>
      </c>
      <c r="W5" s="197">
        <f ca="1">IF(COUNTIF($V$5:V5,V5)=1,COUNTIF(INDIRECT($W$30),V5),0)</f>
        <v>4</v>
      </c>
      <c r="X5" s="198">
        <f ca="1">IF(W5&lt;&gt;0,SUMIF(INDIRECT($W$30),V5,INDIRECT($X$30)),0)</f>
        <v>5986</v>
      </c>
      <c r="Y5" s="438">
        <f ca="1">(X5*AB5+X6*AB6+X7*AB7+X8*AB8+X9*AB9+X10*AB10)/SUM(X5:X10)</f>
        <v>36.876366286130676</v>
      </c>
      <c r="AB5" s="197">
        <f>(C20+C20)/2</f>
        <v>40</v>
      </c>
      <c r="AD5" s="428" t="s">
        <v>327</v>
      </c>
      <c r="AE5" s="197" t="s">
        <v>175</v>
      </c>
      <c r="AF5" s="198">
        <f>AF13-AF9</f>
        <v>4866</v>
      </c>
    </row>
    <row r="6" spans="1:32" ht="19.5" thickBot="1" x14ac:dyDescent="0.35">
      <c r="A6" s="17"/>
      <c r="B6" s="20" t="s">
        <v>19</v>
      </c>
      <c r="C6" s="217">
        <f>'Input sheet'!E10</f>
        <v>137</v>
      </c>
      <c r="D6" s="7"/>
      <c r="E6" s="93" t="s">
        <v>31</v>
      </c>
      <c r="F6" s="83" t="str">
        <f>$C$20 &amp; "-"&amp;$C$20</f>
        <v>40-40</v>
      </c>
      <c r="G6" s="111" t="s">
        <v>56</v>
      </c>
      <c r="H6" s="114">
        <f>C10+C11+C12</f>
        <v>1776</v>
      </c>
      <c r="J6" s="28" t="s">
        <v>219</v>
      </c>
      <c r="K6" s="56" t="s">
        <v>303</v>
      </c>
      <c r="L6" s="56"/>
      <c r="M6" s="57"/>
      <c r="U6" s="442"/>
      <c r="V6" s="197" t="str">
        <f>$C$20 &amp; "-"&amp;$C$21</f>
        <v>40-30</v>
      </c>
      <c r="W6" s="197">
        <f ca="1">IF(COUNTIF($V$5:V6,V6)=1,COUNTIF(INDIRECT($W$30),V6),0)</f>
        <v>0</v>
      </c>
      <c r="X6" s="198">
        <f t="shared" ref="X6:X10" ca="1" si="0">IF(W6&lt;&gt;0,SUMIF(INDIRECT($W$30),V6,INDIRECT($X$30)),0)</f>
        <v>0</v>
      </c>
      <c r="Y6" s="439"/>
      <c r="AB6" s="197">
        <f>(C20+C21)/2</f>
        <v>35</v>
      </c>
      <c r="AD6" s="429"/>
      <c r="AE6" s="197" t="s">
        <v>0</v>
      </c>
      <c r="AF6" s="198">
        <f>AF14-AF10</f>
        <v>6755</v>
      </c>
    </row>
    <row r="7" spans="1:32" ht="19.5" thickTop="1" x14ac:dyDescent="0.3">
      <c r="A7" s="15" t="s">
        <v>32</v>
      </c>
      <c r="B7" s="18" t="s">
        <v>23</v>
      </c>
      <c r="C7" s="218">
        <f>'Input sheet'!E11</f>
        <v>71</v>
      </c>
      <c r="D7" s="7"/>
      <c r="E7" s="93" t="s">
        <v>29</v>
      </c>
      <c r="F7" s="83" t="str">
        <f>$C$21&amp; "-"&amp;$C$21</f>
        <v>30-30</v>
      </c>
      <c r="G7" s="111" t="s">
        <v>39</v>
      </c>
      <c r="H7" s="114">
        <f>C13+C14+C15</f>
        <v>448</v>
      </c>
      <c r="U7" s="442"/>
      <c r="V7" s="197" t="str">
        <f>$C$20&amp;"-"&amp;$C$22</f>
        <v>40-20</v>
      </c>
      <c r="W7" s="197">
        <f ca="1">IF(COUNTIF($V$5:V7,V7)=1,COUNTIF(INDIRECT($W$30),V7),0)</f>
        <v>0</v>
      </c>
      <c r="X7" s="198">
        <f t="shared" ca="1" si="0"/>
        <v>0</v>
      </c>
      <c r="Y7" s="439"/>
      <c r="AB7" s="197">
        <f>(C20+C22)/2</f>
        <v>30</v>
      </c>
      <c r="AD7" s="429"/>
      <c r="AE7" s="197" t="s">
        <v>2</v>
      </c>
      <c r="AF7" s="198">
        <f>AF15-AF11</f>
        <v>10355</v>
      </c>
    </row>
    <row r="8" spans="1:32" ht="19.5" thickBot="1" x14ac:dyDescent="0.35">
      <c r="A8" s="16"/>
      <c r="B8" s="19" t="s">
        <v>24</v>
      </c>
      <c r="C8" s="216">
        <f>'Input sheet'!E12</f>
        <v>296</v>
      </c>
      <c r="D8" s="7"/>
      <c r="E8" s="93" t="s">
        <v>37</v>
      </c>
      <c r="F8" s="83" t="str">
        <f>$C$21&amp; "-"&amp;$C$21</f>
        <v>30-30</v>
      </c>
      <c r="G8" s="111" t="s">
        <v>89</v>
      </c>
      <c r="H8" s="114">
        <f>C14+C15</f>
        <v>377</v>
      </c>
      <c r="J8" s="59" t="s">
        <v>344</v>
      </c>
      <c r="K8" s="58"/>
      <c r="L8" s="58"/>
      <c r="M8" s="58"/>
      <c r="U8" s="442"/>
      <c r="V8" s="197" t="str">
        <f>$C$21&amp;"-"&amp;$C$21</f>
        <v>30-30</v>
      </c>
      <c r="W8" s="197">
        <f ca="1">IF(COUNTIF($V$5:V8,V8)=1,COUNTIF(INDIRECT($W$30),V8),0)</f>
        <v>4</v>
      </c>
      <c r="X8" s="198">
        <f t="shared" ca="1" si="0"/>
        <v>1924</v>
      </c>
      <c r="Y8" s="439"/>
      <c r="AB8" s="197">
        <f>C21</f>
        <v>30</v>
      </c>
      <c r="AD8" s="430"/>
      <c r="AE8" s="197" t="s">
        <v>3</v>
      </c>
      <c r="AF8" s="198">
        <f>AF16-AF12</f>
        <v>21976</v>
      </c>
    </row>
    <row r="9" spans="1:32" ht="20.25" thickTop="1" thickBot="1" x14ac:dyDescent="0.35">
      <c r="A9" s="17"/>
      <c r="B9" s="20" t="s">
        <v>25</v>
      </c>
      <c r="C9" s="217">
        <f>'Input sheet'!E13</f>
        <v>81</v>
      </c>
      <c r="D9" s="7"/>
      <c r="E9" s="93" t="s">
        <v>30</v>
      </c>
      <c r="F9" s="83" t="str">
        <f>$C$20 &amp; "-"&amp;$C$20</f>
        <v>40-40</v>
      </c>
      <c r="G9" s="111" t="s">
        <v>192</v>
      </c>
      <c r="H9" s="114">
        <f>C13+C9+C11+C12</f>
        <v>1741</v>
      </c>
      <c r="J9" s="21" t="s">
        <v>1</v>
      </c>
      <c r="K9" s="22" t="s">
        <v>0</v>
      </c>
      <c r="L9" s="44" t="s">
        <v>189</v>
      </c>
      <c r="M9" s="23" t="s">
        <v>3</v>
      </c>
      <c r="U9" s="442"/>
      <c r="V9" s="197" t="str">
        <f>$C$21&amp;"-"&amp;$C$22</f>
        <v>30-20</v>
      </c>
      <c r="W9" s="197">
        <f ca="1">IF(COUNTIF($V$5:V9,V9)=1,COUNTIF(INDIRECT($W$30),V9),0)</f>
        <v>0</v>
      </c>
      <c r="X9" s="198">
        <f t="shared" ca="1" si="0"/>
        <v>0</v>
      </c>
      <c r="Y9" s="439"/>
      <c r="AB9" s="197">
        <f>(C21+C22)/2</f>
        <v>25</v>
      </c>
      <c r="AD9" s="428" t="s">
        <v>328</v>
      </c>
      <c r="AE9" s="197" t="s">
        <v>175</v>
      </c>
      <c r="AF9" s="198">
        <f>H9+H10+H12</f>
        <v>3368</v>
      </c>
    </row>
    <row r="10" spans="1:32" ht="20.25" thickTop="1" thickBot="1" x14ac:dyDescent="0.35">
      <c r="A10" s="15" t="s">
        <v>33</v>
      </c>
      <c r="B10" s="18" t="s">
        <v>20</v>
      </c>
      <c r="C10" s="218">
        <f>'Input sheet'!E14</f>
        <v>187</v>
      </c>
      <c r="D10" s="7"/>
      <c r="E10" s="120" t="s">
        <v>43</v>
      </c>
      <c r="F10" s="83" t="str">
        <f>$C$20 &amp; "-"&amp;$C$20</f>
        <v>40-40</v>
      </c>
      <c r="G10" s="118" t="s">
        <v>52</v>
      </c>
      <c r="H10" s="119">
        <f>C4+C5+C6</f>
        <v>1303</v>
      </c>
      <c r="J10" s="86">
        <f>SUM(H4:H12)</f>
        <v>8234</v>
      </c>
      <c r="K10" s="87">
        <f>SUM(H13:H21)</f>
        <v>8284</v>
      </c>
      <c r="L10" s="88">
        <f>SUM(H22:H31)</f>
        <v>12141</v>
      </c>
      <c r="M10" s="89">
        <f>SUM(J10:L10)</f>
        <v>28659</v>
      </c>
      <c r="U10" s="443"/>
      <c r="V10" s="197" t="str">
        <f>$C$22&amp;"-"&amp;$C$22</f>
        <v>20-20</v>
      </c>
      <c r="W10" s="197">
        <f ca="1">IF(COUNTIF($V$5:V10,V10)=1,COUNTIF(INDIRECT($W$30),V10),0)</f>
        <v>1</v>
      </c>
      <c r="X10" s="198">
        <f t="shared" ca="1" si="0"/>
        <v>324</v>
      </c>
      <c r="Y10" s="440"/>
      <c r="AB10" s="197">
        <f>C22</f>
        <v>20</v>
      </c>
      <c r="AD10" s="429"/>
      <c r="AE10" s="197" t="s">
        <v>0</v>
      </c>
      <c r="AF10" s="198">
        <f>H20+H21+H18</f>
        <v>1529</v>
      </c>
    </row>
    <row r="11" spans="1:32" ht="19.5" thickTop="1" x14ac:dyDescent="0.3">
      <c r="A11" s="16"/>
      <c r="B11" s="19" t="s">
        <v>21</v>
      </c>
      <c r="C11" s="216">
        <f>'Input sheet'!E15</f>
        <v>1402</v>
      </c>
      <c r="D11" s="7"/>
      <c r="E11" s="120" t="s">
        <v>45</v>
      </c>
      <c r="F11" s="83" t="str">
        <f>$C$20 &amp; "-"&amp;$C$20</f>
        <v>40-40</v>
      </c>
      <c r="G11" s="118" t="s">
        <v>81</v>
      </c>
      <c r="H11" s="119">
        <f>C4+C5</f>
        <v>1166</v>
      </c>
      <c r="U11" s="441" t="s">
        <v>0</v>
      </c>
      <c r="V11" s="197" t="str">
        <f>$C$20&amp;"-"&amp;$C$20</f>
        <v>40-40</v>
      </c>
      <c r="W11" s="197">
        <f ca="1">IF(COUNTIF($V$11:V11,V11)=1,COUNTIF(INDIRECT($W$31),V11),0)</f>
        <v>0</v>
      </c>
      <c r="X11" s="198">
        <f ca="1">IF(W11&lt;&gt;0,SUMIF(INDIRECT($W$31),V11,INDIRECT($X$31)),0)</f>
        <v>0</v>
      </c>
      <c r="Y11" s="438">
        <f ca="1">(X11*AB11+X12*AB12+X13*AB13+X14*AB14+X15*AB15+X16*AB16)/SUM(X11:X16)</f>
        <v>28.246016417189765</v>
      </c>
      <c r="AB11" s="197">
        <f>(C20+C20)/2</f>
        <v>40</v>
      </c>
      <c r="AD11" s="429"/>
      <c r="AE11" s="197" t="s">
        <v>2</v>
      </c>
      <c r="AF11" s="198">
        <f>H30+H31</f>
        <v>1786</v>
      </c>
    </row>
    <row r="12" spans="1:32" ht="19.5" thickBot="1" x14ac:dyDescent="0.35">
      <c r="A12" s="17"/>
      <c r="B12" s="20" t="s">
        <v>22</v>
      </c>
      <c r="C12" s="217">
        <f>'Input sheet'!E16</f>
        <v>187</v>
      </c>
      <c r="D12" s="7"/>
      <c r="E12" s="100" t="s">
        <v>46</v>
      </c>
      <c r="F12" s="84" t="str">
        <f>$C$22 &amp; "-"&amp;$C$22</f>
        <v>20-20</v>
      </c>
      <c r="G12" s="112" t="s">
        <v>193</v>
      </c>
      <c r="H12" s="115">
        <f>C6+C12</f>
        <v>324</v>
      </c>
      <c r="U12" s="442"/>
      <c r="V12" s="197" t="str">
        <f>$C$20 &amp; "-"&amp;$C$21</f>
        <v>40-30</v>
      </c>
      <c r="W12" s="197">
        <f ca="1">IF(COUNTIF($V$11:V12,V12)=1,COUNTIF(INDIRECT($W$31),V12),0)</f>
        <v>0</v>
      </c>
      <c r="X12" s="198">
        <f t="shared" ref="X12:X16" ca="1" si="1">IF(W12&lt;&gt;0,SUMIF(INDIRECT($W$31),V12,INDIRECT($X$31)),0)</f>
        <v>0</v>
      </c>
      <c r="Y12" s="439"/>
      <c r="AB12" s="197">
        <f>(C20+C21)/2</f>
        <v>35</v>
      </c>
      <c r="AD12" s="430"/>
      <c r="AE12" s="197" t="s">
        <v>3</v>
      </c>
      <c r="AF12" s="198">
        <f>SUM(AF9:AF11)</f>
        <v>6683</v>
      </c>
    </row>
    <row r="13" spans="1:32" ht="19.5" thickTop="1" x14ac:dyDescent="0.3">
      <c r="A13" s="15" t="s">
        <v>34</v>
      </c>
      <c r="B13" s="18" t="s">
        <v>26</v>
      </c>
      <c r="C13" s="218">
        <f>'Input sheet'!E17</f>
        <v>71</v>
      </c>
      <c r="D13" s="7"/>
      <c r="E13" s="97" t="s">
        <v>35</v>
      </c>
      <c r="F13" s="82" t="str">
        <f>$C$20 &amp; "-"&amp;$C$22</f>
        <v>40-20</v>
      </c>
      <c r="G13" s="116" t="s">
        <v>194</v>
      </c>
      <c r="H13" s="117">
        <f>C15+C5</f>
        <v>1110</v>
      </c>
      <c r="U13" s="442"/>
      <c r="V13" s="197" t="str">
        <f>$C$20&amp;"-"&amp;$C$22</f>
        <v>40-20</v>
      </c>
      <c r="W13" s="197">
        <f ca="1">IF(COUNTIF($V$11:V13,V13)=1,COUNTIF(INDIRECT($W$31),V13),0)</f>
        <v>4</v>
      </c>
      <c r="X13" s="198">
        <f t="shared" ca="1" si="1"/>
        <v>5702</v>
      </c>
      <c r="Y13" s="439"/>
      <c r="AB13" s="197">
        <f>(C20+C22)/2</f>
        <v>30</v>
      </c>
      <c r="AD13" s="428" t="s">
        <v>323</v>
      </c>
      <c r="AE13" s="197" t="s">
        <v>175</v>
      </c>
      <c r="AF13" s="198">
        <f>J10</f>
        <v>8234</v>
      </c>
    </row>
    <row r="14" spans="1:32" ht="18.75" x14ac:dyDescent="0.3">
      <c r="A14" s="16"/>
      <c r="B14" s="19" t="s">
        <v>27</v>
      </c>
      <c r="C14" s="216">
        <f>'Input sheet'!E18</f>
        <v>296</v>
      </c>
      <c r="D14" s="7"/>
      <c r="E14" s="94" t="s">
        <v>36</v>
      </c>
      <c r="F14" s="83" t="str">
        <f>$C$20 &amp; "-"&amp;$C$22</f>
        <v>40-20</v>
      </c>
      <c r="G14" s="111" t="s">
        <v>195</v>
      </c>
      <c r="H14" s="114">
        <f>C15+C5+C7</f>
        <v>1181</v>
      </c>
      <c r="U14" s="442"/>
      <c r="V14" s="197" t="str">
        <f>$C$21&amp;"-"&amp;$C$21</f>
        <v>30-30</v>
      </c>
      <c r="W14" s="197">
        <f ca="1">IF(COUNTIF($V$11:V14,V14)=1,COUNTIF(INDIRECT($W$31),V14),0)</f>
        <v>0</v>
      </c>
      <c r="X14" s="198">
        <f t="shared" ca="1" si="1"/>
        <v>0</v>
      </c>
      <c r="Y14" s="439"/>
      <c r="AB14" s="197">
        <f>C21</f>
        <v>30</v>
      </c>
      <c r="AD14" s="429"/>
      <c r="AE14" s="197" t="s">
        <v>0</v>
      </c>
      <c r="AF14" s="198">
        <f>K10</f>
        <v>8284</v>
      </c>
    </row>
    <row r="15" spans="1:32" ht="19.5" thickBot="1" x14ac:dyDescent="0.35">
      <c r="A15" s="17"/>
      <c r="B15" s="20" t="s">
        <v>28</v>
      </c>
      <c r="C15" s="217">
        <f>'Input sheet'!E19</f>
        <v>81</v>
      </c>
      <c r="D15" s="7"/>
      <c r="E15" s="94" t="s">
        <v>31</v>
      </c>
      <c r="F15" s="83" t="str">
        <f>$C$21 &amp; "-"&amp;$C$22</f>
        <v>30-20</v>
      </c>
      <c r="G15" s="111" t="s">
        <v>73</v>
      </c>
      <c r="H15" s="114">
        <f>C10+C8+C6</f>
        <v>620</v>
      </c>
      <c r="U15" s="442"/>
      <c r="V15" s="197" t="str">
        <f>$C$21&amp;"-"&amp;$C$22</f>
        <v>30-20</v>
      </c>
      <c r="W15" s="197">
        <f ca="1">IF(COUNTIF($V$11:V15,V15)=1,COUNTIF(INDIRECT($W$31),V15),0)</f>
        <v>4</v>
      </c>
      <c r="X15" s="198">
        <f t="shared" ca="1" si="1"/>
        <v>2258</v>
      </c>
      <c r="Y15" s="439"/>
      <c r="AB15" s="197">
        <f>(C21+C22)/2</f>
        <v>25</v>
      </c>
      <c r="AD15" s="429"/>
      <c r="AE15" s="197" t="s">
        <v>2</v>
      </c>
      <c r="AF15" s="198">
        <f>L10</f>
        <v>12141</v>
      </c>
    </row>
    <row r="16" spans="1:32" ht="20.25" thickTop="1" thickBot="1" x14ac:dyDescent="0.35">
      <c r="A16" s="13"/>
      <c r="B16" s="60" t="s">
        <v>221</v>
      </c>
      <c r="C16" s="219">
        <f>'Input sheet'!E20</f>
        <v>3975</v>
      </c>
      <c r="D16" s="7"/>
      <c r="E16" s="94" t="s">
        <v>29</v>
      </c>
      <c r="F16" s="83" t="str">
        <f>$C$20 &amp; "-"&amp;$C$22</f>
        <v>40-20</v>
      </c>
      <c r="G16" s="111" t="s">
        <v>59</v>
      </c>
      <c r="H16" s="114">
        <f>C9+C11+C12</f>
        <v>1670</v>
      </c>
      <c r="U16" s="443"/>
      <c r="V16" s="197" t="str">
        <f>$C$22&amp;"-"&amp;$C$22</f>
        <v>20-20</v>
      </c>
      <c r="W16" s="197">
        <f ca="1">IF(COUNTIF($V$11:V16,V16)=1,COUNTIF(INDIRECT($W$31),V16),0)</f>
        <v>1</v>
      </c>
      <c r="X16" s="198">
        <f t="shared" ca="1" si="1"/>
        <v>324</v>
      </c>
      <c r="Y16" s="440"/>
      <c r="AB16" s="197">
        <f>C22</f>
        <v>20</v>
      </c>
      <c r="AD16" s="430"/>
      <c r="AE16" s="197" t="s">
        <v>3</v>
      </c>
      <c r="AF16" s="198">
        <f>M10</f>
        <v>28659</v>
      </c>
    </row>
    <row r="17" spans="2:28" ht="19.5" thickTop="1" x14ac:dyDescent="0.3">
      <c r="B17" s="6"/>
      <c r="C17" s="7"/>
      <c r="E17" s="94" t="s">
        <v>37</v>
      </c>
      <c r="F17" s="83" t="str">
        <f>$C$20 &amp; "-"&amp;$C$22</f>
        <v>40-20</v>
      </c>
      <c r="G17" s="118" t="s">
        <v>164</v>
      </c>
      <c r="H17" s="119">
        <f>C9+C11+C12+C13</f>
        <v>1741</v>
      </c>
      <c r="U17" s="441" t="s">
        <v>2</v>
      </c>
      <c r="V17" s="197" t="str">
        <f>$C$20&amp;"-"&amp;$C$20</f>
        <v>40-40</v>
      </c>
      <c r="W17" s="197">
        <f ca="1">IF(COUNTIF($V$17:V17,V17)=1,COUNTIF(INDIRECT($W$32),V17),0)</f>
        <v>0</v>
      </c>
      <c r="X17" s="198">
        <f ca="1">IF(W17&lt;&gt;0,SUMIF(INDIRECT($W$32),V17,INDIRECT($X$32)),0)</f>
        <v>0</v>
      </c>
      <c r="Y17" s="438">
        <f ca="1">(X17*AB17+X18*AB18+X19*AB19+X20*AB20+X21*AB21+X22*AB22)/SUM(X17:X22)</f>
        <v>32.155094308541308</v>
      </c>
      <c r="AB17" s="197">
        <f>(C20+C20)/2</f>
        <v>40</v>
      </c>
    </row>
    <row r="18" spans="2:28" ht="18.75" x14ac:dyDescent="0.3">
      <c r="E18" s="94" t="s">
        <v>30</v>
      </c>
      <c r="F18" s="83" t="str">
        <f>$C$21 &amp; "-"&amp;$C$22</f>
        <v>30-20</v>
      </c>
      <c r="G18" s="111" t="s">
        <v>196</v>
      </c>
      <c r="H18" s="114">
        <f>C7+C8+C9+C6</f>
        <v>585</v>
      </c>
      <c r="U18" s="442"/>
      <c r="V18" s="197" t="str">
        <f>$C$20 &amp; "-"&amp;$C$21</f>
        <v>40-30</v>
      </c>
      <c r="W18" s="197">
        <f ca="1">IF(COUNTIF($V$17:V18,V18)=1,COUNTIF(INDIRECT($W$32),V18),0)</f>
        <v>4</v>
      </c>
      <c r="X18" s="198">
        <f t="shared" ref="X18:X22" ca="1" si="2">IF(W18&lt;&gt;0,SUMIF(INDIRECT($W$32),V18,INDIRECT($X$32)),0)</f>
        <v>6694</v>
      </c>
      <c r="Y18" s="439"/>
      <c r="AB18" s="197">
        <f>(C20+C21)/2</f>
        <v>35</v>
      </c>
    </row>
    <row r="19" spans="2:28" ht="18.75" x14ac:dyDescent="0.3">
      <c r="B19" s="64" t="s">
        <v>272</v>
      </c>
      <c r="C19" s="142"/>
      <c r="E19" s="121" t="s">
        <v>43</v>
      </c>
      <c r="F19" s="83" t="str">
        <f>$C$21 &amp; "-"&amp;$C$22</f>
        <v>30-20</v>
      </c>
      <c r="G19" s="118" t="s">
        <v>60</v>
      </c>
      <c r="H19" s="119">
        <f>C4+C14</f>
        <v>433</v>
      </c>
      <c r="U19" s="442"/>
      <c r="V19" s="197" t="str">
        <f>$C$20&amp;"-"&amp;$C$22</f>
        <v>40-20</v>
      </c>
      <c r="W19" s="197">
        <f ca="1">IF(COUNTIF($V$17:V19,V19)=1,COUNTIF(INDIRECT($W$32),V19),0)</f>
        <v>3</v>
      </c>
      <c r="X19" s="198">
        <f t="shared" ca="1" si="2"/>
        <v>3986</v>
      </c>
      <c r="Y19" s="439"/>
      <c r="AB19" s="197">
        <f>(C20+C22)/2</f>
        <v>30</v>
      </c>
    </row>
    <row r="20" spans="2:28" ht="18.75" x14ac:dyDescent="0.3">
      <c r="B20" s="8" t="s">
        <v>268</v>
      </c>
      <c r="C20" s="221">
        <f>'Input sheet'!D26</f>
        <v>40</v>
      </c>
      <c r="E20" s="94" t="s">
        <v>45</v>
      </c>
      <c r="F20" s="83" t="str">
        <f>$C$22 &amp; "-"&amp;$C$22</f>
        <v>20-20</v>
      </c>
      <c r="G20" s="111" t="s">
        <v>193</v>
      </c>
      <c r="H20" s="114">
        <f>C6+C12</f>
        <v>324</v>
      </c>
      <c r="U20" s="442"/>
      <c r="V20" s="197" t="str">
        <f>$C$21&amp;"-"&amp;$C$21</f>
        <v>30-30</v>
      </c>
      <c r="W20" s="197">
        <f ca="1">IF(COUNTIF($V$17:V20,V20)=1,COUNTIF(INDIRECT($W$32),V20),0)</f>
        <v>0</v>
      </c>
      <c r="X20" s="198">
        <f t="shared" ca="1" si="2"/>
        <v>0</v>
      </c>
      <c r="Y20" s="439"/>
      <c r="AB20" s="197">
        <f>C21</f>
        <v>30</v>
      </c>
    </row>
    <row r="21" spans="2:28" ht="19.5" thickBot="1" x14ac:dyDescent="0.35">
      <c r="B21" s="8" t="s">
        <v>269</v>
      </c>
      <c r="C21" s="221">
        <f>'Input sheet'!D27</f>
        <v>30</v>
      </c>
      <c r="E21" s="103" t="s">
        <v>46</v>
      </c>
      <c r="F21" s="85" t="str">
        <f>$C$21 &amp; "-"&amp;$C$22</f>
        <v>30-20</v>
      </c>
      <c r="G21" s="112" t="s">
        <v>129</v>
      </c>
      <c r="H21" s="115">
        <f>C14+C4+C12</f>
        <v>620</v>
      </c>
      <c r="U21" s="442"/>
      <c r="V21" s="197" t="str">
        <f>$C$21&amp;"-"&amp;$C$22</f>
        <v>30-20</v>
      </c>
      <c r="W21" s="197">
        <f ca="1">IF(COUNTIF($V$17:V21,V21)=1,COUNTIF(INDIRECT($W$32),V21),0)</f>
        <v>3</v>
      </c>
      <c r="X21" s="198">
        <f t="shared" ca="1" si="2"/>
        <v>1461</v>
      </c>
      <c r="Y21" s="439"/>
      <c r="AB21" s="197">
        <f>(C21+C22)/2</f>
        <v>25</v>
      </c>
    </row>
    <row r="22" spans="2:28" ht="19.5" thickTop="1" x14ac:dyDescent="0.3">
      <c r="B22" s="8" t="s">
        <v>270</v>
      </c>
      <c r="C22" s="221">
        <f>'Input sheet'!D28</f>
        <v>20</v>
      </c>
      <c r="E22" s="101" t="s">
        <v>35</v>
      </c>
      <c r="F22" s="90" t="str">
        <f>$C$20 &amp; "-"&amp;$C$21</f>
        <v>40-30</v>
      </c>
      <c r="G22" s="116" t="s">
        <v>197</v>
      </c>
      <c r="H22" s="117">
        <f>C8+C6+C5</f>
        <v>1462</v>
      </c>
      <c r="U22" s="443"/>
      <c r="V22" s="197" t="str">
        <f>$C$22&amp;"-"&amp;$C$22</f>
        <v>20-20</v>
      </c>
      <c r="W22" s="197">
        <f ca="1">IF(COUNTIF($V$17:V22,V22)=1,COUNTIF(INDIRECT($W$32),V22),0)</f>
        <v>0</v>
      </c>
      <c r="X22" s="198">
        <f t="shared" ca="1" si="2"/>
        <v>0</v>
      </c>
      <c r="Y22" s="440"/>
      <c r="AB22" s="197">
        <f>C22</f>
        <v>20</v>
      </c>
    </row>
    <row r="23" spans="2:28" ht="18.75" x14ac:dyDescent="0.3">
      <c r="B23" s="6"/>
      <c r="C23" s="5"/>
      <c r="E23" s="95" t="s">
        <v>36</v>
      </c>
      <c r="F23" s="83" t="str">
        <f>$C$21 &amp; "-"&amp;$C$22</f>
        <v>30-20</v>
      </c>
      <c r="G23" s="111" t="s">
        <v>198</v>
      </c>
      <c r="H23" s="114">
        <f>C8+C6+C15</f>
        <v>514</v>
      </c>
      <c r="U23" s="441" t="s">
        <v>3</v>
      </c>
      <c r="V23" s="197" t="str">
        <f>$C$20&amp;"-"&amp;$C$20</f>
        <v>40-40</v>
      </c>
      <c r="W23" s="197">
        <f t="shared" ref="W23:W28" ca="1" si="3">W5+W11+W17</f>
        <v>4</v>
      </c>
      <c r="X23" s="198">
        <f ca="1">SUM(X5+X11+X17)</f>
        <v>5986</v>
      </c>
      <c r="Y23" s="438">
        <f ca="1">(X23*AB23+X24*AB24+X25*AB25+X26*AB26+X27*AB27+X28*AB28)/SUM(X23:X28)</f>
        <v>32.381625318399109</v>
      </c>
      <c r="AB23" s="197">
        <f>(C20+C20)/2</f>
        <v>40</v>
      </c>
    </row>
    <row r="24" spans="2:28" ht="18.75" x14ac:dyDescent="0.3">
      <c r="B24" s="6"/>
      <c r="C24" s="5"/>
      <c r="E24" s="95" t="s">
        <v>31</v>
      </c>
      <c r="F24" s="83" t="str">
        <f>$C$20 &amp; "-"&amp;$C$21</f>
        <v>40-30</v>
      </c>
      <c r="G24" s="111" t="s">
        <v>199</v>
      </c>
      <c r="H24" s="114">
        <f>C8+C6+C11+C12</f>
        <v>2022</v>
      </c>
      <c r="U24" s="442"/>
      <c r="V24" s="197" t="str">
        <f>$C$20 &amp; "-"&amp;$C$21</f>
        <v>40-30</v>
      </c>
      <c r="W24" s="197">
        <f t="shared" ca="1" si="3"/>
        <v>4</v>
      </c>
      <c r="X24" s="198">
        <f t="shared" ref="X24:X28" ca="1" si="4">SUM(X6+X12+X18)</f>
        <v>6694</v>
      </c>
      <c r="Y24" s="439"/>
      <c r="AB24" s="197">
        <f>(C20+C21)/2</f>
        <v>35</v>
      </c>
    </row>
    <row r="25" spans="2:28" ht="18.75" x14ac:dyDescent="0.3">
      <c r="B25" s="6"/>
      <c r="C25" s="5"/>
      <c r="E25" s="95" t="s">
        <v>29</v>
      </c>
      <c r="F25" s="83" t="str">
        <f>$C$20 &amp; "-"&amp;$C$22</f>
        <v>40-20</v>
      </c>
      <c r="G25" s="111" t="s">
        <v>200</v>
      </c>
      <c r="H25" s="114">
        <f>C11+C12+C13</f>
        <v>1660</v>
      </c>
      <c r="U25" s="442"/>
      <c r="V25" s="197" t="str">
        <f>$C$20&amp;"-"&amp;$C$22</f>
        <v>40-20</v>
      </c>
      <c r="W25" s="197">
        <f t="shared" ca="1" si="3"/>
        <v>7</v>
      </c>
      <c r="X25" s="198">
        <f t="shared" ca="1" si="4"/>
        <v>9688</v>
      </c>
      <c r="Y25" s="439"/>
      <c r="AB25" s="197">
        <f>(C20+C22)/2</f>
        <v>30</v>
      </c>
    </row>
    <row r="26" spans="2:28" ht="18.75" x14ac:dyDescent="0.3">
      <c r="B26" s="6"/>
      <c r="C26" s="5"/>
      <c r="E26" s="95" t="s">
        <v>37</v>
      </c>
      <c r="F26" s="83" t="str">
        <f>$C$20 &amp; "-"&amp;$C$21</f>
        <v>40-30</v>
      </c>
      <c r="G26" s="111" t="s">
        <v>63</v>
      </c>
      <c r="H26" s="114">
        <f>C11+C12+C14</f>
        <v>1885</v>
      </c>
      <c r="U26" s="442"/>
      <c r="V26" s="197" t="str">
        <f>$C$21&amp;"-"&amp;$C$21</f>
        <v>30-30</v>
      </c>
      <c r="W26" s="197">
        <f t="shared" ca="1" si="3"/>
        <v>4</v>
      </c>
      <c r="X26" s="198">
        <f t="shared" ca="1" si="4"/>
        <v>1924</v>
      </c>
      <c r="Y26" s="439"/>
      <c r="AB26" s="197">
        <f>C21</f>
        <v>30</v>
      </c>
    </row>
    <row r="27" spans="2:28" ht="18.75" x14ac:dyDescent="0.3">
      <c r="B27" s="6"/>
      <c r="E27" s="95" t="s">
        <v>30</v>
      </c>
      <c r="F27" s="83" t="str">
        <f>$C$21 &amp; "-"&amp;$C$22</f>
        <v>30-20</v>
      </c>
      <c r="G27" s="111" t="s">
        <v>95</v>
      </c>
      <c r="H27" s="114">
        <f>C14+C9</f>
        <v>377</v>
      </c>
      <c r="U27" s="442"/>
      <c r="V27" s="197" t="str">
        <f>$C$21&amp;"-"&amp;$C$22</f>
        <v>30-20</v>
      </c>
      <c r="W27" s="197">
        <f t="shared" ca="1" si="3"/>
        <v>7</v>
      </c>
      <c r="X27" s="198">
        <f t="shared" ca="1" si="4"/>
        <v>3719</v>
      </c>
      <c r="Y27" s="439"/>
      <c r="AB27" s="197">
        <f>(C21+C22)/2</f>
        <v>25</v>
      </c>
    </row>
    <row r="28" spans="2:28" ht="18.75" x14ac:dyDescent="0.3">
      <c r="B28" s="6"/>
      <c r="C28" s="6"/>
      <c r="E28" s="95" t="s">
        <v>43</v>
      </c>
      <c r="F28" s="83" t="str">
        <f>$C$20 &amp; "-"&amp;$C$21</f>
        <v>40-30</v>
      </c>
      <c r="G28" s="111" t="s">
        <v>155</v>
      </c>
      <c r="H28" s="114">
        <f>C14+C5</f>
        <v>1325</v>
      </c>
      <c r="U28" s="443"/>
      <c r="V28" s="197" t="str">
        <f>$C$22&amp;"-"&amp;$C$22</f>
        <v>20-20</v>
      </c>
      <c r="W28" s="197">
        <f t="shared" ca="1" si="3"/>
        <v>2</v>
      </c>
      <c r="X28" s="198">
        <f t="shared" ca="1" si="4"/>
        <v>648</v>
      </c>
      <c r="Y28" s="440"/>
      <c r="AB28" s="197">
        <f>C22</f>
        <v>20</v>
      </c>
    </row>
    <row r="29" spans="2:28" ht="19.5" thickBot="1" x14ac:dyDescent="0.35">
      <c r="B29" s="6"/>
      <c r="E29" s="95" t="s">
        <v>45</v>
      </c>
      <c r="F29" s="83" t="str">
        <f>$C$20 &amp; "-"&amp;$C$22</f>
        <v>40-20</v>
      </c>
      <c r="G29" s="111" t="s">
        <v>65</v>
      </c>
      <c r="H29" s="114">
        <f>C5+C9</f>
        <v>1110</v>
      </c>
    </row>
    <row r="30" spans="2:28" ht="18.75" x14ac:dyDescent="0.3">
      <c r="B30" s="6"/>
      <c r="E30" s="95" t="s">
        <v>46</v>
      </c>
      <c r="F30" s="83" t="str">
        <f>$C$20 &amp; "-"&amp;$C$22</f>
        <v>40-20</v>
      </c>
      <c r="G30" s="111" t="s">
        <v>82</v>
      </c>
      <c r="H30" s="114">
        <f>C5+C12</f>
        <v>1216</v>
      </c>
      <c r="J30" s="447" t="s">
        <v>318</v>
      </c>
      <c r="K30" s="448"/>
      <c r="L30" s="448"/>
      <c r="M30" s="448"/>
      <c r="N30" s="448"/>
      <c r="O30" s="449"/>
      <c r="U30" s="197" t="s">
        <v>365</v>
      </c>
      <c r="V30" s="197" t="s">
        <v>175</v>
      </c>
      <c r="W30" s="197" t="s">
        <v>394</v>
      </c>
      <c r="X30" s="197" t="s">
        <v>395</v>
      </c>
      <c r="Y30" s="77">
        <f ca="1">SUM(X23:X28)</f>
        <v>28659</v>
      </c>
    </row>
    <row r="31" spans="2:28" ht="19.5" thickBot="1" x14ac:dyDescent="0.35">
      <c r="B31" s="6"/>
      <c r="E31" s="96" t="s">
        <v>47</v>
      </c>
      <c r="F31" s="85" t="str">
        <f>$C$21 &amp; "-"&amp;$C$22</f>
        <v>30-20</v>
      </c>
      <c r="G31" s="112" t="s">
        <v>201</v>
      </c>
      <c r="H31" s="115">
        <f>C6+C4+C14</f>
        <v>570</v>
      </c>
      <c r="J31" s="450"/>
      <c r="K31" s="451"/>
      <c r="L31" s="451"/>
      <c r="M31" s="451"/>
      <c r="N31" s="451"/>
      <c r="O31" s="452"/>
      <c r="U31" s="197"/>
      <c r="V31" s="197" t="s">
        <v>0</v>
      </c>
      <c r="W31" s="197" t="s">
        <v>396</v>
      </c>
      <c r="X31" s="197" t="s">
        <v>397</v>
      </c>
    </row>
    <row r="32" spans="2:28" ht="15.75" thickTop="1" x14ac:dyDescent="0.25">
      <c r="B32" s="6"/>
      <c r="C32" s="10"/>
      <c r="J32" s="450"/>
      <c r="K32" s="451"/>
      <c r="L32" s="451"/>
      <c r="M32" s="451"/>
      <c r="N32" s="451"/>
      <c r="O32" s="452"/>
      <c r="U32" s="197"/>
      <c r="V32" s="197" t="s">
        <v>2</v>
      </c>
      <c r="W32" s="197" t="s">
        <v>398</v>
      </c>
      <c r="X32" s="197" t="s">
        <v>399</v>
      </c>
    </row>
    <row r="33" spans="1:31" ht="15.75" thickBot="1" x14ac:dyDescent="0.3">
      <c r="B33" s="6"/>
      <c r="C33" s="6"/>
      <c r="J33" s="453"/>
      <c r="K33" s="454"/>
      <c r="L33" s="454"/>
      <c r="M33" s="454"/>
      <c r="N33" s="454"/>
      <c r="O33" s="455"/>
    </row>
    <row r="35" spans="1:31" ht="18.75" x14ac:dyDescent="0.3">
      <c r="D35" s="7"/>
      <c r="E35" s="7"/>
      <c r="L35" s="2"/>
    </row>
    <row r="36" spans="1:31" ht="19.5" thickBot="1" x14ac:dyDescent="0.35">
      <c r="L36" s="3"/>
    </row>
    <row r="37" spans="1:31" ht="18.75" x14ac:dyDescent="0.3">
      <c r="A37" s="171" t="s">
        <v>210</v>
      </c>
      <c r="B37" s="172"/>
      <c r="C37" s="172"/>
      <c r="D37" s="172"/>
      <c r="E37" s="172"/>
      <c r="F37" s="172"/>
      <c r="G37" s="172"/>
      <c r="H37" s="172"/>
      <c r="I37" s="173"/>
      <c r="J37" s="173"/>
      <c r="K37" s="174"/>
      <c r="L37" s="175"/>
      <c r="M37" s="175"/>
      <c r="N37" s="173"/>
      <c r="O37" s="173"/>
      <c r="P37" s="173"/>
      <c r="Q37" s="173"/>
      <c r="R37" s="173"/>
      <c r="S37" s="173"/>
      <c r="T37" s="253"/>
      <c r="U37" s="173"/>
      <c r="V37" s="173"/>
      <c r="W37" s="173"/>
      <c r="X37" s="173"/>
      <c r="Y37" s="173"/>
      <c r="Z37" s="173"/>
      <c r="AA37" s="173"/>
      <c r="AB37" s="173"/>
      <c r="AC37" s="173"/>
      <c r="AD37" s="173"/>
      <c r="AE37" s="176"/>
    </row>
    <row r="38" spans="1:31" ht="15.75" thickBot="1" x14ac:dyDescent="0.3">
      <c r="A38" s="177"/>
      <c r="B38" s="126" t="s">
        <v>267</v>
      </c>
      <c r="C38" s="62"/>
      <c r="D38" s="62"/>
      <c r="E38" s="62"/>
      <c r="F38" s="62"/>
      <c r="G38" s="62"/>
      <c r="H38" s="62"/>
      <c r="I38" s="62"/>
      <c r="J38" s="62"/>
      <c r="K38" s="123"/>
      <c r="L38" s="62"/>
      <c r="M38" s="62"/>
      <c r="N38" s="62"/>
      <c r="O38" s="62"/>
      <c r="P38" s="62"/>
      <c r="Q38" s="62"/>
      <c r="R38" s="62"/>
      <c r="S38" s="62"/>
      <c r="T38" s="62"/>
      <c r="U38" s="62"/>
      <c r="V38" s="62"/>
      <c r="W38" s="62"/>
      <c r="X38" s="62"/>
      <c r="Y38" s="62"/>
      <c r="Z38" s="62"/>
      <c r="AA38" s="62"/>
      <c r="AB38" s="62"/>
      <c r="AC38" s="62"/>
      <c r="AD38" s="62"/>
      <c r="AE38" s="178"/>
    </row>
    <row r="39" spans="1:31" ht="16.5" thickTop="1" thickBot="1" x14ac:dyDescent="0.3">
      <c r="A39" s="179" t="s">
        <v>4</v>
      </c>
      <c r="B39" s="136" t="s">
        <v>14</v>
      </c>
      <c r="C39" s="137" t="s">
        <v>71</v>
      </c>
      <c r="D39" s="138" t="s">
        <v>211</v>
      </c>
      <c r="E39" s="139" t="s">
        <v>189</v>
      </c>
      <c r="F39" s="135" t="s">
        <v>3</v>
      </c>
      <c r="G39" s="62"/>
      <c r="H39" s="62"/>
      <c r="I39" s="62"/>
      <c r="J39" s="62"/>
      <c r="K39" s="123"/>
      <c r="L39" s="62"/>
      <c r="M39" s="62"/>
      <c r="N39" s="62"/>
      <c r="O39" s="62"/>
      <c r="P39" s="62"/>
      <c r="Q39" s="62"/>
      <c r="R39" s="62"/>
      <c r="S39" s="62"/>
      <c r="T39" s="62"/>
      <c r="U39" s="62"/>
      <c r="V39" s="62"/>
      <c r="W39" s="62"/>
      <c r="X39" s="62"/>
      <c r="Y39" s="62"/>
      <c r="Z39" s="62"/>
      <c r="AA39" s="62"/>
      <c r="AB39" s="62"/>
      <c r="AC39" s="62"/>
      <c r="AD39" s="62"/>
      <c r="AE39" s="178"/>
    </row>
    <row r="40" spans="1:31" ht="16.5" thickTop="1" thickBot="1" x14ac:dyDescent="0.3">
      <c r="A40" s="180">
        <v>13</v>
      </c>
      <c r="B40" s="149" t="s">
        <v>203</v>
      </c>
      <c r="C40" s="150">
        <v>9</v>
      </c>
      <c r="D40" s="151">
        <v>9</v>
      </c>
      <c r="E40" s="152">
        <v>10</v>
      </c>
      <c r="F40" s="153">
        <f>SUM(C40:E40)</f>
        <v>28</v>
      </c>
      <c r="G40" s="62"/>
      <c r="H40" s="62"/>
      <c r="I40" s="62"/>
      <c r="J40" s="62"/>
      <c r="K40" s="123"/>
      <c r="L40" s="62"/>
      <c r="M40" s="62"/>
      <c r="N40" s="62"/>
      <c r="O40" s="62"/>
      <c r="P40" s="62"/>
      <c r="Q40" s="62"/>
      <c r="R40" s="62"/>
      <c r="S40" s="62"/>
      <c r="T40" s="62"/>
      <c r="U40" s="62"/>
      <c r="V40" s="62"/>
      <c r="W40" s="62"/>
      <c r="X40" s="62"/>
      <c r="Y40" s="62"/>
      <c r="Z40" s="62"/>
      <c r="AA40" s="62"/>
      <c r="AB40" s="62"/>
      <c r="AC40" s="62"/>
      <c r="AD40" s="62"/>
      <c r="AE40" s="178"/>
    </row>
    <row r="41" spans="1:31" ht="15.75" thickTop="1" x14ac:dyDescent="0.25">
      <c r="A41" s="181"/>
      <c r="B41" s="145"/>
      <c r="C41" s="146"/>
      <c r="D41" s="146"/>
      <c r="E41" s="146"/>
      <c r="F41" s="146"/>
      <c r="G41" s="62"/>
      <c r="H41" s="62"/>
      <c r="I41" s="62"/>
      <c r="J41" s="62"/>
      <c r="K41" s="123"/>
      <c r="L41" s="62"/>
      <c r="M41" s="62"/>
      <c r="N41" s="62"/>
      <c r="O41" s="62"/>
      <c r="P41" s="62"/>
      <c r="Q41" s="62"/>
      <c r="R41" s="62"/>
      <c r="S41" s="62"/>
      <c r="T41" s="62"/>
      <c r="U41" s="62"/>
      <c r="V41" s="62"/>
      <c r="W41" s="62"/>
      <c r="X41" s="62"/>
      <c r="Y41" s="62"/>
      <c r="Z41" s="62"/>
      <c r="AA41" s="62"/>
      <c r="AB41" s="62"/>
      <c r="AC41" s="62"/>
      <c r="AD41" s="62"/>
      <c r="AE41" s="178"/>
    </row>
    <row r="42" spans="1:31" x14ac:dyDescent="0.25">
      <c r="A42" s="177"/>
      <c r="B42" s="62"/>
      <c r="C42" s="62"/>
      <c r="D42" s="62"/>
      <c r="E42" s="62"/>
      <c r="F42" s="62"/>
      <c r="G42" s="62"/>
      <c r="H42" s="62"/>
      <c r="I42" s="62"/>
      <c r="J42" s="62"/>
      <c r="K42" s="123"/>
      <c r="L42" s="62"/>
      <c r="M42" s="62"/>
      <c r="N42" s="62"/>
      <c r="O42" s="62"/>
      <c r="P42" s="62"/>
      <c r="Q42" s="62"/>
      <c r="R42" s="62"/>
      <c r="S42" s="62"/>
      <c r="T42" s="62"/>
      <c r="U42" s="62"/>
      <c r="V42" s="62"/>
      <c r="W42" s="62"/>
      <c r="X42" s="62"/>
      <c r="Y42" s="62"/>
      <c r="Z42" s="62"/>
      <c r="AA42" s="62"/>
      <c r="AB42" s="62"/>
      <c r="AC42" s="62"/>
      <c r="AD42" s="62"/>
      <c r="AE42" s="178"/>
    </row>
    <row r="43" spans="1:31" ht="15.75" thickBot="1" x14ac:dyDescent="0.3">
      <c r="A43" s="177"/>
      <c r="B43" s="239" t="s">
        <v>322</v>
      </c>
      <c r="C43" s="62"/>
      <c r="D43" s="62"/>
      <c r="E43" s="62"/>
      <c r="F43" s="62"/>
      <c r="G43" s="62"/>
      <c r="H43" s="62"/>
      <c r="I43" s="62"/>
      <c r="J43" s="62"/>
      <c r="K43" s="62"/>
      <c r="L43" s="123"/>
      <c r="M43" s="62"/>
      <c r="N43" s="62"/>
      <c r="O43" s="62"/>
      <c r="P43" s="62"/>
      <c r="Q43" s="62"/>
      <c r="R43" s="62"/>
      <c r="S43" s="62"/>
      <c r="T43" s="62"/>
      <c r="U43" s="62"/>
      <c r="V43" s="62"/>
      <c r="W43" s="62"/>
      <c r="X43" s="62"/>
      <c r="Y43" s="62"/>
      <c r="Z43" s="62"/>
      <c r="AA43" s="62"/>
      <c r="AB43" s="62"/>
      <c r="AC43" s="62"/>
      <c r="AD43" s="62"/>
      <c r="AE43" s="178"/>
    </row>
    <row r="44" spans="1:31" ht="15.75" thickTop="1" x14ac:dyDescent="0.25">
      <c r="A44" s="434" t="s">
        <v>4</v>
      </c>
      <c r="B44" s="423" t="s">
        <v>14</v>
      </c>
      <c r="C44" s="436" t="s">
        <v>174</v>
      </c>
      <c r="D44" s="426"/>
      <c r="E44" s="426"/>
      <c r="F44" s="437"/>
      <c r="G44" s="425" t="s">
        <v>214</v>
      </c>
      <c r="H44" s="426"/>
      <c r="I44" s="426"/>
      <c r="J44" s="427"/>
      <c r="K44" s="436" t="s">
        <v>212</v>
      </c>
      <c r="L44" s="427"/>
      <c r="M44" s="62"/>
      <c r="N44" s="62"/>
      <c r="O44" s="62"/>
      <c r="P44" s="62"/>
      <c r="Q44" s="62"/>
      <c r="R44" s="62"/>
      <c r="S44" s="62"/>
      <c r="T44" s="62"/>
      <c r="U44" s="62"/>
      <c r="V44" s="62"/>
      <c r="W44" s="62"/>
      <c r="X44" s="62"/>
      <c r="Y44" s="62"/>
      <c r="Z44" s="62"/>
      <c r="AA44" s="62"/>
      <c r="AB44" s="62"/>
      <c r="AC44" s="62"/>
      <c r="AD44" s="62"/>
      <c r="AE44" s="178"/>
    </row>
    <row r="45" spans="1:31" ht="15.75" thickBot="1" x14ac:dyDescent="0.3">
      <c r="A45" s="435"/>
      <c r="B45" s="424"/>
      <c r="C45" s="132" t="s">
        <v>1</v>
      </c>
      <c r="D45" s="133" t="s">
        <v>0</v>
      </c>
      <c r="E45" s="133" t="s">
        <v>2</v>
      </c>
      <c r="F45" s="140" t="s">
        <v>3</v>
      </c>
      <c r="G45" s="141" t="s">
        <v>1</v>
      </c>
      <c r="H45" s="133" t="s">
        <v>0</v>
      </c>
      <c r="I45" s="133" t="s">
        <v>2</v>
      </c>
      <c r="J45" s="134" t="s">
        <v>3</v>
      </c>
      <c r="K45" s="132" t="s">
        <v>213</v>
      </c>
      <c r="L45" s="134" t="s">
        <v>3</v>
      </c>
      <c r="M45" s="62"/>
      <c r="N45" s="62"/>
      <c r="O45" s="62"/>
      <c r="P45" s="62"/>
      <c r="Q45" s="62"/>
      <c r="R45" s="62"/>
      <c r="S45" s="62"/>
      <c r="T45" s="62"/>
      <c r="U45" s="62"/>
      <c r="V45" s="62"/>
      <c r="W45" s="62"/>
      <c r="X45" s="62"/>
      <c r="Y45" s="62"/>
      <c r="Z45" s="62"/>
      <c r="AA45" s="62"/>
      <c r="AB45" s="62"/>
      <c r="AC45" s="62"/>
      <c r="AD45" s="62"/>
      <c r="AE45" s="178"/>
    </row>
    <row r="46" spans="1:31" ht="16.5" thickTop="1" thickBot="1" x14ac:dyDescent="0.3">
      <c r="A46" s="182">
        <f>A40</f>
        <v>13</v>
      </c>
      <c r="B46" s="154" t="s">
        <v>203</v>
      </c>
      <c r="C46" s="155">
        <f>J10</f>
        <v>8234</v>
      </c>
      <c r="D46" s="156">
        <f>K10</f>
        <v>8284</v>
      </c>
      <c r="E46" s="156">
        <f>L10</f>
        <v>12141</v>
      </c>
      <c r="F46" s="157">
        <f>M10</f>
        <v>28659</v>
      </c>
      <c r="G46" s="158">
        <f>C46/$F$46</f>
        <v>0.2873093966991172</v>
      </c>
      <c r="H46" s="159">
        <f>D46/$F$46</f>
        <v>0.28905404933877665</v>
      </c>
      <c r="I46" s="159">
        <f>E46/$F$46</f>
        <v>0.42363655396210614</v>
      </c>
      <c r="J46" s="160">
        <f>F46/$F$46</f>
        <v>1</v>
      </c>
      <c r="K46" s="158">
        <f>Results!$K$37</f>
        <v>0.15740162398500934</v>
      </c>
      <c r="L46" s="161">
        <f>Results!$L$37</f>
        <v>2.444088913095277E-2</v>
      </c>
      <c r="M46" s="62"/>
      <c r="N46" s="62"/>
      <c r="O46" s="62"/>
      <c r="P46" s="62"/>
      <c r="Q46" s="62"/>
      <c r="R46" s="62"/>
      <c r="S46" s="62"/>
      <c r="T46" s="62"/>
      <c r="U46" s="62"/>
      <c r="V46" s="62"/>
      <c r="W46" s="62"/>
      <c r="X46" s="62"/>
      <c r="Y46" s="62"/>
      <c r="Z46" s="62"/>
      <c r="AA46" s="62"/>
      <c r="AB46" s="62"/>
      <c r="AC46" s="62"/>
      <c r="AD46" s="62"/>
      <c r="AE46" s="178"/>
    </row>
    <row r="47" spans="1:31" ht="15.75" thickTop="1" x14ac:dyDescent="0.25">
      <c r="A47" s="177"/>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178"/>
    </row>
    <row r="48" spans="1:31" x14ac:dyDescent="0.25">
      <c r="A48" s="177"/>
      <c r="B48" s="62"/>
      <c r="C48" s="62"/>
      <c r="D48" s="62"/>
      <c r="E48" s="62"/>
      <c r="F48" s="62"/>
      <c r="G48" s="62"/>
      <c r="H48" s="62"/>
      <c r="I48" s="62"/>
      <c r="J48" s="62"/>
      <c r="K48" s="123"/>
      <c r="L48" s="62"/>
      <c r="M48" s="62"/>
      <c r="N48" s="62"/>
      <c r="O48" s="62"/>
      <c r="P48" s="62"/>
      <c r="Q48" s="62"/>
      <c r="R48" s="62"/>
      <c r="S48" s="62"/>
      <c r="T48" s="62"/>
      <c r="U48" s="62"/>
      <c r="V48" s="62"/>
      <c r="W48" s="62"/>
      <c r="X48" s="62"/>
      <c r="Y48" s="62"/>
      <c r="Z48" s="62"/>
      <c r="AA48" s="62"/>
      <c r="AB48" s="62"/>
      <c r="AC48" s="62"/>
      <c r="AD48" s="62"/>
      <c r="AE48" s="178"/>
    </row>
    <row r="49" spans="1:31" ht="15.75" thickBot="1" x14ac:dyDescent="0.3">
      <c r="B49" s="231" t="s">
        <v>330</v>
      </c>
      <c r="C49" s="230"/>
      <c r="D49" s="230"/>
      <c r="E49" s="230"/>
      <c r="F49" s="230"/>
      <c r="G49" s="230"/>
      <c r="H49" s="230"/>
      <c r="I49" s="230"/>
      <c r="J49" s="230"/>
      <c r="K49" s="230"/>
      <c r="L49" s="230"/>
      <c r="M49" s="230"/>
      <c r="N49" s="162"/>
      <c r="O49" s="162"/>
      <c r="P49" s="162"/>
      <c r="Q49" s="162"/>
      <c r="R49" s="162"/>
      <c r="S49" s="162"/>
      <c r="T49" s="162"/>
      <c r="U49" s="62"/>
      <c r="V49" s="62"/>
      <c r="W49" s="62"/>
      <c r="X49" s="62"/>
      <c r="Y49" s="62"/>
      <c r="Z49" s="62"/>
      <c r="AA49" s="62"/>
      <c r="AB49" s="162"/>
      <c r="AC49" s="162"/>
      <c r="AD49" s="162"/>
      <c r="AE49" s="237"/>
    </row>
    <row r="50" spans="1:31" ht="15.75" thickTop="1" x14ac:dyDescent="0.25">
      <c r="A50" s="184" t="s">
        <v>4</v>
      </c>
      <c r="B50" s="423" t="s">
        <v>14</v>
      </c>
      <c r="C50" s="425" t="s">
        <v>323</v>
      </c>
      <c r="D50" s="426"/>
      <c r="E50" s="426"/>
      <c r="F50" s="427"/>
      <c r="G50" s="425" t="s">
        <v>324</v>
      </c>
      <c r="H50" s="426"/>
      <c r="I50" s="426"/>
      <c r="J50" s="427"/>
      <c r="K50" s="425" t="s">
        <v>325</v>
      </c>
      <c r="L50" s="426"/>
      <c r="M50" s="426"/>
      <c r="N50" s="427"/>
      <c r="O50" s="162"/>
      <c r="P50" s="162"/>
      <c r="Q50" s="162"/>
      <c r="R50" s="162"/>
      <c r="S50" s="162"/>
      <c r="T50" s="162"/>
      <c r="U50" s="62"/>
      <c r="V50" s="62"/>
      <c r="W50" s="62"/>
      <c r="X50" s="62"/>
      <c r="Y50" s="62"/>
      <c r="Z50" s="62"/>
      <c r="AA50" s="62"/>
      <c r="AB50" s="162"/>
      <c r="AC50" s="162"/>
      <c r="AD50" s="162"/>
      <c r="AE50" s="237"/>
    </row>
    <row r="51" spans="1:31" ht="30.75" thickBot="1" x14ac:dyDescent="0.3">
      <c r="A51" s="185"/>
      <c r="B51" s="424"/>
      <c r="C51" s="65" t="s">
        <v>175</v>
      </c>
      <c r="D51" s="66" t="s">
        <v>0</v>
      </c>
      <c r="E51" s="66" t="s">
        <v>2</v>
      </c>
      <c r="F51" s="67" t="s">
        <v>3</v>
      </c>
      <c r="G51" s="65" t="s">
        <v>175</v>
      </c>
      <c r="H51" s="66" t="s">
        <v>0</v>
      </c>
      <c r="I51" s="66" t="s">
        <v>2</v>
      </c>
      <c r="J51" s="67" t="s">
        <v>3</v>
      </c>
      <c r="K51" s="65" t="s">
        <v>175</v>
      </c>
      <c r="L51" s="66" t="s">
        <v>0</v>
      </c>
      <c r="M51" s="66" t="s">
        <v>2</v>
      </c>
      <c r="N51" s="67" t="s">
        <v>3</v>
      </c>
      <c r="O51" s="162"/>
      <c r="P51" s="162"/>
      <c r="Q51" s="162"/>
      <c r="R51" s="162"/>
      <c r="S51" s="162"/>
      <c r="T51" s="162"/>
      <c r="U51" s="62"/>
      <c r="V51" s="62"/>
      <c r="W51" s="62"/>
      <c r="X51" s="62"/>
      <c r="Y51" s="62"/>
      <c r="Z51" s="62"/>
      <c r="AA51" s="62"/>
      <c r="AB51" s="162"/>
      <c r="AC51" s="162"/>
      <c r="AD51" s="162"/>
      <c r="AE51" s="237"/>
    </row>
    <row r="52" spans="1:31" ht="16.5" thickTop="1" thickBot="1" x14ac:dyDescent="0.3">
      <c r="A52" s="180">
        <f>A40</f>
        <v>13</v>
      </c>
      <c r="B52" s="149" t="str">
        <f>B40</f>
        <v>Single Quadrant</v>
      </c>
      <c r="C52" s="169">
        <f>AF13</f>
        <v>8234</v>
      </c>
      <c r="D52" s="165">
        <f>AF14</f>
        <v>8284</v>
      </c>
      <c r="E52" s="165">
        <f>AF15</f>
        <v>12141</v>
      </c>
      <c r="F52" s="235">
        <f>AF16</f>
        <v>28659</v>
      </c>
      <c r="G52" s="169">
        <f>AF5</f>
        <v>4866</v>
      </c>
      <c r="H52" s="169">
        <f>AF6</f>
        <v>6755</v>
      </c>
      <c r="I52" s="169">
        <f>AF7</f>
        <v>10355</v>
      </c>
      <c r="J52" s="169">
        <f>AF8</f>
        <v>21976</v>
      </c>
      <c r="K52" s="166">
        <f>AF9</f>
        <v>3368</v>
      </c>
      <c r="L52" s="165">
        <f>AF10</f>
        <v>1529</v>
      </c>
      <c r="M52" s="165">
        <f>AF11</f>
        <v>1786</v>
      </c>
      <c r="N52" s="236">
        <f>AF12</f>
        <v>6683</v>
      </c>
      <c r="O52" s="162"/>
      <c r="P52" s="162"/>
      <c r="Q52" s="162"/>
      <c r="R52" s="162"/>
      <c r="S52" s="162"/>
      <c r="T52" s="162"/>
      <c r="U52" s="62"/>
      <c r="V52" s="62"/>
      <c r="W52" s="62"/>
      <c r="X52" s="62"/>
      <c r="Y52" s="62"/>
      <c r="Z52" s="62"/>
      <c r="AA52" s="62"/>
      <c r="AB52" s="162"/>
      <c r="AC52" s="162"/>
      <c r="AD52" s="162"/>
      <c r="AE52" s="237"/>
    </row>
    <row r="53" spans="1:31" ht="15.75" thickTop="1" x14ac:dyDescent="0.25">
      <c r="A53" s="177"/>
      <c r="B53" s="62"/>
      <c r="C53" s="62"/>
      <c r="D53" s="62"/>
      <c r="E53" s="62"/>
      <c r="F53" s="62"/>
      <c r="G53" s="62"/>
      <c r="H53" s="62"/>
      <c r="I53" s="62"/>
      <c r="J53" s="62"/>
      <c r="K53" s="123"/>
      <c r="L53" s="62"/>
      <c r="M53" s="62"/>
      <c r="N53" s="62"/>
      <c r="O53" s="62"/>
      <c r="P53" s="62"/>
      <c r="Q53" s="62"/>
      <c r="R53" s="62"/>
      <c r="S53" s="62"/>
      <c r="T53" s="62"/>
      <c r="U53" s="62"/>
      <c r="V53" s="62"/>
      <c r="W53" s="62"/>
      <c r="X53" s="62"/>
      <c r="Y53" s="62"/>
      <c r="Z53" s="62"/>
      <c r="AA53" s="62"/>
      <c r="AB53" s="62"/>
      <c r="AC53" s="62"/>
      <c r="AD53" s="62"/>
      <c r="AE53" s="178"/>
    </row>
    <row r="54" spans="1:31" x14ac:dyDescent="0.25">
      <c r="A54" s="177"/>
      <c r="B54" s="62"/>
      <c r="C54" s="62"/>
      <c r="D54" s="62"/>
      <c r="E54" s="62"/>
      <c r="F54" s="62"/>
      <c r="G54" s="62"/>
      <c r="H54" s="62"/>
      <c r="I54" s="62"/>
      <c r="J54" s="62"/>
      <c r="K54" s="123"/>
      <c r="L54" s="62"/>
      <c r="M54" s="62"/>
      <c r="N54" s="62"/>
      <c r="O54" s="62"/>
      <c r="P54" s="62"/>
      <c r="Q54" s="62"/>
      <c r="R54" s="62"/>
      <c r="S54" s="62"/>
      <c r="T54" s="62"/>
      <c r="U54" s="62"/>
      <c r="V54" s="62"/>
      <c r="W54" s="62"/>
      <c r="X54" s="62"/>
      <c r="Y54" s="62"/>
      <c r="Z54" s="62"/>
      <c r="AA54" s="62"/>
      <c r="AB54" s="62"/>
      <c r="AC54" s="62"/>
      <c r="AD54" s="62"/>
      <c r="AE54" s="178"/>
    </row>
    <row r="55" spans="1:31" x14ac:dyDescent="0.25">
      <c r="A55" s="177"/>
      <c r="B55" s="62"/>
      <c r="C55" s="62"/>
      <c r="D55" s="62"/>
      <c r="E55" s="62"/>
      <c r="F55" s="62"/>
      <c r="G55" s="62"/>
      <c r="H55" s="62"/>
      <c r="I55" s="62"/>
      <c r="J55" s="62"/>
      <c r="K55" s="123"/>
      <c r="L55" s="62"/>
      <c r="M55" s="62"/>
      <c r="N55" s="62"/>
      <c r="O55" s="62"/>
      <c r="P55" s="62"/>
      <c r="Q55" s="62"/>
      <c r="R55" s="62"/>
      <c r="S55" s="62"/>
      <c r="T55" s="62"/>
      <c r="U55" s="62"/>
      <c r="V55" s="62"/>
      <c r="W55" s="62"/>
      <c r="X55" s="62"/>
      <c r="Y55" s="62"/>
      <c r="Z55" s="62"/>
      <c r="AA55" s="62"/>
      <c r="AB55" s="62"/>
      <c r="AC55" s="62"/>
      <c r="AD55" s="62"/>
      <c r="AE55" s="178"/>
    </row>
    <row r="56" spans="1:31" ht="15.75" thickBot="1" x14ac:dyDescent="0.3">
      <c r="A56" s="183"/>
      <c r="B56" s="163" t="s">
        <v>335</v>
      </c>
      <c r="C56" s="162"/>
      <c r="D56" s="162"/>
      <c r="E56" s="162"/>
      <c r="F56" s="162"/>
      <c r="G56" s="162"/>
      <c r="H56" s="162"/>
      <c r="I56" s="162"/>
      <c r="J56" s="162"/>
      <c r="K56" s="162"/>
      <c r="L56" s="162"/>
      <c r="M56" s="162"/>
      <c r="N56" s="162"/>
      <c r="O56" s="162"/>
      <c r="P56" s="162"/>
      <c r="Q56" s="162"/>
      <c r="R56" s="162"/>
      <c r="S56" s="252"/>
      <c r="T56" s="62"/>
      <c r="U56" s="62"/>
      <c r="V56" s="62"/>
      <c r="W56" s="62"/>
      <c r="X56" s="62"/>
      <c r="Y56" s="62"/>
      <c r="Z56" s="62"/>
      <c r="AA56" s="62"/>
      <c r="AB56" s="62"/>
      <c r="AC56" s="62"/>
      <c r="AD56" s="62"/>
      <c r="AE56" s="178"/>
    </row>
    <row r="57" spans="1:31" ht="15.75" thickTop="1" x14ac:dyDescent="0.25">
      <c r="A57" s="124" t="s">
        <v>4</v>
      </c>
      <c r="B57" s="124" t="s">
        <v>14</v>
      </c>
      <c r="C57" s="444" t="s">
        <v>175</v>
      </c>
      <c r="D57" s="445"/>
      <c r="E57" s="445"/>
      <c r="F57" s="445"/>
      <c r="G57" s="445"/>
      <c r="H57" s="446"/>
      <c r="I57" s="444" t="s">
        <v>0</v>
      </c>
      <c r="J57" s="445"/>
      <c r="K57" s="445"/>
      <c r="L57" s="445"/>
      <c r="M57" s="445"/>
      <c r="N57" s="446"/>
      <c r="O57" s="444" t="s">
        <v>2</v>
      </c>
      <c r="P57" s="445"/>
      <c r="Q57" s="445"/>
      <c r="R57" s="445"/>
      <c r="S57" s="445"/>
      <c r="T57" s="446"/>
      <c r="U57" s="242" t="s">
        <v>3</v>
      </c>
      <c r="V57" s="243"/>
      <c r="W57" s="243"/>
      <c r="X57" s="243"/>
      <c r="Y57" s="243"/>
      <c r="Z57" s="244"/>
      <c r="AA57" s="62"/>
      <c r="AB57" s="62"/>
      <c r="AC57" s="62"/>
      <c r="AD57" s="62"/>
      <c r="AE57" s="178"/>
    </row>
    <row r="58" spans="1:31" ht="30.75" thickBot="1" x14ac:dyDescent="0.3">
      <c r="A58" s="125"/>
      <c r="B58" s="125"/>
      <c r="C58" s="65" t="str">
        <f>$V$5&amp;"
(mph)"</f>
        <v>40-40
(mph)</v>
      </c>
      <c r="D58" s="66" t="str">
        <f>$V$6&amp;"
(mph)"</f>
        <v>40-30
(mph)</v>
      </c>
      <c r="E58" s="245" t="str">
        <f>$V$7&amp;" (mph)"</f>
        <v>40-20 (mph)</v>
      </c>
      <c r="F58" s="66" t="str">
        <f>$V$8&amp;"
(mph)"</f>
        <v>30-30
(mph)</v>
      </c>
      <c r="G58" s="66" t="str">
        <f>$V$9&amp;"
(mph)"</f>
        <v>30-20
(mph)</v>
      </c>
      <c r="H58" s="66" t="str">
        <f>$V$10&amp;" (mph)"</f>
        <v>20-20 (mph)</v>
      </c>
      <c r="I58" s="65" t="str">
        <f>$V$5&amp;"
(mph)"</f>
        <v>40-40
(mph)</v>
      </c>
      <c r="J58" s="66" t="str">
        <f>$V$6&amp;"
(mph)"</f>
        <v>40-30
(mph)</v>
      </c>
      <c r="K58" s="245" t="str">
        <f>$V$7&amp;" (mph)"</f>
        <v>40-20 (mph)</v>
      </c>
      <c r="L58" s="66" t="str">
        <f>$V$8&amp;"
(mph)"</f>
        <v>30-30
(mph)</v>
      </c>
      <c r="M58" s="66" t="str">
        <f>$V$9&amp;"
(mph)"</f>
        <v>30-20
(mph)</v>
      </c>
      <c r="N58" s="66" t="str">
        <f>$V$10&amp;" (mph)"</f>
        <v>20-20 (mph)</v>
      </c>
      <c r="O58" s="65" t="str">
        <f>$V$5&amp;"
(mph)"</f>
        <v>40-40
(mph)</v>
      </c>
      <c r="P58" s="66" t="str">
        <f>$V$6&amp;"
(mph)"</f>
        <v>40-30
(mph)</v>
      </c>
      <c r="Q58" s="245" t="str">
        <f>$V$7&amp;" (mph)"</f>
        <v>40-20 (mph)</v>
      </c>
      <c r="R58" s="66" t="str">
        <f>$V$8&amp;"
(mph)"</f>
        <v>30-30
(mph)</v>
      </c>
      <c r="S58" s="66" t="str">
        <f>$V$9&amp;"
(mph)"</f>
        <v>30-20
(mph)</v>
      </c>
      <c r="T58" s="66" t="str">
        <f>$V$10&amp;" (mph)"</f>
        <v>20-20 (mph)</v>
      </c>
      <c r="U58" s="65" t="str">
        <f>$V$5&amp;"
(mph)"</f>
        <v>40-40
(mph)</v>
      </c>
      <c r="V58" s="66" t="str">
        <f>$V$6&amp;"
(mph)"</f>
        <v>40-30
(mph)</v>
      </c>
      <c r="W58" s="245" t="str">
        <f>$V$7&amp;" (mph)"</f>
        <v>40-20 (mph)</v>
      </c>
      <c r="X58" s="66" t="str">
        <f>$V$8&amp;"
(mph)"</f>
        <v>30-30
(mph)</v>
      </c>
      <c r="Y58" s="66" t="str">
        <f>$V$9&amp;"
(mph)"</f>
        <v>30-20
(mph)</v>
      </c>
      <c r="Z58" s="67" t="str">
        <f>$V$10&amp;" (mph)"</f>
        <v>20-20 (mph)</v>
      </c>
      <c r="AA58" s="162"/>
      <c r="AB58" s="62"/>
      <c r="AC58" s="62"/>
      <c r="AD58" s="62"/>
      <c r="AE58" s="178"/>
    </row>
    <row r="59" spans="1:31" ht="16.5" thickTop="1" thickBot="1" x14ac:dyDescent="0.3">
      <c r="A59" s="247">
        <f>A40</f>
        <v>13</v>
      </c>
      <c r="B59" s="164" t="str">
        <f>B40</f>
        <v>Single Quadrant</v>
      </c>
      <c r="C59" s="248">
        <f ca="1">W5</f>
        <v>4</v>
      </c>
      <c r="D59" s="248">
        <f ca="1">W6</f>
        <v>0</v>
      </c>
      <c r="E59" s="248">
        <f ca="1">W7</f>
        <v>0</v>
      </c>
      <c r="F59" s="248">
        <f ca="1">W8</f>
        <v>4</v>
      </c>
      <c r="G59" s="248">
        <f ca="1">W9</f>
        <v>0</v>
      </c>
      <c r="H59" s="249">
        <f ca="1">W10</f>
        <v>1</v>
      </c>
      <c r="I59" s="250">
        <f ca="1">W11</f>
        <v>0</v>
      </c>
      <c r="J59" s="49">
        <f ca="1">W12</f>
        <v>0</v>
      </c>
      <c r="K59" s="49">
        <f ca="1">W13</f>
        <v>4</v>
      </c>
      <c r="L59" s="49">
        <f ca="1">W14</f>
        <v>0</v>
      </c>
      <c r="M59" s="49">
        <f ca="1">W15</f>
        <v>4</v>
      </c>
      <c r="N59" s="251">
        <f ca="1">W22</f>
        <v>0</v>
      </c>
      <c r="O59" s="250">
        <f ca="1">W17</f>
        <v>0</v>
      </c>
      <c r="P59" s="49">
        <f ca="1">W18</f>
        <v>4</v>
      </c>
      <c r="Q59" s="49">
        <f ca="1">W19</f>
        <v>3</v>
      </c>
      <c r="R59" s="49">
        <f ca="1">W20</f>
        <v>0</v>
      </c>
      <c r="S59" s="49">
        <f ca="1">W21</f>
        <v>3</v>
      </c>
      <c r="T59" s="251">
        <f ca="1">W22</f>
        <v>0</v>
      </c>
      <c r="U59" s="250">
        <f ca="1">W23</f>
        <v>4</v>
      </c>
      <c r="V59" s="49">
        <f ca="1">W24</f>
        <v>4</v>
      </c>
      <c r="W59" s="49">
        <f ca="1">W25</f>
        <v>7</v>
      </c>
      <c r="X59" s="49">
        <f ca="1">W26</f>
        <v>4</v>
      </c>
      <c r="Y59" s="49">
        <f ca="1">W27</f>
        <v>7</v>
      </c>
      <c r="Z59" s="251">
        <f ca="1">W28</f>
        <v>2</v>
      </c>
      <c r="AA59" s="162"/>
      <c r="AB59" s="162"/>
      <c r="AC59" s="62"/>
      <c r="AD59" s="62"/>
      <c r="AE59" s="178"/>
    </row>
    <row r="60" spans="1:31" ht="19.5" thickTop="1" x14ac:dyDescent="0.3">
      <c r="A60" s="183"/>
      <c r="B60" s="167"/>
      <c r="C60" s="167"/>
      <c r="D60" s="62"/>
      <c r="E60" s="62"/>
      <c r="F60" s="62"/>
      <c r="G60" s="62"/>
      <c r="H60" s="62"/>
      <c r="I60" s="123"/>
      <c r="J60" s="148"/>
      <c r="K60" s="148"/>
      <c r="L60" s="62"/>
      <c r="M60" s="62"/>
      <c r="N60" s="62"/>
      <c r="O60" s="62"/>
      <c r="P60" s="62"/>
      <c r="Q60" s="62"/>
      <c r="R60" s="168"/>
      <c r="S60" s="246"/>
      <c r="T60" s="62"/>
      <c r="U60" s="162"/>
      <c r="V60" s="162"/>
      <c r="W60" s="162"/>
      <c r="X60" s="162"/>
      <c r="Y60" s="162"/>
      <c r="Z60" s="62"/>
      <c r="AA60" s="62"/>
      <c r="AB60" s="62"/>
      <c r="AC60" s="62"/>
      <c r="AD60" s="62"/>
      <c r="AE60" s="178"/>
    </row>
    <row r="61" spans="1:31" ht="18.75" x14ac:dyDescent="0.3">
      <c r="A61" s="183"/>
      <c r="B61" s="167"/>
      <c r="C61" s="167"/>
      <c r="D61" s="62"/>
      <c r="E61" s="62"/>
      <c r="F61" s="62"/>
      <c r="G61" s="62"/>
      <c r="H61" s="62"/>
      <c r="I61" s="123"/>
      <c r="J61" s="62"/>
      <c r="K61" s="62"/>
      <c r="L61" s="62"/>
      <c r="M61" s="62"/>
      <c r="N61" s="62"/>
      <c r="O61" s="62"/>
      <c r="P61" s="62"/>
      <c r="Q61" s="62"/>
      <c r="R61" s="168"/>
      <c r="S61" s="62"/>
      <c r="T61" s="62"/>
      <c r="U61" s="162"/>
      <c r="V61" s="162"/>
      <c r="W61" s="162"/>
      <c r="X61" s="162"/>
      <c r="Y61" s="162"/>
      <c r="Z61" s="62"/>
      <c r="AA61" s="62"/>
      <c r="AB61" s="62"/>
      <c r="AC61" s="62"/>
      <c r="AD61" s="62"/>
      <c r="AE61" s="178"/>
    </row>
    <row r="62" spans="1:31" ht="15.75" thickBot="1" x14ac:dyDescent="0.3">
      <c r="A62" s="183"/>
      <c r="B62" s="163" t="s">
        <v>340</v>
      </c>
      <c r="C62" s="162"/>
      <c r="D62" s="162"/>
      <c r="E62" s="162"/>
      <c r="F62" s="162"/>
      <c r="G62" s="162"/>
      <c r="H62" s="162"/>
      <c r="I62" s="162"/>
      <c r="J62" s="162"/>
      <c r="K62" s="162"/>
      <c r="L62" s="162"/>
      <c r="M62" s="162"/>
      <c r="N62" s="162"/>
      <c r="O62" s="162"/>
      <c r="P62" s="162"/>
      <c r="Q62" s="162"/>
      <c r="R62" s="162"/>
      <c r="S62" s="62"/>
      <c r="T62" s="62"/>
      <c r="U62" s="62"/>
      <c r="V62" s="62"/>
      <c r="W62" s="62"/>
      <c r="X62" s="62"/>
      <c r="Y62" s="62"/>
      <c r="Z62" s="62"/>
      <c r="AA62" s="62"/>
      <c r="AB62" s="62"/>
      <c r="AC62" s="62"/>
      <c r="AD62" s="62"/>
      <c r="AE62" s="178"/>
    </row>
    <row r="63" spans="1:31" ht="15.75" thickTop="1" x14ac:dyDescent="0.25">
      <c r="A63" s="184" t="s">
        <v>4</v>
      </c>
      <c r="B63" s="124" t="s">
        <v>14</v>
      </c>
      <c r="C63" s="444" t="s">
        <v>175</v>
      </c>
      <c r="D63" s="445"/>
      <c r="E63" s="445"/>
      <c r="F63" s="445"/>
      <c r="G63" s="445"/>
      <c r="H63" s="445"/>
      <c r="I63" s="446"/>
      <c r="J63" s="444" t="s">
        <v>0</v>
      </c>
      <c r="K63" s="445"/>
      <c r="L63" s="445"/>
      <c r="M63" s="445"/>
      <c r="N63" s="445"/>
      <c r="O63" s="445"/>
      <c r="P63" s="446"/>
      <c r="Q63" s="444" t="s">
        <v>2</v>
      </c>
      <c r="R63" s="445"/>
      <c r="S63" s="445"/>
      <c r="T63" s="445"/>
      <c r="U63" s="445"/>
      <c r="V63" s="445"/>
      <c r="W63" s="446"/>
      <c r="X63" s="444" t="s">
        <v>3</v>
      </c>
      <c r="Y63" s="445"/>
      <c r="Z63" s="445"/>
      <c r="AA63" s="445"/>
      <c r="AB63" s="445"/>
      <c r="AC63" s="445"/>
      <c r="AD63" s="446"/>
      <c r="AE63" s="178"/>
    </row>
    <row r="64" spans="1:31" ht="45.75" thickBot="1" x14ac:dyDescent="0.3">
      <c r="A64" s="185"/>
      <c r="B64" s="125"/>
      <c r="C64" s="65" t="str">
        <f>$V$5&amp;"
(mph)"</f>
        <v>40-40
(mph)</v>
      </c>
      <c r="D64" s="66" t="str">
        <f>$V$6&amp;"
(mph)"</f>
        <v>40-30
(mph)</v>
      </c>
      <c r="E64" s="245" t="str">
        <f>$V$7&amp;" (mph)"</f>
        <v>40-20 (mph)</v>
      </c>
      <c r="F64" s="66" t="str">
        <f>$V$8&amp;"
(mph)"</f>
        <v>30-30
(mph)</v>
      </c>
      <c r="G64" s="66" t="str">
        <f>$V$9&amp;"
(mph)"</f>
        <v>30-20
(mph)</v>
      </c>
      <c r="H64" s="66" t="str">
        <f>$V$10&amp;" (mph)"</f>
        <v>20-20 (mph)</v>
      </c>
      <c r="I64" s="67" t="s">
        <v>223</v>
      </c>
      <c r="J64" s="65" t="str">
        <f>$V$5&amp;"
(mph)"</f>
        <v>40-40
(mph)</v>
      </c>
      <c r="K64" s="66" t="str">
        <f>$V$6&amp;"
(mph)"</f>
        <v>40-30
(mph)</v>
      </c>
      <c r="L64" s="245" t="str">
        <f>$V$7&amp;" (mph)"</f>
        <v>40-20 (mph)</v>
      </c>
      <c r="M64" s="66" t="str">
        <f>$V$8&amp;"
(mph)"</f>
        <v>30-30
(mph)</v>
      </c>
      <c r="N64" s="66" t="str">
        <f>$V$9&amp;"
(mph)"</f>
        <v>30-20
(mph)</v>
      </c>
      <c r="O64" s="66" t="str">
        <f>$V$10&amp;" (mph)"</f>
        <v>20-20 (mph)</v>
      </c>
      <c r="P64" s="67" t="s">
        <v>223</v>
      </c>
      <c r="Q64" s="65" t="str">
        <f>$V$5&amp;"
(mph)"</f>
        <v>40-40
(mph)</v>
      </c>
      <c r="R64" s="66" t="str">
        <f>$V$6&amp;"
(mph)"</f>
        <v>40-30
(mph)</v>
      </c>
      <c r="S64" s="245" t="str">
        <f>$V$7&amp;" (mph)"</f>
        <v>40-20 (mph)</v>
      </c>
      <c r="T64" s="66" t="str">
        <f>$V$8&amp;"
(mph)"</f>
        <v>30-30
(mph)</v>
      </c>
      <c r="U64" s="66" t="str">
        <f>$V$9&amp;"
(mph)"</f>
        <v>30-20
(mph)</v>
      </c>
      <c r="V64" s="66" t="str">
        <f>$V$10&amp;" (mph)"</f>
        <v>20-20 (mph)</v>
      </c>
      <c r="W64" s="67" t="s">
        <v>223</v>
      </c>
      <c r="X64" s="65" t="str">
        <f>$V$5&amp;"
(mph)"</f>
        <v>40-40
(mph)</v>
      </c>
      <c r="Y64" s="66" t="str">
        <f>$V$6&amp;"
(mph)"</f>
        <v>40-30
(mph)</v>
      </c>
      <c r="Z64" s="245" t="str">
        <f>$V$7&amp;" (mph)"</f>
        <v>40-20 (mph)</v>
      </c>
      <c r="AA64" s="66" t="str">
        <f>$V$8&amp;"
(mph)"</f>
        <v>30-30
(mph)</v>
      </c>
      <c r="AB64" s="66" t="str">
        <f>$V$9&amp;"
(mph)"</f>
        <v>30-20
(mph)</v>
      </c>
      <c r="AC64" s="66" t="str">
        <f>$V$10&amp;" (mph)"</f>
        <v>20-20 (mph)</v>
      </c>
      <c r="AD64" s="67" t="s">
        <v>223</v>
      </c>
      <c r="AE64" s="178"/>
    </row>
    <row r="65" spans="1:31" ht="16.5" thickTop="1" thickBot="1" x14ac:dyDescent="0.3">
      <c r="A65" s="186">
        <f>A40</f>
        <v>13</v>
      </c>
      <c r="B65" s="164" t="str">
        <f>B40</f>
        <v>Single Quadrant</v>
      </c>
      <c r="C65" s="169">
        <f ca="1">X5</f>
        <v>5986</v>
      </c>
      <c r="D65" s="165">
        <f ca="1">X6</f>
        <v>0</v>
      </c>
      <c r="E65" s="165">
        <f ca="1">X7</f>
        <v>0</v>
      </c>
      <c r="F65" s="166">
        <f ca="1">X8</f>
        <v>1924</v>
      </c>
      <c r="G65" s="165">
        <f ca="1">X9</f>
        <v>0</v>
      </c>
      <c r="H65" s="165">
        <f ca="1">X10</f>
        <v>324</v>
      </c>
      <c r="I65" s="170">
        <f ca="1">Y5</f>
        <v>36.876366286130676</v>
      </c>
      <c r="J65" s="169">
        <f ca="1">X11</f>
        <v>0</v>
      </c>
      <c r="K65" s="165">
        <f ca="1">X12</f>
        <v>0</v>
      </c>
      <c r="L65" s="165">
        <f ca="1">X13</f>
        <v>5702</v>
      </c>
      <c r="M65" s="166">
        <f ca="1">X14</f>
        <v>0</v>
      </c>
      <c r="N65" s="165">
        <f ca="1">X15</f>
        <v>2258</v>
      </c>
      <c r="O65" s="165">
        <f ca="1">X16</f>
        <v>324</v>
      </c>
      <c r="P65" s="170">
        <f ca="1">Y11</f>
        <v>28.246016417189765</v>
      </c>
      <c r="Q65" s="169">
        <f ca="1">X17</f>
        <v>0</v>
      </c>
      <c r="R65" s="165">
        <f ca="1">X18</f>
        <v>6694</v>
      </c>
      <c r="S65" s="165">
        <f ca="1">X19</f>
        <v>3986</v>
      </c>
      <c r="T65" s="166">
        <f ca="1">X20</f>
        <v>0</v>
      </c>
      <c r="U65" s="165">
        <f ca="1">X21</f>
        <v>1461</v>
      </c>
      <c r="V65" s="165">
        <f ca="1">X22</f>
        <v>0</v>
      </c>
      <c r="W65" s="170">
        <f ca="1">Y17</f>
        <v>32.155094308541308</v>
      </c>
      <c r="X65" s="169">
        <f ca="1">X23</f>
        <v>5986</v>
      </c>
      <c r="Y65" s="165">
        <f ca="1">X24</f>
        <v>6694</v>
      </c>
      <c r="Z65" s="165">
        <f ca="1">X25</f>
        <v>9688</v>
      </c>
      <c r="AA65" s="166">
        <f ca="1">X26</f>
        <v>1924</v>
      </c>
      <c r="AB65" s="165">
        <f ca="1">X27</f>
        <v>3719</v>
      </c>
      <c r="AC65" s="165">
        <f ca="1">X28</f>
        <v>648</v>
      </c>
      <c r="AD65" s="170">
        <f ca="1">Y23</f>
        <v>32.381625318399109</v>
      </c>
      <c r="AE65" s="178"/>
    </row>
    <row r="66" spans="1:31" ht="16.5" thickTop="1" thickBot="1" x14ac:dyDescent="0.3">
      <c r="A66" s="187"/>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9"/>
    </row>
    <row r="70" spans="1:31" x14ac:dyDescent="0.25">
      <c r="A70" s="6"/>
      <c r="B70" s="61"/>
      <c r="C70" s="6"/>
      <c r="D70" s="6"/>
      <c r="E70" s="6"/>
      <c r="F70" s="6"/>
      <c r="G70" s="6"/>
      <c r="H70" s="6"/>
      <c r="I70" s="6"/>
      <c r="J70" s="6"/>
      <c r="K70" s="6"/>
      <c r="L70" s="6"/>
      <c r="M70" s="6"/>
      <c r="N70" s="6"/>
      <c r="O70" s="6"/>
      <c r="P70" s="6"/>
      <c r="Q70" s="6"/>
      <c r="R70" s="6"/>
    </row>
    <row r="74" spans="1:31" ht="18.75" x14ac:dyDescent="0.3">
      <c r="A74" s="6"/>
      <c r="B74" s="5"/>
      <c r="C74" s="5"/>
      <c r="I74" s="11"/>
      <c r="J74" s="1"/>
      <c r="K74" s="1"/>
      <c r="R74" s="2"/>
    </row>
    <row r="75" spans="1:31" ht="18.75" x14ac:dyDescent="0.3">
      <c r="A75" s="6"/>
      <c r="B75" s="5"/>
      <c r="C75" s="5"/>
      <c r="I75" s="11"/>
      <c r="R75" s="2"/>
    </row>
    <row r="76" spans="1:31" x14ac:dyDescent="0.25">
      <c r="A76" s="6"/>
      <c r="B76" s="61"/>
      <c r="C76" s="6"/>
      <c r="D76" s="6"/>
      <c r="E76" s="6"/>
      <c r="F76" s="6"/>
      <c r="G76" s="6"/>
      <c r="H76" s="6"/>
      <c r="I76" s="6"/>
      <c r="J76" s="6"/>
      <c r="K76" s="6"/>
      <c r="L76" s="6"/>
      <c r="M76" s="6"/>
      <c r="N76" s="6"/>
      <c r="O76" s="6"/>
      <c r="P76" s="6"/>
      <c r="Q76" s="6"/>
      <c r="R76" s="6"/>
    </row>
  </sheetData>
  <mergeCells count="29">
    <mergeCell ref="AD5:AD8"/>
    <mergeCell ref="AD9:AD12"/>
    <mergeCell ref="AD13:AD16"/>
    <mergeCell ref="B50:B51"/>
    <mergeCell ref="C50:F50"/>
    <mergeCell ref="G50:J50"/>
    <mergeCell ref="K50:N50"/>
    <mergeCell ref="J30:O33"/>
    <mergeCell ref="U23:U28"/>
    <mergeCell ref="Y23:Y28"/>
    <mergeCell ref="U5:U10"/>
    <mergeCell ref="Y5:Y10"/>
    <mergeCell ref="U11:U16"/>
    <mergeCell ref="Y11:Y16"/>
    <mergeCell ref="U17:U22"/>
    <mergeCell ref="Y17:Y22"/>
    <mergeCell ref="A2:C2"/>
    <mergeCell ref="A44:A45"/>
    <mergeCell ref="B44:B45"/>
    <mergeCell ref="C44:F44"/>
    <mergeCell ref="G44:J44"/>
    <mergeCell ref="K44:L44"/>
    <mergeCell ref="X63:AD63"/>
    <mergeCell ref="C57:H57"/>
    <mergeCell ref="I57:N57"/>
    <mergeCell ref="O57:T57"/>
    <mergeCell ref="C63:I63"/>
    <mergeCell ref="J63:P63"/>
    <mergeCell ref="Q63:W63"/>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F76"/>
  <sheetViews>
    <sheetView zoomScale="85" zoomScaleNormal="85" workbookViewId="0">
      <selection activeCell="G27" sqref="G27"/>
    </sheetView>
  </sheetViews>
  <sheetFormatPr defaultRowHeight="15" x14ac:dyDescent="0.25"/>
  <cols>
    <col min="1" max="1" width="15.5703125" customWidth="1"/>
    <col min="2" max="2" width="32.28515625" customWidth="1"/>
    <col min="3" max="3" width="19.5703125" customWidth="1"/>
    <col min="4" max="4" width="17.28515625" customWidth="1"/>
    <col min="5" max="5" width="20.42578125" customWidth="1"/>
    <col min="6" max="6" width="20.7109375" customWidth="1"/>
    <col min="7" max="7" width="34.85546875" customWidth="1"/>
    <col min="8" max="8" width="24" customWidth="1"/>
    <col min="13" max="13" width="22.42578125" bestFit="1" customWidth="1"/>
    <col min="14" max="14" width="28.85546875" customWidth="1"/>
  </cols>
  <sheetData>
    <row r="1" spans="1:32" ht="15.75" thickBot="1" x14ac:dyDescent="0.3">
      <c r="C1" s="29" t="s">
        <v>264</v>
      </c>
    </row>
    <row r="2" spans="1:32" ht="16.5" thickTop="1" thickBot="1" x14ac:dyDescent="0.3">
      <c r="A2" s="431" t="s">
        <v>271</v>
      </c>
      <c r="B2" s="432"/>
      <c r="C2" s="433"/>
      <c r="D2" s="25"/>
      <c r="E2" s="51" t="s">
        <v>346</v>
      </c>
      <c r="F2" s="51"/>
      <c r="G2" s="52"/>
      <c r="H2" s="52"/>
    </row>
    <row r="3" spans="1:32" ht="16.5" thickTop="1" thickBot="1" x14ac:dyDescent="0.3">
      <c r="A3" s="23" t="s">
        <v>15</v>
      </c>
      <c r="B3" s="24" t="s">
        <v>208</v>
      </c>
      <c r="C3" s="144" t="s">
        <v>209</v>
      </c>
      <c r="D3" s="6"/>
      <c r="E3" s="24" t="s">
        <v>216</v>
      </c>
      <c r="F3" s="23" t="s">
        <v>251</v>
      </c>
      <c r="G3" s="40" t="s">
        <v>215</v>
      </c>
      <c r="H3" s="26" t="s">
        <v>217</v>
      </c>
      <c r="J3" s="48" t="s">
        <v>220</v>
      </c>
      <c r="K3" s="49"/>
      <c r="L3" s="50"/>
      <c r="M3" s="14"/>
    </row>
    <row r="4" spans="1:32" ht="20.25" customHeight="1" thickTop="1" x14ac:dyDescent="0.3">
      <c r="A4" s="15" t="s">
        <v>16</v>
      </c>
      <c r="B4" s="18" t="s">
        <v>17</v>
      </c>
      <c r="C4" s="215">
        <f>'Input sheet'!E8</f>
        <v>137</v>
      </c>
      <c r="D4" s="7"/>
      <c r="E4" s="92" t="s">
        <v>35</v>
      </c>
      <c r="F4" s="82" t="str">
        <f t="shared" ref="F4:F9" si="0">$C$20 &amp; "-"&amp;$C$20</f>
        <v>40-40</v>
      </c>
      <c r="G4" s="111" t="s">
        <v>150</v>
      </c>
      <c r="H4" s="114">
        <f>C7+C8+C9+C5+C15</f>
        <v>1558</v>
      </c>
      <c r="J4" s="47" t="s">
        <v>218</v>
      </c>
      <c r="K4" s="53" t="s">
        <v>301</v>
      </c>
      <c r="L4" s="53"/>
      <c r="M4" s="54"/>
      <c r="U4" s="195" t="s">
        <v>226</v>
      </c>
      <c r="V4" s="196" t="s">
        <v>252</v>
      </c>
      <c r="W4" s="196" t="s">
        <v>364</v>
      </c>
      <c r="X4" s="196" t="s">
        <v>225</v>
      </c>
      <c r="Y4" s="196" t="s">
        <v>224</v>
      </c>
      <c r="AB4" s="196" t="s">
        <v>224</v>
      </c>
      <c r="AD4" s="195" t="s">
        <v>326</v>
      </c>
      <c r="AE4" s="196" t="s">
        <v>329</v>
      </c>
      <c r="AF4" s="196" t="s">
        <v>225</v>
      </c>
    </row>
    <row r="5" spans="1:32" ht="18.75" x14ac:dyDescent="0.3">
      <c r="A5" s="16"/>
      <c r="B5" s="19" t="s">
        <v>18</v>
      </c>
      <c r="C5" s="216">
        <f>'Input sheet'!E9</f>
        <v>1029</v>
      </c>
      <c r="D5" s="7"/>
      <c r="E5" s="93" t="s">
        <v>36</v>
      </c>
      <c r="F5" s="83" t="str">
        <f t="shared" si="0"/>
        <v>40-40</v>
      </c>
      <c r="G5" s="111" t="s">
        <v>78</v>
      </c>
      <c r="H5" s="114">
        <f>C8+C9+C10+C11+C12</f>
        <v>2153</v>
      </c>
      <c r="J5" s="27" t="s">
        <v>218</v>
      </c>
      <c r="K5" s="46" t="s">
        <v>302</v>
      </c>
      <c r="L5" s="46"/>
      <c r="M5" s="55"/>
      <c r="U5" s="441" t="s">
        <v>175</v>
      </c>
      <c r="V5" s="197" t="str">
        <f>$C$20&amp;"-"&amp;$C$20</f>
        <v>40-40</v>
      </c>
      <c r="W5" s="197">
        <f ca="1">IF(COUNTIF($V$5:V5,V5)=1,COUNTIF(INDIRECT($W$30),V5),0)</f>
        <v>6</v>
      </c>
      <c r="X5" s="198">
        <f ca="1">IF(W5&lt;&gt;0,SUMIF(INDIRECT($W$30),V5,INDIRECT($X$30)),0)</f>
        <v>10831</v>
      </c>
      <c r="Y5" s="438">
        <f ca="1">(X5*AB5+X6*AB6+X7*AB7+X8*AB8+X9*AB9+X10*AB10)/SUM(X5:X10)</f>
        <v>40</v>
      </c>
      <c r="AB5" s="197">
        <f>(C20+C20)/2</f>
        <v>40</v>
      </c>
      <c r="AD5" s="428" t="s">
        <v>327</v>
      </c>
      <c r="AE5" s="197" t="s">
        <v>175</v>
      </c>
      <c r="AF5" s="198">
        <f>AF13-AF9</f>
        <v>7342</v>
      </c>
    </row>
    <row r="6" spans="1:32" ht="19.5" thickBot="1" x14ac:dyDescent="0.35">
      <c r="A6" s="17"/>
      <c r="B6" s="20" t="s">
        <v>19</v>
      </c>
      <c r="C6" s="217">
        <f>'Input sheet'!E10</f>
        <v>137</v>
      </c>
      <c r="D6" s="7"/>
      <c r="E6" s="93" t="s">
        <v>31</v>
      </c>
      <c r="F6" s="83" t="str">
        <f t="shared" si="0"/>
        <v>40-40</v>
      </c>
      <c r="G6" s="111" t="s">
        <v>176</v>
      </c>
      <c r="H6" s="114">
        <f>C8+C9+C10+C11</f>
        <v>1966</v>
      </c>
      <c r="J6" s="28" t="s">
        <v>219</v>
      </c>
      <c r="K6" s="56" t="s">
        <v>303</v>
      </c>
      <c r="L6" s="56"/>
      <c r="M6" s="57"/>
      <c r="U6" s="442"/>
      <c r="V6" s="197" t="str">
        <f>$C$20 &amp; "-"&amp;$C$21</f>
        <v>40-30</v>
      </c>
      <c r="W6" s="197">
        <f ca="1">IF(COUNTIF($V$5:V6,V6)=1,COUNTIF(INDIRECT($W$30),V6),0)</f>
        <v>0</v>
      </c>
      <c r="X6" s="198">
        <f t="shared" ref="X6:X10" ca="1" si="1">IF(W6&lt;&gt;0,SUMIF(INDIRECT($W$30),V6,INDIRECT($X$30)),0)</f>
        <v>0</v>
      </c>
      <c r="Y6" s="439"/>
      <c r="AB6" s="197">
        <f>(C20+C21)/2</f>
        <v>35</v>
      </c>
      <c r="AD6" s="429"/>
      <c r="AE6" s="197" t="s">
        <v>0</v>
      </c>
      <c r="AF6" s="198">
        <f>AF14-AF10</f>
        <v>4729</v>
      </c>
    </row>
    <row r="7" spans="1:32" ht="19.5" thickTop="1" x14ac:dyDescent="0.3">
      <c r="A7" s="15" t="s">
        <v>32</v>
      </c>
      <c r="B7" s="18" t="s">
        <v>23</v>
      </c>
      <c r="C7" s="218">
        <f>'Input sheet'!E11</f>
        <v>71</v>
      </c>
      <c r="D7" s="7"/>
      <c r="E7" s="93" t="s">
        <v>29</v>
      </c>
      <c r="F7" s="83" t="str">
        <f t="shared" si="0"/>
        <v>40-40</v>
      </c>
      <c r="G7" s="111" t="s">
        <v>177</v>
      </c>
      <c r="H7" s="114">
        <f>C9+C11+C13+C14+C15</f>
        <v>1931</v>
      </c>
      <c r="U7" s="442"/>
      <c r="V7" s="197" t="str">
        <f>$C$20&amp;"-"&amp;$C$22</f>
        <v>40-20</v>
      </c>
      <c r="W7" s="197">
        <f ca="1">IF(COUNTIF($V$5:V7,V7)=1,COUNTIF(INDIRECT($W$30),V7),0)</f>
        <v>0</v>
      </c>
      <c r="X7" s="198">
        <f t="shared" ca="1" si="1"/>
        <v>0</v>
      </c>
      <c r="Y7" s="439"/>
      <c r="AB7" s="197">
        <f>(C20+C22)/2</f>
        <v>30</v>
      </c>
      <c r="AD7" s="429"/>
      <c r="AE7" s="197" t="s">
        <v>2</v>
      </c>
      <c r="AF7" s="198">
        <f>AF15-AF11</f>
        <v>2917</v>
      </c>
    </row>
    <row r="8" spans="1:32" ht="19.5" thickBot="1" x14ac:dyDescent="0.35">
      <c r="A8" s="16"/>
      <c r="B8" s="19" t="s">
        <v>24</v>
      </c>
      <c r="C8" s="216">
        <f>'Input sheet'!E12</f>
        <v>296</v>
      </c>
      <c r="D8" s="7"/>
      <c r="E8" s="93" t="s">
        <v>37</v>
      </c>
      <c r="F8" s="83" t="str">
        <f t="shared" si="0"/>
        <v>40-40</v>
      </c>
      <c r="G8" s="111" t="s">
        <v>178</v>
      </c>
      <c r="H8" s="114">
        <f>C14+C15+C4+C5+C6</f>
        <v>1680</v>
      </c>
      <c r="J8" s="59" t="s">
        <v>344</v>
      </c>
      <c r="K8" s="58"/>
      <c r="L8" s="58"/>
      <c r="M8" s="58"/>
      <c r="U8" s="442"/>
      <c r="V8" s="197" t="str">
        <f>$C$21&amp;"-"&amp;$C$21</f>
        <v>30-30</v>
      </c>
      <c r="W8" s="197">
        <f ca="1">IF(COUNTIF($V$5:V8,V8)=1,COUNTIF(INDIRECT($W$30),V8),0)</f>
        <v>0</v>
      </c>
      <c r="X8" s="198">
        <f t="shared" ca="1" si="1"/>
        <v>0</v>
      </c>
      <c r="Y8" s="439"/>
      <c r="AB8" s="197">
        <f>C21</f>
        <v>30</v>
      </c>
      <c r="AD8" s="430"/>
      <c r="AE8" s="197" t="s">
        <v>3</v>
      </c>
      <c r="AF8" s="198">
        <f>AF16-AF12</f>
        <v>14988</v>
      </c>
    </row>
    <row r="9" spans="1:32" ht="20.25" thickTop="1" thickBot="1" x14ac:dyDescent="0.35">
      <c r="A9" s="17"/>
      <c r="B9" s="20" t="s">
        <v>25</v>
      </c>
      <c r="C9" s="217">
        <f>'Input sheet'!E13</f>
        <v>81</v>
      </c>
      <c r="D9" s="7"/>
      <c r="E9" s="120" t="s">
        <v>30</v>
      </c>
      <c r="F9" s="84" t="str">
        <f t="shared" si="0"/>
        <v>40-40</v>
      </c>
      <c r="G9" s="118" t="s">
        <v>179</v>
      </c>
      <c r="H9" s="119">
        <f>C14+C15+C4+C5</f>
        <v>1543</v>
      </c>
      <c r="J9" s="21" t="s">
        <v>1</v>
      </c>
      <c r="K9" s="22" t="s">
        <v>0</v>
      </c>
      <c r="L9" s="44" t="s">
        <v>189</v>
      </c>
      <c r="M9" s="23" t="s">
        <v>3</v>
      </c>
      <c r="U9" s="442"/>
      <c r="V9" s="197" t="str">
        <f>$C$21&amp;"-"&amp;$C$22</f>
        <v>30-20</v>
      </c>
      <c r="W9" s="197">
        <f ca="1">IF(COUNTIF($V$5:V9,V9)=1,COUNTIF(INDIRECT($W$30),V9),0)</f>
        <v>0</v>
      </c>
      <c r="X9" s="198">
        <f t="shared" ca="1" si="1"/>
        <v>0</v>
      </c>
      <c r="Y9" s="439"/>
      <c r="AB9" s="197">
        <f>(C21+C22)/2</f>
        <v>25</v>
      </c>
      <c r="AD9" s="428" t="s">
        <v>328</v>
      </c>
      <c r="AE9" s="197" t="s">
        <v>175</v>
      </c>
      <c r="AF9" s="198">
        <f>H7+H4</f>
        <v>3489</v>
      </c>
    </row>
    <row r="10" spans="1:32" ht="20.25" thickTop="1" thickBot="1" x14ac:dyDescent="0.35">
      <c r="A10" s="15" t="s">
        <v>33</v>
      </c>
      <c r="B10" s="18" t="s">
        <v>20</v>
      </c>
      <c r="C10" s="218">
        <f>'Input sheet'!E14</f>
        <v>187</v>
      </c>
      <c r="D10" s="7"/>
      <c r="E10" s="102" t="s">
        <v>35</v>
      </c>
      <c r="F10" s="82" t="str">
        <f>$C$20 &amp; "-"&amp;$C$22</f>
        <v>40-20</v>
      </c>
      <c r="G10" s="110" t="s">
        <v>150</v>
      </c>
      <c r="H10" s="113">
        <f>C7+C8+C9+C5+C15</f>
        <v>1558</v>
      </c>
      <c r="J10" s="86">
        <f>SUM(H4:H9)</f>
        <v>10831</v>
      </c>
      <c r="K10" s="87">
        <f>SUM(H10:H15)</f>
        <v>8562</v>
      </c>
      <c r="L10" s="88">
        <f>SUM(H16:H17)</f>
        <v>2917</v>
      </c>
      <c r="M10" s="89">
        <f>SUM(J10:L10)</f>
        <v>22310</v>
      </c>
      <c r="U10" s="443"/>
      <c r="V10" s="197" t="str">
        <f>$C$22&amp;"-"&amp;$C$22</f>
        <v>20-20</v>
      </c>
      <c r="W10" s="197">
        <f ca="1">IF(COUNTIF($V$5:V10,V10)=1,COUNTIF(INDIRECT($W$30),V10),0)</f>
        <v>0</v>
      </c>
      <c r="X10" s="198">
        <f t="shared" ca="1" si="1"/>
        <v>0</v>
      </c>
      <c r="Y10" s="440"/>
      <c r="AB10" s="197">
        <f>C22</f>
        <v>20</v>
      </c>
      <c r="AD10" s="429"/>
      <c r="AE10" s="197" t="s">
        <v>0</v>
      </c>
      <c r="AF10" s="198">
        <f>H11+H14</f>
        <v>3833</v>
      </c>
    </row>
    <row r="11" spans="1:32" ht="19.5" thickTop="1" x14ac:dyDescent="0.3">
      <c r="A11" s="16"/>
      <c r="B11" s="19" t="s">
        <v>21</v>
      </c>
      <c r="C11" s="216">
        <f>'Input sheet'!E15</f>
        <v>1402</v>
      </c>
      <c r="D11" s="7"/>
      <c r="E11" s="97" t="s">
        <v>36</v>
      </c>
      <c r="F11" s="83" t="str">
        <f>$C$20 &amp; "-"&amp;$C$22</f>
        <v>40-20</v>
      </c>
      <c r="G11" s="116" t="s">
        <v>78</v>
      </c>
      <c r="H11" s="117">
        <f>C8+C9+C10+C11+C12</f>
        <v>2153</v>
      </c>
      <c r="U11" s="441" t="s">
        <v>0</v>
      </c>
      <c r="V11" s="197" t="str">
        <f>$C$20&amp;"-"&amp;$C$20</f>
        <v>40-40</v>
      </c>
      <c r="W11" s="197">
        <f ca="1">IF(COUNTIF($V$11:V11,V11)=1,COUNTIF(INDIRECT($W$31),V11),0)</f>
        <v>0</v>
      </c>
      <c r="X11" s="198">
        <f ca="1">IF(W11&lt;&gt;0,SUMIF(INDIRECT($W$31),V11,INDIRECT($X$31)),0)</f>
        <v>0</v>
      </c>
      <c r="Y11" s="438">
        <f ca="1">(X11*AB11+X12*AB12+X13*AB13+X14*AB14+X15*AB15+X16*AB16)/SUM(X11:X16)</f>
        <v>28.5517402476057</v>
      </c>
      <c r="AB11" s="197">
        <f>(C20+C20)/2</f>
        <v>40</v>
      </c>
      <c r="AD11" s="429"/>
      <c r="AE11" s="197" t="s">
        <v>2</v>
      </c>
      <c r="AF11" s="198">
        <f>H30+H31</f>
        <v>0</v>
      </c>
    </row>
    <row r="12" spans="1:32" ht="19.5" thickBot="1" x14ac:dyDescent="0.35">
      <c r="A12" s="17"/>
      <c r="B12" s="20" t="s">
        <v>22</v>
      </c>
      <c r="C12" s="217">
        <f>'Input sheet'!E16</f>
        <v>187</v>
      </c>
      <c r="D12" s="7"/>
      <c r="E12" s="94" t="s">
        <v>31</v>
      </c>
      <c r="F12" s="83" t="str">
        <f>$C$22 &amp; "-"&amp;$C$22</f>
        <v>20-20</v>
      </c>
      <c r="G12" s="111" t="s">
        <v>57</v>
      </c>
      <c r="H12" s="114">
        <f>C8+C10+C6</f>
        <v>620</v>
      </c>
      <c r="U12" s="442"/>
      <c r="V12" s="197" t="str">
        <f>$C$20 &amp; "-"&amp;$C$21</f>
        <v>40-30</v>
      </c>
      <c r="W12" s="197">
        <f ca="1">IF(COUNTIF($V$11:V12,V12)=1,COUNTIF(INDIRECT($W$31),V12),0)</f>
        <v>0</v>
      </c>
      <c r="X12" s="198">
        <f t="shared" ref="X12:X16" ca="1" si="2">IF(W12&lt;&gt;0,SUMIF(INDIRECT($W$31),V12,INDIRECT($X$31)),0)</f>
        <v>0</v>
      </c>
      <c r="Y12" s="439"/>
      <c r="AB12" s="197">
        <f>(C20+C21)/2</f>
        <v>35</v>
      </c>
      <c r="AD12" s="430"/>
      <c r="AE12" s="197" t="s">
        <v>3</v>
      </c>
      <c r="AF12" s="198">
        <f>SUM(AF9:AF11)</f>
        <v>7322</v>
      </c>
    </row>
    <row r="13" spans="1:32" ht="19.5" thickTop="1" x14ac:dyDescent="0.3">
      <c r="A13" s="15" t="s">
        <v>34</v>
      </c>
      <c r="B13" s="18" t="s">
        <v>26</v>
      </c>
      <c r="C13" s="218">
        <f>'Input sheet'!E17</f>
        <v>71</v>
      </c>
      <c r="D13" s="7"/>
      <c r="E13" s="94" t="s">
        <v>29</v>
      </c>
      <c r="F13" s="83" t="str">
        <f>$C$20 &amp; "-"&amp;$C$22</f>
        <v>40-20</v>
      </c>
      <c r="G13" s="111" t="s">
        <v>180</v>
      </c>
      <c r="H13" s="114">
        <f>C13+C14+C15+C9+C11</f>
        <v>1931</v>
      </c>
      <c r="U13" s="442"/>
      <c r="V13" s="197" t="str">
        <f>$C$20&amp;"-"&amp;$C$22</f>
        <v>40-20</v>
      </c>
      <c r="W13" s="197">
        <f ca="1">IF(COUNTIF($V$11:V13,V13)=1,COUNTIF(INDIRECT($W$31),V13),0)</f>
        <v>4</v>
      </c>
      <c r="X13" s="198">
        <f t="shared" ca="1" si="2"/>
        <v>7322</v>
      </c>
      <c r="Y13" s="439"/>
      <c r="AB13" s="197">
        <f>(C20+C22)/2</f>
        <v>30</v>
      </c>
      <c r="AD13" s="428" t="s">
        <v>323</v>
      </c>
      <c r="AE13" s="197" t="s">
        <v>175</v>
      </c>
      <c r="AF13" s="198">
        <f>J10</f>
        <v>10831</v>
      </c>
    </row>
    <row r="14" spans="1:32" ht="18.75" x14ac:dyDescent="0.3">
      <c r="A14" s="16"/>
      <c r="B14" s="19" t="s">
        <v>27</v>
      </c>
      <c r="C14" s="216">
        <f>'Input sheet'!E18</f>
        <v>296</v>
      </c>
      <c r="D14" s="7"/>
      <c r="E14" s="94" t="s">
        <v>37</v>
      </c>
      <c r="F14" s="83" t="str">
        <f>$C$20 &amp; "-"&amp;$C$22</f>
        <v>40-20</v>
      </c>
      <c r="G14" s="111" t="s">
        <v>178</v>
      </c>
      <c r="H14" s="114">
        <f>C14+C15+C4+C5+C6</f>
        <v>1680</v>
      </c>
      <c r="U14" s="442"/>
      <c r="V14" s="197" t="str">
        <f>$C$21&amp;"-"&amp;$C$21</f>
        <v>30-30</v>
      </c>
      <c r="W14" s="197">
        <f ca="1">IF(COUNTIF($V$11:V14,V14)=1,COUNTIF(INDIRECT($W$31),V14),0)</f>
        <v>0</v>
      </c>
      <c r="X14" s="198">
        <f t="shared" ca="1" si="2"/>
        <v>0</v>
      </c>
      <c r="Y14" s="439"/>
      <c r="AB14" s="197">
        <f>C21</f>
        <v>30</v>
      </c>
      <c r="AD14" s="429"/>
      <c r="AE14" s="197" t="s">
        <v>0</v>
      </c>
      <c r="AF14" s="198">
        <f>K10</f>
        <v>8562</v>
      </c>
    </row>
    <row r="15" spans="1:32" ht="19.5" thickBot="1" x14ac:dyDescent="0.35">
      <c r="A15" s="17"/>
      <c r="B15" s="20" t="s">
        <v>28</v>
      </c>
      <c r="C15" s="217">
        <f>'Input sheet'!E19</f>
        <v>81</v>
      </c>
      <c r="D15" s="7"/>
      <c r="E15" s="121" t="s">
        <v>30</v>
      </c>
      <c r="F15" s="85" t="str">
        <f>$C$22 &amp; "-"&amp;$C$22</f>
        <v>20-20</v>
      </c>
      <c r="G15" s="118" t="s">
        <v>76</v>
      </c>
      <c r="H15" s="119">
        <f>C14+C12+C4</f>
        <v>620</v>
      </c>
      <c r="U15" s="442"/>
      <c r="V15" s="197" t="str">
        <f>$C$21&amp;"-"&amp;$C$22</f>
        <v>30-20</v>
      </c>
      <c r="W15" s="197">
        <f ca="1">IF(COUNTIF($V$11:V15,V15)=1,COUNTIF(INDIRECT($W$31),V15),0)</f>
        <v>0</v>
      </c>
      <c r="X15" s="198">
        <f t="shared" ca="1" si="2"/>
        <v>0</v>
      </c>
      <c r="Y15" s="439"/>
      <c r="AB15" s="197">
        <f>(C21+C22)/2</f>
        <v>25</v>
      </c>
      <c r="AD15" s="429"/>
      <c r="AE15" s="197" t="s">
        <v>2</v>
      </c>
      <c r="AF15" s="198">
        <f>L10</f>
        <v>2917</v>
      </c>
    </row>
    <row r="16" spans="1:32" ht="20.25" thickTop="1" thickBot="1" x14ac:dyDescent="0.35">
      <c r="A16" s="13"/>
      <c r="B16" s="60" t="s">
        <v>221</v>
      </c>
      <c r="C16" s="219">
        <f>'Input sheet'!E20</f>
        <v>3975</v>
      </c>
      <c r="D16" s="7"/>
      <c r="E16" s="122" t="s">
        <v>35</v>
      </c>
      <c r="F16" s="90" t="str">
        <f>$C$20 &amp; "-"&amp;$C$22</f>
        <v>40-20</v>
      </c>
      <c r="G16" s="127" t="s">
        <v>70</v>
      </c>
      <c r="H16" s="128">
        <f>C6+C11+C9</f>
        <v>1620</v>
      </c>
      <c r="U16" s="443"/>
      <c r="V16" s="197" t="str">
        <f>$C$22&amp;"-"&amp;$C$22</f>
        <v>20-20</v>
      </c>
      <c r="W16" s="197">
        <f ca="1">IF(COUNTIF($V$11:V16,V16)=1,COUNTIF(INDIRECT($W$31),V16),0)</f>
        <v>2</v>
      </c>
      <c r="X16" s="198">
        <f t="shared" ca="1" si="2"/>
        <v>1240</v>
      </c>
      <c r="Y16" s="440"/>
      <c r="AB16" s="197">
        <f>C22</f>
        <v>20</v>
      </c>
      <c r="AD16" s="430"/>
      <c r="AE16" s="197" t="s">
        <v>3</v>
      </c>
      <c r="AF16" s="198">
        <f>M10</f>
        <v>22310</v>
      </c>
    </row>
    <row r="17" spans="2:28" ht="20.25" thickTop="1" thickBot="1" x14ac:dyDescent="0.35">
      <c r="B17" s="6"/>
      <c r="C17" s="7"/>
      <c r="E17" s="96" t="s">
        <v>36</v>
      </c>
      <c r="F17" s="85" t="str">
        <f>$C$20 &amp; "-"&amp;$C$22</f>
        <v>40-20</v>
      </c>
      <c r="G17" s="112" t="s">
        <v>113</v>
      </c>
      <c r="H17" s="115">
        <f>C12+C5+C15</f>
        <v>1297</v>
      </c>
      <c r="U17" s="441" t="s">
        <v>2</v>
      </c>
      <c r="V17" s="197" t="str">
        <f>$C$20&amp;"-"&amp;$C$20</f>
        <v>40-40</v>
      </c>
      <c r="W17" s="197">
        <f ca="1">IF(COUNTIF($V$17:V17,V17)=1,COUNTIF(INDIRECT($W$32),V17),0)</f>
        <v>0</v>
      </c>
      <c r="X17" s="198">
        <f ca="1">IF(W17&lt;&gt;0,SUMIF(INDIRECT($W$32),V17,INDIRECT($X$32)),0)</f>
        <v>0</v>
      </c>
      <c r="Y17" s="438">
        <f ca="1">(X17*AB17+X18*AB18+X19*AB19+X20*AB20+X21*AB21+X22*AB22)/SUM(X17:X22)</f>
        <v>30</v>
      </c>
      <c r="AB17" s="197">
        <f>(C20+C20)/2</f>
        <v>40</v>
      </c>
    </row>
    <row r="18" spans="2:28" ht="15.75" thickTop="1" x14ac:dyDescent="0.25">
      <c r="H18" s="7"/>
      <c r="U18" s="442"/>
      <c r="V18" s="197" t="str">
        <f>$C$20 &amp; "-"&amp;$C$21</f>
        <v>40-30</v>
      </c>
      <c r="W18" s="197">
        <f ca="1">IF(COUNTIF($V$17:V18,V18)=1,COUNTIF(INDIRECT($W$32),V18),0)</f>
        <v>0</v>
      </c>
      <c r="X18" s="198">
        <f t="shared" ref="X18:X22" ca="1" si="3">IF(W18&lt;&gt;0,SUMIF(INDIRECT($W$32),V18,INDIRECT($X$32)),0)</f>
        <v>0</v>
      </c>
      <c r="Y18" s="439"/>
      <c r="AB18" s="197">
        <f>(C20+C21)/2</f>
        <v>35</v>
      </c>
    </row>
    <row r="19" spans="2:28" x14ac:dyDescent="0.25">
      <c r="B19" s="64" t="s">
        <v>272</v>
      </c>
      <c r="C19" s="142"/>
      <c r="H19" s="7"/>
      <c r="U19" s="442"/>
      <c r="V19" s="197" t="str">
        <f>$C$20&amp;"-"&amp;$C$22</f>
        <v>40-20</v>
      </c>
      <c r="W19" s="197">
        <f ca="1">IF(COUNTIF($V$17:V19,V19)=1,COUNTIF(INDIRECT($W$32),V19),0)</f>
        <v>2</v>
      </c>
      <c r="X19" s="198">
        <f t="shared" ca="1" si="3"/>
        <v>2917</v>
      </c>
      <c r="Y19" s="439"/>
      <c r="AB19" s="197">
        <f>(C20+C22)/2</f>
        <v>30</v>
      </c>
    </row>
    <row r="20" spans="2:28" x14ac:dyDescent="0.25">
      <c r="B20" s="8" t="s">
        <v>268</v>
      </c>
      <c r="C20" s="221">
        <f>'Input sheet'!D26</f>
        <v>40</v>
      </c>
      <c r="H20" s="7"/>
      <c r="U20" s="442"/>
      <c r="V20" s="197" t="str">
        <f>$C$21&amp;"-"&amp;$C$21</f>
        <v>30-30</v>
      </c>
      <c r="W20" s="197">
        <f ca="1">IF(COUNTIF($V$17:V20,V20)=1,COUNTIF(INDIRECT($W$32),V20),0)</f>
        <v>0</v>
      </c>
      <c r="X20" s="198">
        <f t="shared" ca="1" si="3"/>
        <v>0</v>
      </c>
      <c r="Y20" s="439"/>
      <c r="AB20" s="197">
        <f>C21</f>
        <v>30</v>
      </c>
    </row>
    <row r="21" spans="2:28" x14ac:dyDescent="0.25">
      <c r="B21" s="8" t="s">
        <v>269</v>
      </c>
      <c r="C21" s="221">
        <f>'Input sheet'!D27</f>
        <v>30</v>
      </c>
      <c r="H21" s="7"/>
      <c r="U21" s="442"/>
      <c r="V21" s="197" t="str">
        <f>$C$21&amp;"-"&amp;$C$22</f>
        <v>30-20</v>
      </c>
      <c r="W21" s="197">
        <f ca="1">IF(COUNTIF($V$17:V21,V21)=1,COUNTIF(INDIRECT($W$32),V21),0)</f>
        <v>0</v>
      </c>
      <c r="X21" s="198">
        <f t="shared" ca="1" si="3"/>
        <v>0</v>
      </c>
      <c r="Y21" s="439"/>
      <c r="AB21" s="197">
        <f>(C21+C22)/2</f>
        <v>25</v>
      </c>
    </row>
    <row r="22" spans="2:28" ht="18.75" x14ac:dyDescent="0.3">
      <c r="B22" s="8" t="s">
        <v>270</v>
      </c>
      <c r="C22" s="221">
        <f>'Input sheet'!D28</f>
        <v>20</v>
      </c>
      <c r="E22" s="3"/>
      <c r="H22" s="7"/>
      <c r="U22" s="443"/>
      <c r="V22" s="197" t="str">
        <f>$C$22&amp;"-"&amp;$C$22</f>
        <v>20-20</v>
      </c>
      <c r="W22" s="197">
        <f ca="1">IF(COUNTIF($V$17:V22,V22)=1,COUNTIF(INDIRECT($W$32),V22),0)</f>
        <v>0</v>
      </c>
      <c r="X22" s="198">
        <f t="shared" ca="1" si="3"/>
        <v>0</v>
      </c>
      <c r="Y22" s="440"/>
      <c r="AB22" s="197">
        <f>C22</f>
        <v>20</v>
      </c>
    </row>
    <row r="23" spans="2:28" ht="18.75" x14ac:dyDescent="0.3">
      <c r="B23" s="6"/>
      <c r="C23" s="5"/>
      <c r="E23" s="3"/>
      <c r="H23" s="7"/>
      <c r="U23" s="441" t="s">
        <v>3</v>
      </c>
      <c r="V23" s="197" t="str">
        <f>$C$20&amp;"-"&amp;$C$20</f>
        <v>40-40</v>
      </c>
      <c r="W23" s="197">
        <f t="shared" ref="W23:W28" ca="1" si="4">W5+W11+W17</f>
        <v>6</v>
      </c>
      <c r="X23" s="198">
        <f ca="1">SUM(X5+X11+X17)</f>
        <v>10831</v>
      </c>
      <c r="Y23" s="438">
        <f ca="1">(X23*AB23+X24*AB24+X25*AB25+X26*AB26+X27*AB27+X28*AB28)/SUM(X23:X28)</f>
        <v>34.298969072164951</v>
      </c>
      <c r="AB23" s="197">
        <f>(C20+C20)/2</f>
        <v>40</v>
      </c>
    </row>
    <row r="24" spans="2:28" x14ac:dyDescent="0.25">
      <c r="B24" s="6"/>
      <c r="C24" s="5"/>
      <c r="H24" s="7"/>
      <c r="U24" s="442"/>
      <c r="V24" s="197" t="str">
        <f>$C$20 &amp; "-"&amp;$C$21</f>
        <v>40-30</v>
      </c>
      <c r="W24" s="197">
        <f t="shared" ca="1" si="4"/>
        <v>0</v>
      </c>
      <c r="X24" s="198">
        <f t="shared" ref="X24:X28" ca="1" si="5">SUM(X6+X12+X18)</f>
        <v>0</v>
      </c>
      <c r="Y24" s="439"/>
      <c r="AB24" s="197">
        <f>(C20+C21)/2</f>
        <v>35</v>
      </c>
    </row>
    <row r="25" spans="2:28" x14ac:dyDescent="0.25">
      <c r="B25" s="6"/>
      <c r="C25" s="5"/>
      <c r="H25" s="7"/>
      <c r="U25" s="442"/>
      <c r="V25" s="197" t="str">
        <f>$C$20&amp;"-"&amp;$C$22</f>
        <v>40-20</v>
      </c>
      <c r="W25" s="197">
        <f t="shared" ca="1" si="4"/>
        <v>6</v>
      </c>
      <c r="X25" s="198">
        <f t="shared" ca="1" si="5"/>
        <v>10239</v>
      </c>
      <c r="Y25" s="439"/>
      <c r="AB25" s="197">
        <f>(C20+C22)/2</f>
        <v>30</v>
      </c>
    </row>
    <row r="26" spans="2:28" ht="18.75" x14ac:dyDescent="0.3">
      <c r="B26" s="6"/>
      <c r="C26" s="5"/>
      <c r="E26" s="2"/>
      <c r="H26" s="7"/>
      <c r="U26" s="442"/>
      <c r="V26" s="197" t="str">
        <f>$C$21&amp;"-"&amp;$C$21</f>
        <v>30-30</v>
      </c>
      <c r="W26" s="197">
        <f t="shared" ca="1" si="4"/>
        <v>0</v>
      </c>
      <c r="X26" s="198">
        <f t="shared" ca="1" si="5"/>
        <v>0</v>
      </c>
      <c r="Y26" s="439"/>
      <c r="AB26" s="197">
        <f>C21</f>
        <v>30</v>
      </c>
    </row>
    <row r="27" spans="2:28" ht="18.75" x14ac:dyDescent="0.3">
      <c r="B27" s="6"/>
      <c r="E27" s="2"/>
      <c r="H27" s="7"/>
      <c r="U27" s="442"/>
      <c r="V27" s="197" t="str">
        <f>$C$21&amp;"-"&amp;$C$22</f>
        <v>30-20</v>
      </c>
      <c r="W27" s="197">
        <f t="shared" ca="1" si="4"/>
        <v>0</v>
      </c>
      <c r="X27" s="198">
        <f t="shared" ca="1" si="5"/>
        <v>0</v>
      </c>
      <c r="Y27" s="439"/>
      <c r="AB27" s="197">
        <f>(C21+C22)/2</f>
        <v>25</v>
      </c>
    </row>
    <row r="28" spans="2:28" ht="18.75" x14ac:dyDescent="0.3">
      <c r="B28" s="6"/>
      <c r="C28" s="6"/>
      <c r="E28" s="2"/>
      <c r="H28" s="7"/>
      <c r="U28" s="443"/>
      <c r="V28" s="197" t="str">
        <f>$C$22&amp;"-"&amp;$C$22</f>
        <v>20-20</v>
      </c>
      <c r="W28" s="197">
        <f t="shared" ca="1" si="4"/>
        <v>2</v>
      </c>
      <c r="X28" s="198">
        <f t="shared" ca="1" si="5"/>
        <v>1240</v>
      </c>
      <c r="Y28" s="440"/>
      <c r="AB28" s="197">
        <f>C22</f>
        <v>20</v>
      </c>
    </row>
    <row r="29" spans="2:28" ht="19.5" thickBot="1" x14ac:dyDescent="0.35">
      <c r="B29" s="6"/>
      <c r="E29" s="2"/>
      <c r="H29" s="7"/>
    </row>
    <row r="30" spans="2:28" ht="18.75" x14ac:dyDescent="0.3">
      <c r="B30" s="6"/>
      <c r="E30" s="2"/>
      <c r="H30" s="7"/>
      <c r="J30" s="447" t="s">
        <v>442</v>
      </c>
      <c r="K30" s="448"/>
      <c r="L30" s="448"/>
      <c r="M30" s="448"/>
      <c r="N30" s="448"/>
      <c r="O30" s="449"/>
      <c r="U30" s="197" t="s">
        <v>365</v>
      </c>
      <c r="V30" s="197" t="s">
        <v>175</v>
      </c>
      <c r="W30" s="197" t="s">
        <v>378</v>
      </c>
      <c r="X30" s="197" t="s">
        <v>379</v>
      </c>
      <c r="Y30" s="77">
        <f ca="1">SUM(X23:X28)</f>
        <v>22310</v>
      </c>
    </row>
    <row r="31" spans="2:28" ht="18.75" x14ac:dyDescent="0.3">
      <c r="B31" s="6"/>
      <c r="E31" s="2"/>
      <c r="H31" s="7"/>
      <c r="J31" s="450"/>
      <c r="K31" s="451"/>
      <c r="L31" s="451"/>
      <c r="M31" s="451"/>
      <c r="N31" s="451"/>
      <c r="O31" s="452"/>
      <c r="U31" s="197"/>
      <c r="V31" s="197" t="s">
        <v>0</v>
      </c>
      <c r="W31" s="197" t="s">
        <v>380</v>
      </c>
      <c r="X31" s="197" t="s">
        <v>381</v>
      </c>
    </row>
    <row r="32" spans="2:28" ht="18.75" x14ac:dyDescent="0.3">
      <c r="B32" s="6"/>
      <c r="C32" s="10"/>
      <c r="E32" s="2"/>
      <c r="J32" s="450"/>
      <c r="K32" s="451"/>
      <c r="L32" s="451"/>
      <c r="M32" s="451"/>
      <c r="N32" s="451"/>
      <c r="O32" s="452"/>
      <c r="U32" s="197"/>
      <c r="V32" s="197" t="s">
        <v>2</v>
      </c>
      <c r="W32" s="197" t="s">
        <v>382</v>
      </c>
      <c r="X32" s="197" t="s">
        <v>383</v>
      </c>
    </row>
    <row r="33" spans="1:31" ht="19.5" thickBot="1" x14ac:dyDescent="0.35">
      <c r="B33" s="6"/>
      <c r="C33" s="6"/>
      <c r="E33" s="2"/>
      <c r="J33" s="453"/>
      <c r="K33" s="454"/>
      <c r="L33" s="454"/>
      <c r="M33" s="454"/>
      <c r="N33" s="454"/>
      <c r="O33" s="455"/>
    </row>
    <row r="36" spans="1:31" ht="15.75" thickBot="1" x14ac:dyDescent="0.3">
      <c r="E36" s="7"/>
    </row>
    <row r="37" spans="1:31" ht="18.75" x14ac:dyDescent="0.3">
      <c r="A37" s="171" t="s">
        <v>210</v>
      </c>
      <c r="B37" s="172"/>
      <c r="C37" s="172"/>
      <c r="D37" s="172"/>
      <c r="E37" s="172"/>
      <c r="F37" s="172"/>
      <c r="G37" s="172"/>
      <c r="H37" s="172"/>
      <c r="I37" s="173"/>
      <c r="J37" s="173"/>
      <c r="K37" s="174"/>
      <c r="L37" s="175"/>
      <c r="M37" s="175"/>
      <c r="N37" s="173"/>
      <c r="O37" s="173"/>
      <c r="P37" s="173"/>
      <c r="Q37" s="173"/>
      <c r="R37" s="173"/>
      <c r="S37" s="173"/>
      <c r="T37" s="253"/>
      <c r="U37" s="173"/>
      <c r="V37" s="173"/>
      <c r="W37" s="173"/>
      <c r="X37" s="173"/>
      <c r="Y37" s="173"/>
      <c r="Z37" s="173"/>
      <c r="AA37" s="173"/>
      <c r="AB37" s="173"/>
      <c r="AC37" s="173"/>
      <c r="AD37" s="173"/>
      <c r="AE37" s="176"/>
    </row>
    <row r="38" spans="1:31" ht="15.75" thickBot="1" x14ac:dyDescent="0.3">
      <c r="A38" s="177"/>
      <c r="B38" s="126" t="s">
        <v>267</v>
      </c>
      <c r="C38" s="62"/>
      <c r="D38" s="62"/>
      <c r="E38" s="62"/>
      <c r="F38" s="62"/>
      <c r="G38" s="62"/>
      <c r="H38" s="62"/>
      <c r="I38" s="62"/>
      <c r="J38" s="62"/>
      <c r="K38" s="123"/>
      <c r="L38" s="62"/>
      <c r="M38" s="62"/>
      <c r="N38" s="62"/>
      <c r="O38" s="62"/>
      <c r="P38" s="62"/>
      <c r="Q38" s="62"/>
      <c r="R38" s="62"/>
      <c r="S38" s="62"/>
      <c r="T38" s="62"/>
      <c r="U38" s="62"/>
      <c r="V38" s="62"/>
      <c r="W38" s="62"/>
      <c r="X38" s="62"/>
      <c r="Y38" s="62"/>
      <c r="Z38" s="62"/>
      <c r="AA38" s="62"/>
      <c r="AB38" s="62"/>
      <c r="AC38" s="62"/>
      <c r="AD38" s="62"/>
      <c r="AE38" s="178"/>
    </row>
    <row r="39" spans="1:31" ht="16.5" thickTop="1" thickBot="1" x14ac:dyDescent="0.3">
      <c r="A39" s="179" t="s">
        <v>4</v>
      </c>
      <c r="B39" s="136" t="s">
        <v>14</v>
      </c>
      <c r="C39" s="137" t="s">
        <v>71</v>
      </c>
      <c r="D39" s="138" t="s">
        <v>211</v>
      </c>
      <c r="E39" s="139" t="s">
        <v>189</v>
      </c>
      <c r="F39" s="135" t="s">
        <v>3</v>
      </c>
      <c r="G39" s="62"/>
      <c r="H39" s="62"/>
      <c r="I39" s="62"/>
      <c r="J39" s="62"/>
      <c r="K39" s="123"/>
      <c r="L39" s="62"/>
      <c r="M39" s="62"/>
      <c r="N39" s="62"/>
      <c r="O39" s="62"/>
      <c r="P39" s="62"/>
      <c r="Q39" s="62"/>
      <c r="R39" s="62"/>
      <c r="S39" s="62"/>
      <c r="T39" s="62"/>
      <c r="U39" s="62"/>
      <c r="V39" s="62"/>
      <c r="W39" s="62"/>
      <c r="X39" s="62"/>
      <c r="Y39" s="62"/>
      <c r="Z39" s="62"/>
      <c r="AA39" s="62"/>
      <c r="AB39" s="62"/>
      <c r="AC39" s="62"/>
      <c r="AD39" s="62"/>
      <c r="AE39" s="178"/>
    </row>
    <row r="40" spans="1:31" ht="16.5" thickTop="1" thickBot="1" x14ac:dyDescent="0.3">
      <c r="A40" s="180">
        <v>14</v>
      </c>
      <c r="B40" s="149" t="s">
        <v>181</v>
      </c>
      <c r="C40" s="150">
        <v>6</v>
      </c>
      <c r="D40" s="151">
        <v>6</v>
      </c>
      <c r="E40" s="152">
        <v>2</v>
      </c>
      <c r="F40" s="153">
        <f>SUM(C40:E40)</f>
        <v>14</v>
      </c>
      <c r="G40" s="62"/>
      <c r="H40" s="62"/>
      <c r="I40" s="62"/>
      <c r="J40" s="62"/>
      <c r="K40" s="123"/>
      <c r="L40" s="62"/>
      <c r="M40" s="62"/>
      <c r="N40" s="62"/>
      <c r="O40" s="62"/>
      <c r="P40" s="62"/>
      <c r="Q40" s="62"/>
      <c r="R40" s="62"/>
      <c r="S40" s="62"/>
      <c r="T40" s="62"/>
      <c r="U40" s="62"/>
      <c r="V40" s="62"/>
      <c r="W40" s="62"/>
      <c r="X40" s="62"/>
      <c r="Y40" s="62"/>
      <c r="Z40" s="62"/>
      <c r="AA40" s="62"/>
      <c r="AB40" s="62"/>
      <c r="AC40" s="62"/>
      <c r="AD40" s="62"/>
      <c r="AE40" s="178"/>
    </row>
    <row r="41" spans="1:31" ht="15.75" thickTop="1" x14ac:dyDescent="0.25">
      <c r="A41" s="181"/>
      <c r="B41" s="145"/>
      <c r="C41" s="146"/>
      <c r="D41" s="146"/>
      <c r="E41" s="146"/>
      <c r="F41" s="146"/>
      <c r="G41" s="62"/>
      <c r="H41" s="62"/>
      <c r="I41" s="62"/>
      <c r="J41" s="62"/>
      <c r="K41" s="123"/>
      <c r="L41" s="62"/>
      <c r="M41" s="62"/>
      <c r="N41" s="62"/>
      <c r="O41" s="62"/>
      <c r="P41" s="62"/>
      <c r="Q41" s="62"/>
      <c r="R41" s="62"/>
      <c r="S41" s="62"/>
      <c r="T41" s="62"/>
      <c r="U41" s="62"/>
      <c r="V41" s="62"/>
      <c r="W41" s="62"/>
      <c r="X41" s="62"/>
      <c r="Y41" s="62"/>
      <c r="Z41" s="62"/>
      <c r="AA41" s="62"/>
      <c r="AB41" s="62"/>
      <c r="AC41" s="62"/>
      <c r="AD41" s="62"/>
      <c r="AE41" s="178"/>
    </row>
    <row r="42" spans="1:31" x14ac:dyDescent="0.25">
      <c r="A42" s="177"/>
      <c r="B42" s="62"/>
      <c r="C42" s="62"/>
      <c r="D42" s="62"/>
      <c r="E42" s="62"/>
      <c r="F42" s="62"/>
      <c r="G42" s="62"/>
      <c r="H42" s="62"/>
      <c r="I42" s="62"/>
      <c r="J42" s="62"/>
      <c r="K42" s="123"/>
      <c r="L42" s="62"/>
      <c r="M42" s="62"/>
      <c r="N42" s="62"/>
      <c r="O42" s="62"/>
      <c r="P42" s="62"/>
      <c r="Q42" s="62"/>
      <c r="R42" s="62"/>
      <c r="S42" s="62"/>
      <c r="T42" s="62"/>
      <c r="U42" s="62"/>
      <c r="V42" s="62"/>
      <c r="W42" s="62"/>
      <c r="X42" s="62"/>
      <c r="Y42" s="62"/>
      <c r="Z42" s="62"/>
      <c r="AA42" s="62"/>
      <c r="AB42" s="62"/>
      <c r="AC42" s="62"/>
      <c r="AD42" s="62"/>
      <c r="AE42" s="178"/>
    </row>
    <row r="43" spans="1:31" ht="15.75" thickBot="1" x14ac:dyDescent="0.3">
      <c r="A43" s="177"/>
      <c r="B43" s="239" t="s">
        <v>322</v>
      </c>
      <c r="C43" s="62"/>
      <c r="D43" s="62"/>
      <c r="E43" s="62"/>
      <c r="F43" s="62"/>
      <c r="G43" s="62"/>
      <c r="H43" s="62"/>
      <c r="I43" s="62"/>
      <c r="J43" s="62"/>
      <c r="K43" s="62"/>
      <c r="L43" s="123"/>
      <c r="M43" s="62"/>
      <c r="N43" s="62"/>
      <c r="O43" s="62"/>
      <c r="P43" s="62"/>
      <c r="Q43" s="62"/>
      <c r="R43" s="62"/>
      <c r="S43" s="62"/>
      <c r="T43" s="62"/>
      <c r="U43" s="62"/>
      <c r="V43" s="62"/>
      <c r="W43" s="62"/>
      <c r="X43" s="62"/>
      <c r="Y43" s="62"/>
      <c r="Z43" s="62"/>
      <c r="AA43" s="62"/>
      <c r="AB43" s="62"/>
      <c r="AC43" s="62"/>
      <c r="AD43" s="62"/>
      <c r="AE43" s="178"/>
    </row>
    <row r="44" spans="1:31" ht="15.75" thickTop="1" x14ac:dyDescent="0.25">
      <c r="A44" s="434" t="s">
        <v>4</v>
      </c>
      <c r="B44" s="423" t="s">
        <v>14</v>
      </c>
      <c r="C44" s="436" t="s">
        <v>174</v>
      </c>
      <c r="D44" s="426"/>
      <c r="E44" s="426"/>
      <c r="F44" s="437"/>
      <c r="G44" s="425" t="s">
        <v>214</v>
      </c>
      <c r="H44" s="426"/>
      <c r="I44" s="426"/>
      <c r="J44" s="427"/>
      <c r="K44" s="436" t="s">
        <v>212</v>
      </c>
      <c r="L44" s="427"/>
      <c r="M44" s="62"/>
      <c r="N44" s="62"/>
      <c r="O44" s="62"/>
      <c r="P44" s="62"/>
      <c r="Q44" s="62"/>
      <c r="R44" s="62"/>
      <c r="S44" s="62"/>
      <c r="T44" s="62"/>
      <c r="U44" s="62"/>
      <c r="V44" s="62"/>
      <c r="W44" s="62"/>
      <c r="X44" s="62"/>
      <c r="Y44" s="62"/>
      <c r="Z44" s="62"/>
      <c r="AA44" s="62"/>
      <c r="AB44" s="62"/>
      <c r="AC44" s="62"/>
      <c r="AD44" s="62"/>
      <c r="AE44" s="178"/>
    </row>
    <row r="45" spans="1:31" ht="15.75" thickBot="1" x14ac:dyDescent="0.3">
      <c r="A45" s="435"/>
      <c r="B45" s="424"/>
      <c r="C45" s="132" t="s">
        <v>1</v>
      </c>
      <c r="D45" s="133" t="s">
        <v>0</v>
      </c>
      <c r="E45" s="133" t="s">
        <v>2</v>
      </c>
      <c r="F45" s="140" t="s">
        <v>3</v>
      </c>
      <c r="G45" s="141" t="s">
        <v>1</v>
      </c>
      <c r="H45" s="133" t="s">
        <v>0</v>
      </c>
      <c r="I45" s="133" t="s">
        <v>2</v>
      </c>
      <c r="J45" s="134" t="s">
        <v>3</v>
      </c>
      <c r="K45" s="132" t="s">
        <v>213</v>
      </c>
      <c r="L45" s="134" t="s">
        <v>3</v>
      </c>
      <c r="M45" s="62"/>
      <c r="N45" s="62"/>
      <c r="O45" s="62"/>
      <c r="P45" s="62"/>
      <c r="Q45" s="62"/>
      <c r="R45" s="62"/>
      <c r="S45" s="62"/>
      <c r="T45" s="62"/>
      <c r="U45" s="62"/>
      <c r="V45" s="62"/>
      <c r="W45" s="62"/>
      <c r="X45" s="62"/>
      <c r="Y45" s="62"/>
      <c r="Z45" s="62"/>
      <c r="AA45" s="62"/>
      <c r="AB45" s="62"/>
      <c r="AC45" s="62"/>
      <c r="AD45" s="62"/>
      <c r="AE45" s="178"/>
    </row>
    <row r="46" spans="1:31" ht="16.5" thickTop="1" thickBot="1" x14ac:dyDescent="0.3">
      <c r="A46" s="182">
        <f>A40</f>
        <v>14</v>
      </c>
      <c r="B46" s="154" t="s">
        <v>181</v>
      </c>
      <c r="C46" s="155">
        <f>J10</f>
        <v>10831</v>
      </c>
      <c r="D46" s="156">
        <f>K10</f>
        <v>8562</v>
      </c>
      <c r="E46" s="156">
        <f>L10</f>
        <v>2917</v>
      </c>
      <c r="F46" s="157">
        <f>M10</f>
        <v>22310</v>
      </c>
      <c r="G46" s="158">
        <f>C46/$F$46</f>
        <v>0.4854773644105782</v>
      </c>
      <c r="H46" s="159">
        <f>D46/$F$46</f>
        <v>0.38377409233527565</v>
      </c>
      <c r="I46" s="159">
        <f>E46/$F$46</f>
        <v>0.13074854325414612</v>
      </c>
      <c r="J46" s="160">
        <f>F46/$F$46</f>
        <v>1</v>
      </c>
      <c r="K46" s="158">
        <f>Results!$K$38</f>
        <v>0.79755708237906864</v>
      </c>
      <c r="L46" s="161">
        <f>Results!$L$38</f>
        <v>0.24056234469142523</v>
      </c>
      <c r="M46" s="62"/>
      <c r="N46" s="62"/>
      <c r="O46" s="62"/>
      <c r="P46" s="62"/>
      <c r="Q46" s="62"/>
      <c r="R46" s="62"/>
      <c r="S46" s="62"/>
      <c r="T46" s="62"/>
      <c r="U46" s="62"/>
      <c r="V46" s="62"/>
      <c r="W46" s="62"/>
      <c r="X46" s="62"/>
      <c r="Y46" s="62"/>
      <c r="Z46" s="62"/>
      <c r="AA46" s="62"/>
      <c r="AB46" s="62"/>
      <c r="AC46" s="62"/>
      <c r="AD46" s="62"/>
      <c r="AE46" s="178"/>
    </row>
    <row r="47" spans="1:31" ht="15.75" thickTop="1" x14ac:dyDescent="0.25">
      <c r="A47" s="177"/>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178"/>
    </row>
    <row r="48" spans="1:31" x14ac:dyDescent="0.25">
      <c r="A48" s="177"/>
      <c r="B48" s="62"/>
      <c r="C48" s="62"/>
      <c r="D48" s="62"/>
      <c r="E48" s="62"/>
      <c r="F48" s="62"/>
      <c r="G48" s="62"/>
      <c r="H48" s="62"/>
      <c r="I48" s="62"/>
      <c r="J48" s="62"/>
      <c r="K48" s="123"/>
      <c r="L48" s="62"/>
      <c r="M48" s="62"/>
      <c r="N48" s="62"/>
      <c r="O48" s="62"/>
      <c r="P48" s="62"/>
      <c r="Q48" s="62"/>
      <c r="R48" s="62"/>
      <c r="S48" s="62"/>
      <c r="T48" s="62"/>
      <c r="U48" s="62"/>
      <c r="V48" s="62"/>
      <c r="W48" s="62"/>
      <c r="X48" s="62"/>
      <c r="Y48" s="62"/>
      <c r="Z48" s="62"/>
      <c r="AA48" s="62"/>
      <c r="AB48" s="62"/>
      <c r="AC48" s="62"/>
      <c r="AD48" s="62"/>
      <c r="AE48" s="178"/>
    </row>
    <row r="49" spans="1:31" ht="15.75" thickBot="1" x14ac:dyDescent="0.3">
      <c r="B49" s="231" t="s">
        <v>330</v>
      </c>
      <c r="C49" s="230"/>
      <c r="D49" s="230"/>
      <c r="E49" s="230"/>
      <c r="F49" s="230"/>
      <c r="G49" s="230"/>
      <c r="H49" s="230"/>
      <c r="I49" s="230"/>
      <c r="J49" s="230"/>
      <c r="K49" s="230"/>
      <c r="L49" s="230"/>
      <c r="M49" s="230"/>
      <c r="N49" s="162"/>
      <c r="O49" s="162"/>
      <c r="P49" s="162"/>
      <c r="Q49" s="162"/>
      <c r="R49" s="162"/>
      <c r="S49" s="162"/>
      <c r="T49" s="162"/>
      <c r="U49" s="62"/>
      <c r="V49" s="62"/>
      <c r="W49" s="62"/>
      <c r="X49" s="62"/>
      <c r="Y49" s="62"/>
      <c r="Z49" s="62"/>
      <c r="AA49" s="62"/>
      <c r="AB49" s="162"/>
      <c r="AC49" s="162"/>
      <c r="AD49" s="162"/>
      <c r="AE49" s="237"/>
    </row>
    <row r="50" spans="1:31" ht="15.75" thickTop="1" x14ac:dyDescent="0.25">
      <c r="A50" s="184" t="s">
        <v>4</v>
      </c>
      <c r="B50" s="423" t="s">
        <v>14</v>
      </c>
      <c r="C50" s="425" t="s">
        <v>323</v>
      </c>
      <c r="D50" s="426"/>
      <c r="E50" s="426"/>
      <c r="F50" s="427"/>
      <c r="G50" s="425" t="s">
        <v>324</v>
      </c>
      <c r="H50" s="426"/>
      <c r="I50" s="426"/>
      <c r="J50" s="427"/>
      <c r="K50" s="425" t="s">
        <v>325</v>
      </c>
      <c r="L50" s="426"/>
      <c r="M50" s="426"/>
      <c r="N50" s="427"/>
      <c r="O50" s="162"/>
      <c r="P50" s="162"/>
      <c r="Q50" s="162"/>
      <c r="R50" s="162"/>
      <c r="S50" s="162"/>
      <c r="T50" s="162"/>
      <c r="U50" s="62"/>
      <c r="V50" s="62"/>
      <c r="W50" s="62"/>
      <c r="X50" s="62"/>
      <c r="Y50" s="62"/>
      <c r="Z50" s="62"/>
      <c r="AA50" s="62"/>
      <c r="AB50" s="162"/>
      <c r="AC50" s="162"/>
      <c r="AD50" s="162"/>
      <c r="AE50" s="237"/>
    </row>
    <row r="51" spans="1:31" ht="30.75" thickBot="1" x14ac:dyDescent="0.3">
      <c r="A51" s="185"/>
      <c r="B51" s="424"/>
      <c r="C51" s="65" t="s">
        <v>175</v>
      </c>
      <c r="D51" s="66" t="s">
        <v>0</v>
      </c>
      <c r="E51" s="66" t="s">
        <v>2</v>
      </c>
      <c r="F51" s="67" t="s">
        <v>3</v>
      </c>
      <c r="G51" s="65" t="s">
        <v>175</v>
      </c>
      <c r="H51" s="66" t="s">
        <v>0</v>
      </c>
      <c r="I51" s="66" t="s">
        <v>2</v>
      </c>
      <c r="J51" s="67" t="s">
        <v>3</v>
      </c>
      <c r="K51" s="65" t="s">
        <v>175</v>
      </c>
      <c r="L51" s="66" t="s">
        <v>0</v>
      </c>
      <c r="M51" s="66" t="s">
        <v>2</v>
      </c>
      <c r="N51" s="67" t="s">
        <v>3</v>
      </c>
      <c r="O51" s="162"/>
      <c r="P51" s="162"/>
      <c r="Q51" s="162"/>
      <c r="R51" s="162"/>
      <c r="S51" s="162"/>
      <c r="T51" s="162"/>
      <c r="U51" s="62"/>
      <c r="V51" s="62"/>
      <c r="W51" s="62"/>
      <c r="X51" s="62"/>
      <c r="Y51" s="62"/>
      <c r="Z51" s="62"/>
      <c r="AA51" s="62"/>
      <c r="AB51" s="162"/>
      <c r="AC51" s="162"/>
      <c r="AD51" s="162"/>
      <c r="AE51" s="237"/>
    </row>
    <row r="52" spans="1:31" ht="16.5" thickTop="1" thickBot="1" x14ac:dyDescent="0.3">
      <c r="A52" s="180">
        <f>A40</f>
        <v>14</v>
      </c>
      <c r="B52" s="149" t="str">
        <f>B40</f>
        <v>RCI</v>
      </c>
      <c r="C52" s="169">
        <f>AF13</f>
        <v>10831</v>
      </c>
      <c r="D52" s="165">
        <f>AF14</f>
        <v>8562</v>
      </c>
      <c r="E52" s="165">
        <f>AF15</f>
        <v>2917</v>
      </c>
      <c r="F52" s="235">
        <f>AF16</f>
        <v>22310</v>
      </c>
      <c r="G52" s="169">
        <f>AF5</f>
        <v>7342</v>
      </c>
      <c r="H52" s="169">
        <f>AF6</f>
        <v>4729</v>
      </c>
      <c r="I52" s="169">
        <f>AF7</f>
        <v>2917</v>
      </c>
      <c r="J52" s="169">
        <f>AF8</f>
        <v>14988</v>
      </c>
      <c r="K52" s="166">
        <f>AF9</f>
        <v>3489</v>
      </c>
      <c r="L52" s="165">
        <f>AF10</f>
        <v>3833</v>
      </c>
      <c r="M52" s="165">
        <f>AF11</f>
        <v>0</v>
      </c>
      <c r="N52" s="236">
        <f>AF12</f>
        <v>7322</v>
      </c>
      <c r="O52" s="162"/>
      <c r="P52" s="162"/>
      <c r="Q52" s="162"/>
      <c r="R52" s="162"/>
      <c r="S52" s="162"/>
      <c r="T52" s="162"/>
      <c r="U52" s="62"/>
      <c r="V52" s="62"/>
      <c r="W52" s="62"/>
      <c r="X52" s="62"/>
      <c r="Y52" s="62"/>
      <c r="Z52" s="62"/>
      <c r="AA52" s="62"/>
      <c r="AB52" s="162"/>
      <c r="AC52" s="162"/>
      <c r="AD52" s="162"/>
      <c r="AE52" s="237"/>
    </row>
    <row r="53" spans="1:31" ht="15.75" thickTop="1" x14ac:dyDescent="0.25">
      <c r="A53" s="177"/>
      <c r="B53" s="62"/>
      <c r="C53" s="62"/>
      <c r="D53" s="62"/>
      <c r="E53" s="62"/>
      <c r="F53" s="62"/>
      <c r="G53" s="62"/>
      <c r="H53" s="62"/>
      <c r="I53" s="62"/>
      <c r="J53" s="62"/>
      <c r="K53" s="123"/>
      <c r="L53" s="62"/>
      <c r="M53" s="62"/>
      <c r="N53" s="62"/>
      <c r="O53" s="62"/>
      <c r="P53" s="62"/>
      <c r="Q53" s="62"/>
      <c r="R53" s="62"/>
      <c r="S53" s="62"/>
      <c r="T53" s="62"/>
      <c r="U53" s="62"/>
      <c r="V53" s="62"/>
      <c r="W53" s="62"/>
      <c r="X53" s="62"/>
      <c r="Y53" s="62"/>
      <c r="Z53" s="62"/>
      <c r="AA53" s="62"/>
      <c r="AB53" s="62"/>
      <c r="AC53" s="62"/>
      <c r="AD53" s="62"/>
      <c r="AE53" s="178"/>
    </row>
    <row r="54" spans="1:31" x14ac:dyDescent="0.25">
      <c r="A54" s="177"/>
      <c r="B54" s="62"/>
      <c r="C54" s="62"/>
      <c r="D54" s="62"/>
      <c r="E54" s="62"/>
      <c r="F54" s="62"/>
      <c r="G54" s="62"/>
      <c r="H54" s="62"/>
      <c r="I54" s="62"/>
      <c r="J54" s="62"/>
      <c r="K54" s="123"/>
      <c r="L54" s="62"/>
      <c r="M54" s="62"/>
      <c r="N54" s="62"/>
      <c r="O54" s="62"/>
      <c r="P54" s="62"/>
      <c r="Q54" s="62"/>
      <c r="R54" s="62"/>
      <c r="S54" s="62"/>
      <c r="T54" s="62"/>
      <c r="U54" s="62"/>
      <c r="V54" s="62"/>
      <c r="W54" s="62"/>
      <c r="X54" s="62"/>
      <c r="Y54" s="62"/>
      <c r="Z54" s="62"/>
      <c r="AA54" s="62"/>
      <c r="AB54" s="62"/>
      <c r="AC54" s="62"/>
      <c r="AD54" s="62"/>
      <c r="AE54" s="178"/>
    </row>
    <row r="55" spans="1:31" x14ac:dyDescent="0.25">
      <c r="A55" s="177"/>
      <c r="B55" s="62"/>
      <c r="C55" s="62"/>
      <c r="D55" s="62"/>
      <c r="E55" s="62"/>
      <c r="F55" s="62"/>
      <c r="G55" s="62"/>
      <c r="H55" s="62"/>
      <c r="I55" s="62"/>
      <c r="J55" s="62"/>
      <c r="K55" s="123"/>
      <c r="L55" s="62"/>
      <c r="M55" s="62"/>
      <c r="N55" s="62"/>
      <c r="O55" s="62"/>
      <c r="P55" s="62"/>
      <c r="Q55" s="62"/>
      <c r="R55" s="62"/>
      <c r="S55" s="62"/>
      <c r="T55" s="62"/>
      <c r="U55" s="62"/>
      <c r="V55" s="62"/>
      <c r="W55" s="62"/>
      <c r="X55" s="62"/>
      <c r="Y55" s="62"/>
      <c r="Z55" s="62"/>
      <c r="AA55" s="62"/>
      <c r="AB55" s="62"/>
      <c r="AC55" s="62"/>
      <c r="AD55" s="62"/>
      <c r="AE55" s="178"/>
    </row>
    <row r="56" spans="1:31" ht="15.75" thickBot="1" x14ac:dyDescent="0.3">
      <c r="A56" s="183"/>
      <c r="B56" s="163" t="s">
        <v>335</v>
      </c>
      <c r="C56" s="162"/>
      <c r="D56" s="162"/>
      <c r="E56" s="162"/>
      <c r="F56" s="162"/>
      <c r="G56" s="162"/>
      <c r="H56" s="162"/>
      <c r="I56" s="162"/>
      <c r="J56" s="162"/>
      <c r="K56" s="162"/>
      <c r="L56" s="162"/>
      <c r="M56" s="162"/>
      <c r="N56" s="162"/>
      <c r="O56" s="162"/>
      <c r="P56" s="162"/>
      <c r="Q56" s="162"/>
      <c r="R56" s="162"/>
      <c r="S56" s="252"/>
      <c r="T56" s="62"/>
      <c r="U56" s="62"/>
      <c r="V56" s="62"/>
      <c r="W56" s="62"/>
      <c r="X56" s="62"/>
      <c r="Y56" s="62"/>
      <c r="Z56" s="62"/>
      <c r="AA56" s="62"/>
      <c r="AB56" s="62"/>
      <c r="AC56" s="62"/>
      <c r="AD56" s="62"/>
      <c r="AE56" s="178"/>
    </row>
    <row r="57" spans="1:31" ht="15.75" thickTop="1" x14ac:dyDescent="0.25">
      <c r="A57" s="124" t="s">
        <v>4</v>
      </c>
      <c r="B57" s="124" t="s">
        <v>14</v>
      </c>
      <c r="C57" s="444" t="s">
        <v>175</v>
      </c>
      <c r="D57" s="445"/>
      <c r="E57" s="445"/>
      <c r="F57" s="445"/>
      <c r="G57" s="445"/>
      <c r="H57" s="446"/>
      <c r="I57" s="444" t="s">
        <v>0</v>
      </c>
      <c r="J57" s="445"/>
      <c r="K57" s="445"/>
      <c r="L57" s="445"/>
      <c r="M57" s="445"/>
      <c r="N57" s="446"/>
      <c r="O57" s="444" t="s">
        <v>2</v>
      </c>
      <c r="P57" s="445"/>
      <c r="Q57" s="445"/>
      <c r="R57" s="445"/>
      <c r="S57" s="445"/>
      <c r="T57" s="446"/>
      <c r="U57" s="242" t="s">
        <v>3</v>
      </c>
      <c r="V57" s="243"/>
      <c r="W57" s="243"/>
      <c r="X57" s="243"/>
      <c r="Y57" s="243"/>
      <c r="Z57" s="244"/>
      <c r="AA57" s="62"/>
      <c r="AB57" s="62"/>
      <c r="AC57" s="62"/>
      <c r="AD57" s="62"/>
      <c r="AE57" s="178"/>
    </row>
    <row r="58" spans="1:31" ht="30.75" thickBot="1" x14ac:dyDescent="0.3">
      <c r="A58" s="125"/>
      <c r="B58" s="125"/>
      <c r="C58" s="65" t="str">
        <f>$V$5&amp;"
(mph)"</f>
        <v>40-40
(mph)</v>
      </c>
      <c r="D58" s="66" t="str">
        <f>$V$6&amp;"
(mph)"</f>
        <v>40-30
(mph)</v>
      </c>
      <c r="E58" s="245" t="str">
        <f>$V$7&amp;" (mph)"</f>
        <v>40-20 (mph)</v>
      </c>
      <c r="F58" s="66" t="str">
        <f>$V$8&amp;"
(mph)"</f>
        <v>30-30
(mph)</v>
      </c>
      <c r="G58" s="66" t="str">
        <f>$V$9&amp;"
(mph)"</f>
        <v>30-20
(mph)</v>
      </c>
      <c r="H58" s="66" t="str">
        <f>$V$10&amp;" (mph)"</f>
        <v>20-20 (mph)</v>
      </c>
      <c r="I58" s="65" t="str">
        <f>$V$5&amp;"
(mph)"</f>
        <v>40-40
(mph)</v>
      </c>
      <c r="J58" s="66" t="str">
        <f>$V$6&amp;"
(mph)"</f>
        <v>40-30
(mph)</v>
      </c>
      <c r="K58" s="245" t="str">
        <f>$V$7&amp;" (mph)"</f>
        <v>40-20 (mph)</v>
      </c>
      <c r="L58" s="66" t="str">
        <f>$V$8&amp;"
(mph)"</f>
        <v>30-30
(mph)</v>
      </c>
      <c r="M58" s="66" t="str">
        <f>$V$9&amp;"
(mph)"</f>
        <v>30-20
(mph)</v>
      </c>
      <c r="N58" s="66" t="str">
        <f>$V$10&amp;" (mph)"</f>
        <v>20-20 (mph)</v>
      </c>
      <c r="O58" s="65" t="str">
        <f>$V$5&amp;"
(mph)"</f>
        <v>40-40
(mph)</v>
      </c>
      <c r="P58" s="66" t="str">
        <f>$V$6&amp;"
(mph)"</f>
        <v>40-30
(mph)</v>
      </c>
      <c r="Q58" s="245" t="str">
        <f>$V$7&amp;" (mph)"</f>
        <v>40-20 (mph)</v>
      </c>
      <c r="R58" s="66" t="str">
        <f>$V$8&amp;"
(mph)"</f>
        <v>30-30
(mph)</v>
      </c>
      <c r="S58" s="66" t="str">
        <f>$V$9&amp;"
(mph)"</f>
        <v>30-20
(mph)</v>
      </c>
      <c r="T58" s="66" t="str">
        <f>$V$10&amp;" (mph)"</f>
        <v>20-20 (mph)</v>
      </c>
      <c r="U58" s="65" t="str">
        <f>$V$5&amp;"
(mph)"</f>
        <v>40-40
(mph)</v>
      </c>
      <c r="V58" s="66" t="str">
        <f>$V$6&amp;"
(mph)"</f>
        <v>40-30
(mph)</v>
      </c>
      <c r="W58" s="245" t="str">
        <f>$V$7&amp;" (mph)"</f>
        <v>40-20 (mph)</v>
      </c>
      <c r="X58" s="66" t="str">
        <f>$V$8&amp;"
(mph)"</f>
        <v>30-30
(mph)</v>
      </c>
      <c r="Y58" s="66" t="str">
        <f>$V$9&amp;"
(mph)"</f>
        <v>30-20
(mph)</v>
      </c>
      <c r="Z58" s="67" t="str">
        <f>$V$10&amp;" (mph)"</f>
        <v>20-20 (mph)</v>
      </c>
      <c r="AA58" s="162"/>
      <c r="AB58" s="62"/>
      <c r="AC58" s="62"/>
      <c r="AD58" s="62"/>
      <c r="AE58" s="178"/>
    </row>
    <row r="59" spans="1:31" ht="16.5" thickTop="1" thickBot="1" x14ac:dyDescent="0.3">
      <c r="A59" s="247">
        <f>A40</f>
        <v>14</v>
      </c>
      <c r="B59" s="164" t="str">
        <f>B40</f>
        <v>RCI</v>
      </c>
      <c r="C59" s="248">
        <f ca="1">W5</f>
        <v>6</v>
      </c>
      <c r="D59" s="248">
        <f ca="1">W6</f>
        <v>0</v>
      </c>
      <c r="E59" s="248">
        <f ca="1">W7</f>
        <v>0</v>
      </c>
      <c r="F59" s="248">
        <f ca="1">W8</f>
        <v>0</v>
      </c>
      <c r="G59" s="248">
        <f ca="1">W9</f>
        <v>0</v>
      </c>
      <c r="H59" s="249">
        <f ca="1">W10</f>
        <v>0</v>
      </c>
      <c r="I59" s="250">
        <f ca="1">W11</f>
        <v>0</v>
      </c>
      <c r="J59" s="49">
        <f ca="1">W12</f>
        <v>0</v>
      </c>
      <c r="K59" s="49">
        <f ca="1">W13</f>
        <v>4</v>
      </c>
      <c r="L59" s="49">
        <f ca="1">W14</f>
        <v>0</v>
      </c>
      <c r="M59" s="49">
        <f ca="1">W15</f>
        <v>0</v>
      </c>
      <c r="N59" s="251">
        <f ca="1">W22</f>
        <v>0</v>
      </c>
      <c r="O59" s="250">
        <f ca="1">W17</f>
        <v>0</v>
      </c>
      <c r="P59" s="49">
        <f ca="1">W18</f>
        <v>0</v>
      </c>
      <c r="Q59" s="49">
        <f ca="1">W19</f>
        <v>2</v>
      </c>
      <c r="R59" s="49">
        <f ca="1">W20</f>
        <v>0</v>
      </c>
      <c r="S59" s="49">
        <f ca="1">W21</f>
        <v>0</v>
      </c>
      <c r="T59" s="251">
        <f ca="1">W22</f>
        <v>0</v>
      </c>
      <c r="U59" s="250">
        <f ca="1">W23</f>
        <v>6</v>
      </c>
      <c r="V59" s="49">
        <f ca="1">W24</f>
        <v>0</v>
      </c>
      <c r="W59" s="49">
        <f ca="1">W25</f>
        <v>6</v>
      </c>
      <c r="X59" s="49">
        <f ca="1">W26</f>
        <v>0</v>
      </c>
      <c r="Y59" s="49">
        <f ca="1">W27</f>
        <v>0</v>
      </c>
      <c r="Z59" s="251">
        <f ca="1">W28</f>
        <v>2</v>
      </c>
      <c r="AA59" s="162"/>
      <c r="AB59" s="162"/>
      <c r="AC59" s="62"/>
      <c r="AD59" s="62"/>
      <c r="AE59" s="178"/>
    </row>
    <row r="60" spans="1:31" ht="19.5" thickTop="1" x14ac:dyDescent="0.3">
      <c r="A60" s="183"/>
      <c r="B60" s="167"/>
      <c r="C60" s="167"/>
      <c r="D60" s="62"/>
      <c r="E60" s="62"/>
      <c r="F60" s="62"/>
      <c r="G60" s="62"/>
      <c r="H60" s="62"/>
      <c r="I60" s="123"/>
      <c r="J60" s="148"/>
      <c r="K60" s="148"/>
      <c r="L60" s="62"/>
      <c r="M60" s="62"/>
      <c r="N60" s="62"/>
      <c r="O60" s="62"/>
      <c r="P60" s="62"/>
      <c r="Q60" s="62"/>
      <c r="R60" s="168"/>
      <c r="S60" s="246"/>
      <c r="T60" s="62"/>
      <c r="U60" s="162"/>
      <c r="V60" s="162"/>
      <c r="W60" s="162"/>
      <c r="X60" s="162"/>
      <c r="Y60" s="162"/>
      <c r="Z60" s="62"/>
      <c r="AA60" s="62"/>
      <c r="AB60" s="62"/>
      <c r="AC60" s="62"/>
      <c r="AD60" s="62"/>
      <c r="AE60" s="178"/>
    </row>
    <row r="61" spans="1:31" ht="18.75" x14ac:dyDescent="0.3">
      <c r="A61" s="183"/>
      <c r="B61" s="167"/>
      <c r="C61" s="167"/>
      <c r="D61" s="62"/>
      <c r="E61" s="62"/>
      <c r="F61" s="62"/>
      <c r="G61" s="62"/>
      <c r="H61" s="62"/>
      <c r="I61" s="123"/>
      <c r="J61" s="62"/>
      <c r="K61" s="62"/>
      <c r="L61" s="62"/>
      <c r="M61" s="62"/>
      <c r="N61" s="62"/>
      <c r="O61" s="62"/>
      <c r="P61" s="62"/>
      <c r="Q61" s="62"/>
      <c r="R61" s="168"/>
      <c r="S61" s="62"/>
      <c r="T61" s="62"/>
      <c r="U61" s="162"/>
      <c r="V61" s="162"/>
      <c r="W61" s="162"/>
      <c r="X61" s="162"/>
      <c r="Y61" s="162"/>
      <c r="Z61" s="62"/>
      <c r="AA61" s="62"/>
      <c r="AB61" s="62"/>
      <c r="AC61" s="62"/>
      <c r="AD61" s="62"/>
      <c r="AE61" s="178"/>
    </row>
    <row r="62" spans="1:31" ht="15.75" thickBot="1" x14ac:dyDescent="0.3">
      <c r="A62" s="183"/>
      <c r="B62" s="163" t="s">
        <v>340</v>
      </c>
      <c r="C62" s="162"/>
      <c r="D62" s="162"/>
      <c r="E62" s="162"/>
      <c r="F62" s="162"/>
      <c r="G62" s="162"/>
      <c r="H62" s="162"/>
      <c r="I62" s="162"/>
      <c r="J62" s="162"/>
      <c r="K62" s="162"/>
      <c r="L62" s="162"/>
      <c r="M62" s="162"/>
      <c r="N62" s="162"/>
      <c r="O62" s="162"/>
      <c r="P62" s="162"/>
      <c r="Q62" s="162"/>
      <c r="R62" s="162"/>
      <c r="S62" s="62"/>
      <c r="T62" s="62"/>
      <c r="U62" s="62"/>
      <c r="V62" s="62"/>
      <c r="W62" s="62"/>
      <c r="X62" s="62"/>
      <c r="Y62" s="62"/>
      <c r="Z62" s="62"/>
      <c r="AA62" s="62"/>
      <c r="AB62" s="62"/>
      <c r="AC62" s="62"/>
      <c r="AD62" s="62"/>
      <c r="AE62" s="178"/>
    </row>
    <row r="63" spans="1:31" ht="15.75" thickTop="1" x14ac:dyDescent="0.25">
      <c r="A63" s="184" t="s">
        <v>4</v>
      </c>
      <c r="B63" s="124" t="s">
        <v>14</v>
      </c>
      <c r="C63" s="444" t="s">
        <v>175</v>
      </c>
      <c r="D63" s="445"/>
      <c r="E63" s="445"/>
      <c r="F63" s="445"/>
      <c r="G63" s="445"/>
      <c r="H63" s="445"/>
      <c r="I63" s="446"/>
      <c r="J63" s="444" t="s">
        <v>0</v>
      </c>
      <c r="K63" s="445"/>
      <c r="L63" s="445"/>
      <c r="M63" s="445"/>
      <c r="N63" s="445"/>
      <c r="O63" s="445"/>
      <c r="P63" s="446"/>
      <c r="Q63" s="444" t="s">
        <v>2</v>
      </c>
      <c r="R63" s="445"/>
      <c r="S63" s="445"/>
      <c r="T63" s="445"/>
      <c r="U63" s="445"/>
      <c r="V63" s="445"/>
      <c r="W63" s="446"/>
      <c r="X63" s="444" t="s">
        <v>3</v>
      </c>
      <c r="Y63" s="445"/>
      <c r="Z63" s="445"/>
      <c r="AA63" s="445"/>
      <c r="AB63" s="445"/>
      <c r="AC63" s="445"/>
      <c r="AD63" s="446"/>
      <c r="AE63" s="178"/>
    </row>
    <row r="64" spans="1:31" ht="45.75" thickBot="1" x14ac:dyDescent="0.3">
      <c r="A64" s="185"/>
      <c r="B64" s="125"/>
      <c r="C64" s="65" t="str">
        <f>$V$5&amp;"
(mph)"</f>
        <v>40-40
(mph)</v>
      </c>
      <c r="D64" s="66" t="str">
        <f>$V$6&amp;"
(mph)"</f>
        <v>40-30
(mph)</v>
      </c>
      <c r="E64" s="245" t="str">
        <f>$V$7&amp;" (mph)"</f>
        <v>40-20 (mph)</v>
      </c>
      <c r="F64" s="66" t="str">
        <f>$V$8&amp;"
(mph)"</f>
        <v>30-30
(mph)</v>
      </c>
      <c r="G64" s="66" t="str">
        <f>$V$9&amp;"
(mph)"</f>
        <v>30-20
(mph)</v>
      </c>
      <c r="H64" s="66" t="str">
        <f>$V$10&amp;" (mph)"</f>
        <v>20-20 (mph)</v>
      </c>
      <c r="I64" s="67" t="s">
        <v>223</v>
      </c>
      <c r="J64" s="65" t="str">
        <f>$V$5&amp;"
(mph)"</f>
        <v>40-40
(mph)</v>
      </c>
      <c r="K64" s="66" t="str">
        <f>$V$6&amp;"
(mph)"</f>
        <v>40-30
(mph)</v>
      </c>
      <c r="L64" s="245" t="str">
        <f>$V$7&amp;" (mph)"</f>
        <v>40-20 (mph)</v>
      </c>
      <c r="M64" s="66" t="str">
        <f>$V$8&amp;"
(mph)"</f>
        <v>30-30
(mph)</v>
      </c>
      <c r="N64" s="66" t="str">
        <f>$V$9&amp;"
(mph)"</f>
        <v>30-20
(mph)</v>
      </c>
      <c r="O64" s="66" t="str">
        <f>$V$10&amp;" (mph)"</f>
        <v>20-20 (mph)</v>
      </c>
      <c r="P64" s="67" t="s">
        <v>223</v>
      </c>
      <c r="Q64" s="65" t="str">
        <f>$V$5&amp;"
(mph)"</f>
        <v>40-40
(mph)</v>
      </c>
      <c r="R64" s="66" t="str">
        <f>$V$6&amp;"
(mph)"</f>
        <v>40-30
(mph)</v>
      </c>
      <c r="S64" s="245" t="str">
        <f>$V$7&amp;" (mph)"</f>
        <v>40-20 (mph)</v>
      </c>
      <c r="T64" s="66" t="str">
        <f>$V$8&amp;"
(mph)"</f>
        <v>30-30
(mph)</v>
      </c>
      <c r="U64" s="66" t="str">
        <f>$V$9&amp;"
(mph)"</f>
        <v>30-20
(mph)</v>
      </c>
      <c r="V64" s="66" t="str">
        <f>$V$10&amp;" (mph)"</f>
        <v>20-20 (mph)</v>
      </c>
      <c r="W64" s="67" t="s">
        <v>223</v>
      </c>
      <c r="X64" s="65" t="str">
        <f>$V$5&amp;"
(mph)"</f>
        <v>40-40
(mph)</v>
      </c>
      <c r="Y64" s="66" t="str">
        <f>$V$6&amp;"
(mph)"</f>
        <v>40-30
(mph)</v>
      </c>
      <c r="Z64" s="245" t="str">
        <f>$V$7&amp;" (mph)"</f>
        <v>40-20 (mph)</v>
      </c>
      <c r="AA64" s="66" t="str">
        <f>$V$8&amp;"
(mph)"</f>
        <v>30-30
(mph)</v>
      </c>
      <c r="AB64" s="66" t="str">
        <f>$V$9&amp;"
(mph)"</f>
        <v>30-20
(mph)</v>
      </c>
      <c r="AC64" s="66" t="str">
        <f>$V$10&amp;" (mph)"</f>
        <v>20-20 (mph)</v>
      </c>
      <c r="AD64" s="67" t="s">
        <v>223</v>
      </c>
      <c r="AE64" s="178"/>
    </row>
    <row r="65" spans="1:31" ht="16.5" thickTop="1" thickBot="1" x14ac:dyDescent="0.3">
      <c r="A65" s="186">
        <f>A40</f>
        <v>14</v>
      </c>
      <c r="B65" s="164" t="str">
        <f>B40</f>
        <v>RCI</v>
      </c>
      <c r="C65" s="169">
        <f ca="1">X5</f>
        <v>10831</v>
      </c>
      <c r="D65" s="165">
        <f ca="1">X6</f>
        <v>0</v>
      </c>
      <c r="E65" s="165">
        <f ca="1">X7</f>
        <v>0</v>
      </c>
      <c r="F65" s="166">
        <f ca="1">X8</f>
        <v>0</v>
      </c>
      <c r="G65" s="165">
        <f ca="1">X9</f>
        <v>0</v>
      </c>
      <c r="H65" s="165">
        <f ca="1">X10</f>
        <v>0</v>
      </c>
      <c r="I65" s="170">
        <f ca="1">Y5</f>
        <v>40</v>
      </c>
      <c r="J65" s="169">
        <f ca="1">X11</f>
        <v>0</v>
      </c>
      <c r="K65" s="165">
        <f ca="1">X12</f>
        <v>0</v>
      </c>
      <c r="L65" s="165">
        <f ca="1">X13</f>
        <v>7322</v>
      </c>
      <c r="M65" s="166">
        <f ca="1">X14</f>
        <v>0</v>
      </c>
      <c r="N65" s="165">
        <f ca="1">X15</f>
        <v>0</v>
      </c>
      <c r="O65" s="165">
        <f ca="1">X16</f>
        <v>1240</v>
      </c>
      <c r="P65" s="170">
        <f ca="1">Y11</f>
        <v>28.5517402476057</v>
      </c>
      <c r="Q65" s="169">
        <f ca="1">X17</f>
        <v>0</v>
      </c>
      <c r="R65" s="165">
        <f ca="1">X18</f>
        <v>0</v>
      </c>
      <c r="S65" s="165">
        <f ca="1">X19</f>
        <v>2917</v>
      </c>
      <c r="T65" s="166">
        <f ca="1">X20</f>
        <v>0</v>
      </c>
      <c r="U65" s="165">
        <f ca="1">X21</f>
        <v>0</v>
      </c>
      <c r="V65" s="165">
        <f ca="1">X22</f>
        <v>0</v>
      </c>
      <c r="W65" s="170">
        <f ca="1">Y17</f>
        <v>30</v>
      </c>
      <c r="X65" s="169">
        <f ca="1">X23</f>
        <v>10831</v>
      </c>
      <c r="Y65" s="165">
        <f ca="1">X24</f>
        <v>0</v>
      </c>
      <c r="Z65" s="165">
        <f ca="1">X25</f>
        <v>10239</v>
      </c>
      <c r="AA65" s="166">
        <f ca="1">X26</f>
        <v>0</v>
      </c>
      <c r="AB65" s="165">
        <f ca="1">X27</f>
        <v>0</v>
      </c>
      <c r="AC65" s="165">
        <f ca="1">X28</f>
        <v>1240</v>
      </c>
      <c r="AD65" s="170">
        <f ca="1">Y23</f>
        <v>34.298969072164951</v>
      </c>
      <c r="AE65" s="178"/>
    </row>
    <row r="66" spans="1:31" ht="16.5" thickTop="1" thickBot="1" x14ac:dyDescent="0.3">
      <c r="A66" s="187"/>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9"/>
    </row>
    <row r="70" spans="1:31" x14ac:dyDescent="0.25">
      <c r="A70" s="6"/>
      <c r="B70" s="61"/>
      <c r="C70" s="6"/>
      <c r="D70" s="6"/>
      <c r="E70" s="6"/>
      <c r="F70" s="6"/>
      <c r="G70" s="6"/>
      <c r="H70" s="6"/>
      <c r="I70" s="6"/>
      <c r="J70" s="6"/>
      <c r="K70" s="6"/>
      <c r="L70" s="6"/>
      <c r="M70" s="6"/>
      <c r="N70" s="6"/>
      <c r="O70" s="6"/>
      <c r="P70" s="6"/>
      <c r="Q70" s="6"/>
      <c r="R70" s="6"/>
    </row>
    <row r="74" spans="1:31" ht="18.75" x14ac:dyDescent="0.3">
      <c r="A74" s="6"/>
      <c r="B74" s="5"/>
      <c r="C74" s="5"/>
      <c r="I74" s="11"/>
      <c r="J74" s="1"/>
      <c r="K74" s="1"/>
      <c r="R74" s="2"/>
    </row>
    <row r="75" spans="1:31" ht="18.75" x14ac:dyDescent="0.3">
      <c r="A75" s="6"/>
      <c r="B75" s="5"/>
      <c r="C75" s="5"/>
      <c r="I75" s="11"/>
      <c r="R75" s="2"/>
    </row>
    <row r="76" spans="1:31" x14ac:dyDescent="0.25">
      <c r="A76" s="6"/>
      <c r="B76" s="61"/>
      <c r="C76" s="6"/>
      <c r="D76" s="6"/>
      <c r="E76" s="6"/>
      <c r="F76" s="6"/>
      <c r="G76" s="6"/>
      <c r="H76" s="6"/>
      <c r="I76" s="6"/>
      <c r="J76" s="6"/>
      <c r="K76" s="6"/>
      <c r="L76" s="6"/>
      <c r="M76" s="6"/>
      <c r="N76" s="6"/>
      <c r="O76" s="6"/>
      <c r="P76" s="6"/>
      <c r="Q76" s="6"/>
      <c r="R76" s="6"/>
    </row>
  </sheetData>
  <mergeCells count="29">
    <mergeCell ref="B50:B51"/>
    <mergeCell ref="C50:F50"/>
    <mergeCell ref="G50:J50"/>
    <mergeCell ref="A2:C2"/>
    <mergeCell ref="K44:L44"/>
    <mergeCell ref="A44:A45"/>
    <mergeCell ref="B44:B45"/>
    <mergeCell ref="AD5:AD8"/>
    <mergeCell ref="AD9:AD12"/>
    <mergeCell ref="AD13:AD16"/>
    <mergeCell ref="U5:U10"/>
    <mergeCell ref="Y5:Y10"/>
    <mergeCell ref="U11:U16"/>
    <mergeCell ref="Y11:Y16"/>
    <mergeCell ref="U17:U22"/>
    <mergeCell ref="Y17:Y22"/>
    <mergeCell ref="C63:I63"/>
    <mergeCell ref="J63:P63"/>
    <mergeCell ref="Q63:W63"/>
    <mergeCell ref="X63:AD63"/>
    <mergeCell ref="U23:U28"/>
    <mergeCell ref="Y23:Y28"/>
    <mergeCell ref="C57:H57"/>
    <mergeCell ref="I57:N57"/>
    <mergeCell ref="O57:T57"/>
    <mergeCell ref="C44:F44"/>
    <mergeCell ref="G44:J44"/>
    <mergeCell ref="K50:N50"/>
    <mergeCell ref="J30:O33"/>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F76"/>
  <sheetViews>
    <sheetView zoomScale="55" zoomScaleNormal="55" workbookViewId="0">
      <selection activeCell="G30" sqref="G30"/>
    </sheetView>
  </sheetViews>
  <sheetFormatPr defaultRowHeight="15" x14ac:dyDescent="0.25"/>
  <cols>
    <col min="1" max="1" width="14.85546875" customWidth="1"/>
    <col min="2" max="2" width="27.5703125" customWidth="1"/>
    <col min="3" max="3" width="18" customWidth="1"/>
    <col min="4" max="4" width="16.28515625" customWidth="1"/>
    <col min="5" max="5" width="17.7109375" customWidth="1"/>
    <col min="6" max="6" width="22" customWidth="1"/>
    <col min="7" max="7" width="30.5703125" customWidth="1"/>
    <col min="8" max="8" width="24" customWidth="1"/>
    <col min="9" max="9" width="13.5703125" customWidth="1"/>
    <col min="10" max="10" width="10.28515625" customWidth="1"/>
    <col min="11" max="11" width="16.140625" customWidth="1"/>
    <col min="12" max="12" width="12.42578125" customWidth="1"/>
    <col min="13" max="13" width="22.42578125" bestFit="1" customWidth="1"/>
    <col min="14" max="14" width="25.5703125" customWidth="1"/>
    <col min="17" max="17" width="13.5703125" customWidth="1"/>
    <col min="18" max="18" width="13" customWidth="1"/>
  </cols>
  <sheetData>
    <row r="1" spans="1:32" ht="15.75" thickBot="1" x14ac:dyDescent="0.3">
      <c r="C1" s="29" t="s">
        <v>265</v>
      </c>
    </row>
    <row r="2" spans="1:32" ht="16.5" thickTop="1" thickBot="1" x14ac:dyDescent="0.3">
      <c r="A2" s="431" t="s">
        <v>271</v>
      </c>
      <c r="B2" s="432"/>
      <c r="C2" s="433"/>
      <c r="D2" s="25"/>
      <c r="E2" s="51" t="s">
        <v>346</v>
      </c>
      <c r="F2" s="51"/>
      <c r="G2" s="52"/>
      <c r="H2" s="52"/>
    </row>
    <row r="3" spans="1:32" ht="16.5" thickTop="1" thickBot="1" x14ac:dyDescent="0.3">
      <c r="A3" s="23" t="s">
        <v>15</v>
      </c>
      <c r="B3" s="24" t="s">
        <v>208</v>
      </c>
      <c r="C3" s="144" t="s">
        <v>209</v>
      </c>
      <c r="D3" s="6"/>
      <c r="E3" s="24" t="s">
        <v>216</v>
      </c>
      <c r="F3" s="23" t="s">
        <v>251</v>
      </c>
      <c r="G3" s="40" t="s">
        <v>215</v>
      </c>
      <c r="H3" s="26" t="s">
        <v>217</v>
      </c>
      <c r="J3" s="48" t="s">
        <v>220</v>
      </c>
      <c r="K3" s="50"/>
      <c r="L3" s="14"/>
    </row>
    <row r="4" spans="1:32" ht="20.25" customHeight="1" thickTop="1" x14ac:dyDescent="0.3">
      <c r="A4" s="15" t="s">
        <v>16</v>
      </c>
      <c r="B4" s="18" t="s">
        <v>17</v>
      </c>
      <c r="C4" s="215">
        <f>'Input sheet'!E8</f>
        <v>137</v>
      </c>
      <c r="D4" s="7"/>
      <c r="E4" s="92" t="s">
        <v>35</v>
      </c>
      <c r="F4" s="82" t="str">
        <f>$C$21 &amp; "-"&amp;$C$21</f>
        <v>30-30</v>
      </c>
      <c r="G4" s="111" t="s">
        <v>54</v>
      </c>
      <c r="H4" s="114">
        <f>C7+C8+C9</f>
        <v>448</v>
      </c>
      <c r="J4" s="47" t="s">
        <v>218</v>
      </c>
      <c r="K4" s="53" t="s">
        <v>301</v>
      </c>
      <c r="L4" s="346"/>
      <c r="U4" s="195" t="s">
        <v>226</v>
      </c>
      <c r="V4" s="196" t="s">
        <v>252</v>
      </c>
      <c r="W4" s="196" t="s">
        <v>364</v>
      </c>
      <c r="X4" s="196" t="s">
        <v>225</v>
      </c>
      <c r="Y4" s="196" t="s">
        <v>224</v>
      </c>
      <c r="AB4" s="196" t="s">
        <v>224</v>
      </c>
      <c r="AD4" s="195" t="s">
        <v>326</v>
      </c>
      <c r="AE4" s="196" t="s">
        <v>329</v>
      </c>
      <c r="AF4" s="196" t="s">
        <v>225</v>
      </c>
    </row>
    <row r="5" spans="1:32" ht="18.75" x14ac:dyDescent="0.3">
      <c r="A5" s="16"/>
      <c r="B5" s="19" t="s">
        <v>18</v>
      </c>
      <c r="C5" s="216">
        <f>'Input sheet'!E9</f>
        <v>1029</v>
      </c>
      <c r="D5" s="7"/>
      <c r="E5" s="93" t="s">
        <v>36</v>
      </c>
      <c r="F5" s="83" t="str">
        <f>$C$20 &amp; "-"&amp;$C$20</f>
        <v>40-40</v>
      </c>
      <c r="G5" s="111" t="s">
        <v>182</v>
      </c>
      <c r="H5" s="114">
        <f>C7+C9+C5+C6+C15</f>
        <v>1399</v>
      </c>
      <c r="J5" s="27" t="s">
        <v>218</v>
      </c>
      <c r="K5" s="46" t="s">
        <v>302</v>
      </c>
      <c r="L5" s="55"/>
      <c r="U5" s="441" t="s">
        <v>175</v>
      </c>
      <c r="V5" s="197" t="str">
        <f>$C$20&amp;"-"&amp;$C$20</f>
        <v>40-40</v>
      </c>
      <c r="W5" s="197">
        <f ca="1">IF(COUNTIF($V$5:V5,V5)=1,COUNTIF(INDIRECT($W$30),V5),0)</f>
        <v>4</v>
      </c>
      <c r="X5" s="198">
        <f ca="1">IF(W5&lt;&gt;0,SUMIF(INDIRECT($W$30),V5,INDIRECT($X$30)),0)</f>
        <v>6786</v>
      </c>
      <c r="Y5" s="438">
        <f ca="1">(X5*AB5+X6*AB6+X7*AB7+X8*AB8+X9*AB9+X10*AB10)/SUM(X5:X10)</f>
        <v>38.83363707367873</v>
      </c>
      <c r="AB5" s="197">
        <f>(C20+C20)/2</f>
        <v>40</v>
      </c>
      <c r="AD5" s="428" t="s">
        <v>327</v>
      </c>
      <c r="AE5" s="197" t="s">
        <v>175</v>
      </c>
      <c r="AF5" s="198">
        <f>AF13-AF9</f>
        <v>4461</v>
      </c>
    </row>
    <row r="6" spans="1:32" ht="19.5" thickBot="1" x14ac:dyDescent="0.35">
      <c r="A6" s="17"/>
      <c r="B6" s="20" t="s">
        <v>19</v>
      </c>
      <c r="C6" s="217">
        <f>'Input sheet'!E10</f>
        <v>137</v>
      </c>
      <c r="D6" s="7"/>
      <c r="E6" s="93" t="s">
        <v>31</v>
      </c>
      <c r="F6" s="83" t="str">
        <f>$C$20 &amp; "-"&amp;$C$20</f>
        <v>40-40</v>
      </c>
      <c r="G6" s="111" t="s">
        <v>183</v>
      </c>
      <c r="H6" s="114">
        <f>C9+C6+C10+C11+C12</f>
        <v>1994</v>
      </c>
      <c r="J6" s="28" t="s">
        <v>219</v>
      </c>
      <c r="K6" s="56" t="s">
        <v>303</v>
      </c>
      <c r="L6" s="57"/>
      <c r="U6" s="442"/>
      <c r="V6" s="197" t="str">
        <f>$C$20 &amp; "-"&amp;$C$21</f>
        <v>40-30</v>
      </c>
      <c r="W6" s="197">
        <f ca="1">IF(COUNTIF($V$5:V6,V6)=1,COUNTIF(INDIRECT($W$30),V6),0)</f>
        <v>0</v>
      </c>
      <c r="X6" s="198">
        <f t="shared" ref="X6:X10" ca="1" si="0">IF(W6&lt;&gt;0,SUMIF(INDIRECT($W$30),V6,INDIRECT($X$30)),0)</f>
        <v>0</v>
      </c>
      <c r="Y6" s="439"/>
      <c r="AB6" s="197">
        <f>(C20+C21)/2</f>
        <v>35</v>
      </c>
      <c r="AD6" s="429"/>
      <c r="AE6" s="197" t="s">
        <v>0</v>
      </c>
      <c r="AF6" s="198">
        <f>AF14-AF10</f>
        <v>4461</v>
      </c>
    </row>
    <row r="7" spans="1:32" ht="19.5" thickTop="1" x14ac:dyDescent="0.3">
      <c r="A7" s="15" t="s">
        <v>32</v>
      </c>
      <c r="B7" s="18" t="s">
        <v>23</v>
      </c>
      <c r="C7" s="218">
        <f>'Input sheet'!E11</f>
        <v>71</v>
      </c>
      <c r="D7" s="7"/>
      <c r="E7" s="93" t="s">
        <v>29</v>
      </c>
      <c r="F7" s="83" t="str">
        <f>$C$21 &amp; "-"&amp;$C$21</f>
        <v>30-30</v>
      </c>
      <c r="G7" s="111" t="s">
        <v>39</v>
      </c>
      <c r="H7" s="114">
        <f>C13+C14+C15</f>
        <v>448</v>
      </c>
      <c r="U7" s="442"/>
      <c r="V7" s="197" t="str">
        <f>$C$20&amp;"-"&amp;$C$22</f>
        <v>40-20</v>
      </c>
      <c r="W7" s="197">
        <f ca="1">IF(COUNTIF($V$5:V7,V7)=1,COUNTIF(INDIRECT($W$30),V7),0)</f>
        <v>0</v>
      </c>
      <c r="X7" s="198">
        <f t="shared" ca="1" si="0"/>
        <v>0</v>
      </c>
      <c r="Y7" s="439"/>
      <c r="AB7" s="197">
        <f>(C20+C22)/2</f>
        <v>30</v>
      </c>
      <c r="AD7" s="429"/>
      <c r="AE7" s="197" t="s">
        <v>2</v>
      </c>
      <c r="AF7" s="198">
        <f>AF15-AF11</f>
        <v>7018</v>
      </c>
    </row>
    <row r="8" spans="1:32" ht="19.5" thickBot="1" x14ac:dyDescent="0.35">
      <c r="A8" s="16"/>
      <c r="B8" s="19" t="s">
        <v>24</v>
      </c>
      <c r="C8" s="216">
        <f>'Input sheet'!E12</f>
        <v>296</v>
      </c>
      <c r="D8" s="7"/>
      <c r="E8" s="93" t="s">
        <v>37</v>
      </c>
      <c r="F8" s="83" t="str">
        <f>$C$20 &amp; "-"&amp;$C$20</f>
        <v>40-40</v>
      </c>
      <c r="G8" s="111" t="s">
        <v>184</v>
      </c>
      <c r="H8" s="114">
        <f>C13+C15+C11+C12+C9</f>
        <v>1822</v>
      </c>
      <c r="J8" s="59" t="s">
        <v>344</v>
      </c>
      <c r="K8" s="58"/>
      <c r="L8" s="58"/>
      <c r="M8" s="58"/>
      <c r="U8" s="442"/>
      <c r="V8" s="197" t="str">
        <f>$C$21&amp;"-"&amp;$C$21</f>
        <v>30-30</v>
      </c>
      <c r="W8" s="197">
        <f ca="1">IF(COUNTIF($V$5:V8,V8)=1,COUNTIF(INDIRECT($W$30),V8),0)</f>
        <v>2</v>
      </c>
      <c r="X8" s="198">
        <f t="shared" ca="1" si="0"/>
        <v>896</v>
      </c>
      <c r="Y8" s="439"/>
      <c r="AB8" s="197">
        <f>C21</f>
        <v>30</v>
      </c>
      <c r="AD8" s="430"/>
      <c r="AE8" s="197" t="s">
        <v>3</v>
      </c>
      <c r="AF8" s="198">
        <f>AF16-AF12</f>
        <v>15940</v>
      </c>
    </row>
    <row r="9" spans="1:32" ht="20.25" thickTop="1" thickBot="1" x14ac:dyDescent="0.35">
      <c r="A9" s="17"/>
      <c r="B9" s="20" t="s">
        <v>25</v>
      </c>
      <c r="C9" s="217">
        <f>'Input sheet'!E13</f>
        <v>81</v>
      </c>
      <c r="D9" s="7"/>
      <c r="E9" s="120" t="s">
        <v>30</v>
      </c>
      <c r="F9" s="84" t="str">
        <f>$C$20 &amp; "-"&amp;$C$20</f>
        <v>40-40</v>
      </c>
      <c r="G9" s="118" t="s">
        <v>185</v>
      </c>
      <c r="H9" s="119">
        <f>C15+C12+C4+C5+C6</f>
        <v>1571</v>
      </c>
      <c r="J9" s="21" t="s">
        <v>1</v>
      </c>
      <c r="K9" s="22" t="s">
        <v>0</v>
      </c>
      <c r="L9" s="44" t="s">
        <v>189</v>
      </c>
      <c r="M9" s="23" t="s">
        <v>3</v>
      </c>
      <c r="U9" s="442"/>
      <c r="V9" s="197" t="str">
        <f>$C$21&amp;"-"&amp;$C$22</f>
        <v>30-20</v>
      </c>
      <c r="W9" s="197">
        <f ca="1">IF(COUNTIF($V$5:V9,V9)=1,COUNTIF(INDIRECT($W$30),V9),0)</f>
        <v>0</v>
      </c>
      <c r="X9" s="198">
        <f t="shared" ca="1" si="0"/>
        <v>0</v>
      </c>
      <c r="Y9" s="439"/>
      <c r="AB9" s="197">
        <f>(C21+C22)/2</f>
        <v>25</v>
      </c>
      <c r="AD9" s="428" t="s">
        <v>328</v>
      </c>
      <c r="AE9" s="197" t="s">
        <v>175</v>
      </c>
      <c r="AF9" s="198">
        <f>H8+H5</f>
        <v>3221</v>
      </c>
    </row>
    <row r="10" spans="1:32" ht="20.25" thickTop="1" thickBot="1" x14ac:dyDescent="0.35">
      <c r="A10" s="15" t="s">
        <v>33</v>
      </c>
      <c r="B10" s="18" t="s">
        <v>20</v>
      </c>
      <c r="C10" s="218">
        <f>'Input sheet'!E14</f>
        <v>187</v>
      </c>
      <c r="D10" s="7"/>
      <c r="E10" s="102" t="s">
        <v>35</v>
      </c>
      <c r="F10" s="82" t="str">
        <f>$C$20 &amp; "-"&amp;$C$22</f>
        <v>40-20</v>
      </c>
      <c r="G10" s="110" t="s">
        <v>182</v>
      </c>
      <c r="H10" s="113">
        <f>C7+C9+C5+C6+C15</f>
        <v>1399</v>
      </c>
      <c r="J10" s="86">
        <f>SUM(H4:H9)</f>
        <v>7682</v>
      </c>
      <c r="K10" s="87">
        <f>SUM(H10:H15)</f>
        <v>8026</v>
      </c>
      <c r="L10" s="88">
        <f>SUM(H16:H19)</f>
        <v>7018</v>
      </c>
      <c r="M10" s="89">
        <f>SUM(J10:L10)</f>
        <v>22726</v>
      </c>
      <c r="U10" s="443"/>
      <c r="V10" s="197" t="str">
        <f>$C$22&amp;"-"&amp;$C$22</f>
        <v>20-20</v>
      </c>
      <c r="W10" s="197">
        <f ca="1">IF(COUNTIF($V$5:V10,V10)=1,COUNTIF(INDIRECT($W$30),V10),0)</f>
        <v>0</v>
      </c>
      <c r="X10" s="198">
        <f t="shared" ca="1" si="0"/>
        <v>0</v>
      </c>
      <c r="Y10" s="440"/>
      <c r="AB10" s="197">
        <f>C22</f>
        <v>20</v>
      </c>
      <c r="AD10" s="429"/>
      <c r="AE10" s="197" t="s">
        <v>0</v>
      </c>
      <c r="AF10" s="198">
        <f>H11+H14</f>
        <v>3565</v>
      </c>
    </row>
    <row r="11" spans="1:32" ht="19.5" thickTop="1" x14ac:dyDescent="0.3">
      <c r="A11" s="16"/>
      <c r="B11" s="19" t="s">
        <v>21</v>
      </c>
      <c r="C11" s="216">
        <f>'Input sheet'!E15</f>
        <v>1402</v>
      </c>
      <c r="D11" s="7"/>
      <c r="E11" s="97" t="s">
        <v>36</v>
      </c>
      <c r="F11" s="83" t="str">
        <f>$C$20 &amp; "-"&amp;$C$22</f>
        <v>40-20</v>
      </c>
      <c r="G11" s="116" t="s">
        <v>183</v>
      </c>
      <c r="H11" s="117">
        <f>C9+C6+C10+C11+C12</f>
        <v>1994</v>
      </c>
      <c r="U11" s="441" t="s">
        <v>0</v>
      </c>
      <c r="V11" s="197" t="str">
        <f>$C$20&amp;"-"&amp;$C$20</f>
        <v>40-40</v>
      </c>
      <c r="W11" s="197">
        <f ca="1">IF(COUNTIF($V$11:V11,V11)=1,COUNTIF(INDIRECT($W$31),V11),0)</f>
        <v>0</v>
      </c>
      <c r="X11" s="198">
        <f ca="1">IF(W11&lt;&gt;0,SUMIF(INDIRECT($W$31),V11,INDIRECT($X$31)),0)</f>
        <v>0</v>
      </c>
      <c r="Y11" s="438">
        <f ca="1">(X11*AB11+X12*AB12+X13*AB13+X14*AB14+X15*AB15+X16*AB16)/SUM(X11:X16)</f>
        <v>29.227510590580614</v>
      </c>
      <c r="AB11" s="197">
        <f>(C20+C20)/2</f>
        <v>40</v>
      </c>
      <c r="AD11" s="429"/>
      <c r="AE11" s="197" t="s">
        <v>2</v>
      </c>
      <c r="AF11" s="198">
        <f>H30+H31</f>
        <v>0</v>
      </c>
    </row>
    <row r="12" spans="1:32" ht="19.5" thickBot="1" x14ac:dyDescent="0.35">
      <c r="A12" s="17"/>
      <c r="B12" s="20" t="s">
        <v>22</v>
      </c>
      <c r="C12" s="217">
        <f>'Input sheet'!E16</f>
        <v>187</v>
      </c>
      <c r="D12" s="7"/>
      <c r="E12" s="94" t="s">
        <v>31</v>
      </c>
      <c r="F12" s="83" t="str">
        <f>$C$21 &amp; "-"&amp;$C$22</f>
        <v>30-20</v>
      </c>
      <c r="G12" s="111" t="s">
        <v>105</v>
      </c>
      <c r="H12" s="114">
        <f>C8+C6+C10</f>
        <v>620</v>
      </c>
      <c r="U12" s="442"/>
      <c r="V12" s="197" t="str">
        <f>$C$20 &amp; "-"&amp;$C$21</f>
        <v>40-30</v>
      </c>
      <c r="W12" s="197">
        <f ca="1">IF(COUNTIF($V$11:V12,V12)=1,COUNTIF(INDIRECT($W$31),V12),0)</f>
        <v>0</v>
      </c>
      <c r="X12" s="198">
        <f t="shared" ref="X12:X16" ca="1" si="1">IF(W12&lt;&gt;0,SUMIF(INDIRECT($W$31),V12,INDIRECT($X$31)),0)</f>
        <v>0</v>
      </c>
      <c r="Y12" s="439"/>
      <c r="AB12" s="197">
        <f>(C20+C21)/2</f>
        <v>35</v>
      </c>
      <c r="AD12" s="430"/>
      <c r="AE12" s="197" t="s">
        <v>3</v>
      </c>
      <c r="AF12" s="198">
        <f>SUM(AF9:AF11)</f>
        <v>6786</v>
      </c>
    </row>
    <row r="13" spans="1:32" ht="19.5" thickTop="1" x14ac:dyDescent="0.3">
      <c r="A13" s="15" t="s">
        <v>34</v>
      </c>
      <c r="B13" s="18" t="s">
        <v>26</v>
      </c>
      <c r="C13" s="218">
        <f>'Input sheet'!E17</f>
        <v>71</v>
      </c>
      <c r="D13" s="7"/>
      <c r="E13" s="94" t="s">
        <v>29</v>
      </c>
      <c r="F13" s="83" t="str">
        <f>$C$20 &amp; "-"&amp;$C$22</f>
        <v>40-20</v>
      </c>
      <c r="G13" s="111" t="s">
        <v>184</v>
      </c>
      <c r="H13" s="114">
        <f>C13+C15+C11+C12+C9</f>
        <v>1822</v>
      </c>
      <c r="U13" s="442"/>
      <c r="V13" s="197" t="str">
        <f>$C$20&amp;"-"&amp;$C$22</f>
        <v>40-20</v>
      </c>
      <c r="W13" s="197">
        <f ca="1">IF(COUNTIF($V$11:V13,V13)=1,COUNTIF(INDIRECT($W$31),V13),0)</f>
        <v>4</v>
      </c>
      <c r="X13" s="198">
        <f t="shared" ca="1" si="1"/>
        <v>6786</v>
      </c>
      <c r="Y13" s="439"/>
      <c r="AB13" s="197">
        <f>(C20+C22)/2</f>
        <v>30</v>
      </c>
      <c r="AD13" s="428" t="s">
        <v>323</v>
      </c>
      <c r="AE13" s="197" t="s">
        <v>175</v>
      </c>
      <c r="AF13" s="198">
        <f>J10</f>
        <v>7682</v>
      </c>
    </row>
    <row r="14" spans="1:32" ht="18.75" x14ac:dyDescent="0.3">
      <c r="A14" s="16"/>
      <c r="B14" s="19" t="s">
        <v>27</v>
      </c>
      <c r="C14" s="216">
        <f>'Input sheet'!E18</f>
        <v>296</v>
      </c>
      <c r="D14" s="7"/>
      <c r="E14" s="94" t="s">
        <v>37</v>
      </c>
      <c r="F14" s="83" t="str">
        <f>$C$20 &amp; "-"&amp;$C$22</f>
        <v>40-20</v>
      </c>
      <c r="G14" s="111" t="s">
        <v>185</v>
      </c>
      <c r="H14" s="114">
        <f>C15+C12+C4+C5+C6</f>
        <v>1571</v>
      </c>
      <c r="U14" s="442"/>
      <c r="V14" s="197" t="str">
        <f>$C$21&amp;"-"&amp;$C$21</f>
        <v>30-30</v>
      </c>
      <c r="W14" s="197">
        <f ca="1">IF(COUNTIF($V$11:V14,V14)=1,COUNTIF(INDIRECT($W$31),V14),0)</f>
        <v>0</v>
      </c>
      <c r="X14" s="198">
        <f t="shared" ca="1" si="1"/>
        <v>0</v>
      </c>
      <c r="Y14" s="439"/>
      <c r="AB14" s="197">
        <f>C21</f>
        <v>30</v>
      </c>
      <c r="AD14" s="429"/>
      <c r="AE14" s="197" t="s">
        <v>0</v>
      </c>
      <c r="AF14" s="198">
        <f>K10</f>
        <v>8026</v>
      </c>
    </row>
    <row r="15" spans="1:32" ht="19.5" thickBot="1" x14ac:dyDescent="0.35">
      <c r="A15" s="17"/>
      <c r="B15" s="20" t="s">
        <v>28</v>
      </c>
      <c r="C15" s="217">
        <f>'Input sheet'!E19</f>
        <v>81</v>
      </c>
      <c r="D15" s="7"/>
      <c r="E15" s="121" t="s">
        <v>30</v>
      </c>
      <c r="F15" s="85" t="str">
        <f>$C$21 &amp; "-"&amp;$C$22</f>
        <v>30-20</v>
      </c>
      <c r="G15" s="118" t="s">
        <v>131</v>
      </c>
      <c r="H15" s="119">
        <f>C4+C12+C14</f>
        <v>620</v>
      </c>
      <c r="U15" s="442"/>
      <c r="V15" s="197" t="str">
        <f>$C$21&amp;"-"&amp;$C$22</f>
        <v>30-20</v>
      </c>
      <c r="W15" s="197">
        <f ca="1">IF(COUNTIF($V$11:V15,V15)=1,COUNTIF(INDIRECT($W$31),V15),0)</f>
        <v>2</v>
      </c>
      <c r="X15" s="198">
        <f t="shared" ca="1" si="1"/>
        <v>1240</v>
      </c>
      <c r="Y15" s="439"/>
      <c r="AB15" s="197">
        <f>(C21+C22)/2</f>
        <v>25</v>
      </c>
      <c r="AD15" s="429"/>
      <c r="AE15" s="197" t="s">
        <v>2</v>
      </c>
      <c r="AF15" s="198">
        <f>L10</f>
        <v>7018</v>
      </c>
    </row>
    <row r="16" spans="1:32" ht="20.25" thickTop="1" thickBot="1" x14ac:dyDescent="0.35">
      <c r="A16" s="13"/>
      <c r="B16" s="60" t="s">
        <v>221</v>
      </c>
      <c r="C16" s="219">
        <f>'Input sheet'!E20</f>
        <v>3975</v>
      </c>
      <c r="D16" s="7"/>
      <c r="E16" s="122" t="s">
        <v>35</v>
      </c>
      <c r="F16" s="90" t="str">
        <f>$C$20 &amp; "-"&amp;$C$21</f>
        <v>40-30</v>
      </c>
      <c r="G16" s="127" t="s">
        <v>186</v>
      </c>
      <c r="H16" s="128">
        <f>C8+C5+C6+C15</f>
        <v>1543</v>
      </c>
      <c r="U16" s="443"/>
      <c r="V16" s="197" t="str">
        <f>$C$22&amp;"-"&amp;$C$22</f>
        <v>20-20</v>
      </c>
      <c r="W16" s="197">
        <f ca="1">IF(COUNTIF($V$11:V16,V16)=1,COUNTIF(INDIRECT($W$31),V16),0)</f>
        <v>0</v>
      </c>
      <c r="X16" s="198">
        <f t="shared" ca="1" si="1"/>
        <v>0</v>
      </c>
      <c r="Y16" s="440"/>
      <c r="AB16" s="197">
        <f>C22</f>
        <v>20</v>
      </c>
      <c r="AD16" s="430"/>
      <c r="AE16" s="197" t="s">
        <v>3</v>
      </c>
      <c r="AF16" s="198">
        <f>M10</f>
        <v>22726</v>
      </c>
    </row>
    <row r="17" spans="2:28" ht="19.5" thickTop="1" x14ac:dyDescent="0.3">
      <c r="B17" s="6"/>
      <c r="C17" s="7"/>
      <c r="E17" s="95" t="s">
        <v>36</v>
      </c>
      <c r="F17" s="83" t="str">
        <f>$C$20 &amp; "-"&amp;$C$21</f>
        <v>40-30</v>
      </c>
      <c r="G17" s="111" t="s">
        <v>151</v>
      </c>
      <c r="H17" s="114">
        <f>C8+C9+C11+C12</f>
        <v>1966</v>
      </c>
      <c r="U17" s="441" t="s">
        <v>2</v>
      </c>
      <c r="V17" s="197" t="str">
        <f>$C$20&amp;"-"&amp;$C$20</f>
        <v>40-40</v>
      </c>
      <c r="W17" s="197">
        <f ca="1">IF(COUNTIF($V$17:V17,V17)=1,COUNTIF(INDIRECT($W$32),V17),0)</f>
        <v>0</v>
      </c>
      <c r="X17" s="198">
        <f ca="1">IF(W17&lt;&gt;0,SUMIF(INDIRECT($W$32),V17,INDIRECT($X$32)),0)</f>
        <v>0</v>
      </c>
      <c r="Y17" s="438">
        <f ca="1">(X17*AB17+X18*AB18+X19*AB19+X20*AB20+X21*AB21+X22*AB22)/SUM(X17:X22)</f>
        <v>35</v>
      </c>
      <c r="AB17" s="197">
        <f>(C20+C20)/2</f>
        <v>40</v>
      </c>
    </row>
    <row r="18" spans="2:28" ht="18.75" x14ac:dyDescent="0.3">
      <c r="E18" s="95" t="s">
        <v>31</v>
      </c>
      <c r="F18" s="83" t="str">
        <f>$C$20 &amp; "-"&amp;$C$21</f>
        <v>40-30</v>
      </c>
      <c r="G18" s="111" t="s">
        <v>187</v>
      </c>
      <c r="H18" s="114">
        <f>C14+C11+C12+C9</f>
        <v>1966</v>
      </c>
      <c r="U18" s="442"/>
      <c r="V18" s="197" t="str">
        <f>$C$20 &amp; "-"&amp;$C$21</f>
        <v>40-30</v>
      </c>
      <c r="W18" s="197">
        <f ca="1">IF(COUNTIF($V$17:V18,V18)=1,COUNTIF(INDIRECT($W$32),V18),0)</f>
        <v>4</v>
      </c>
      <c r="X18" s="198">
        <f t="shared" ref="X18:X22" ca="1" si="2">IF(W18&lt;&gt;0,SUMIF(INDIRECT($W$32),V18,INDIRECT($X$32)),0)</f>
        <v>7018</v>
      </c>
      <c r="Y18" s="439"/>
      <c r="AB18" s="197">
        <f>(C20+C21)/2</f>
        <v>35</v>
      </c>
    </row>
    <row r="19" spans="2:28" ht="19.5" thickBot="1" x14ac:dyDescent="0.35">
      <c r="B19" s="64" t="s">
        <v>272</v>
      </c>
      <c r="C19" s="142"/>
      <c r="E19" s="96" t="s">
        <v>29</v>
      </c>
      <c r="F19" s="85" t="str">
        <f>$C$20 &amp; "-"&amp;$C$21</f>
        <v>40-30</v>
      </c>
      <c r="G19" s="112" t="s">
        <v>188</v>
      </c>
      <c r="H19" s="115">
        <f>C14+C15+C5+C6</f>
        <v>1543</v>
      </c>
      <c r="U19" s="442"/>
      <c r="V19" s="197" t="str">
        <f>$C$20&amp;"-"&amp;$C$22</f>
        <v>40-20</v>
      </c>
      <c r="W19" s="197">
        <f ca="1">IF(COUNTIF($V$17:V19,V19)=1,COUNTIF(INDIRECT($W$32),V19),0)</f>
        <v>0</v>
      </c>
      <c r="X19" s="198">
        <f t="shared" ca="1" si="2"/>
        <v>0</v>
      </c>
      <c r="Y19" s="439"/>
      <c r="AB19" s="197">
        <f>(C20+C22)/2</f>
        <v>30</v>
      </c>
    </row>
    <row r="20" spans="2:28" ht="19.5" thickTop="1" x14ac:dyDescent="0.3">
      <c r="B20" s="8" t="s">
        <v>268</v>
      </c>
      <c r="C20" s="221">
        <f>'Input sheet'!D26</f>
        <v>40</v>
      </c>
      <c r="E20" s="2"/>
      <c r="H20" s="7"/>
      <c r="U20" s="442"/>
      <c r="V20" s="197" t="str">
        <f>$C$21&amp;"-"&amp;$C$21</f>
        <v>30-30</v>
      </c>
      <c r="W20" s="197">
        <f ca="1">IF(COUNTIF($V$17:V20,V20)=1,COUNTIF(INDIRECT($W$32),V20),0)</f>
        <v>0</v>
      </c>
      <c r="X20" s="198">
        <f t="shared" ca="1" si="2"/>
        <v>0</v>
      </c>
      <c r="Y20" s="439"/>
      <c r="AB20" s="197">
        <f>C21</f>
        <v>30</v>
      </c>
    </row>
    <row r="21" spans="2:28" ht="18.75" x14ac:dyDescent="0.3">
      <c r="B21" s="8" t="s">
        <v>269</v>
      </c>
      <c r="C21" s="221">
        <f>'Input sheet'!D27</f>
        <v>30</v>
      </c>
      <c r="E21" s="2"/>
      <c r="H21" s="7"/>
      <c r="U21" s="442"/>
      <c r="V21" s="197" t="str">
        <f>$C$21&amp;"-"&amp;$C$22</f>
        <v>30-20</v>
      </c>
      <c r="W21" s="197">
        <f ca="1">IF(COUNTIF($V$17:V21,V21)=1,COUNTIF(INDIRECT($W$32),V21),0)</f>
        <v>0</v>
      </c>
      <c r="X21" s="198">
        <f t="shared" ca="1" si="2"/>
        <v>0</v>
      </c>
      <c r="Y21" s="439"/>
      <c r="AB21" s="197">
        <f>(C21+C22)/2</f>
        <v>25</v>
      </c>
    </row>
    <row r="22" spans="2:28" ht="18.75" x14ac:dyDescent="0.3">
      <c r="B22" s="8" t="s">
        <v>270</v>
      </c>
      <c r="C22" s="221">
        <f>'Input sheet'!D28</f>
        <v>20</v>
      </c>
      <c r="E22" s="2"/>
      <c r="H22" s="7"/>
      <c r="U22" s="443"/>
      <c r="V22" s="197" t="str">
        <f>$C$22&amp;"-"&amp;$C$22</f>
        <v>20-20</v>
      </c>
      <c r="W22" s="197">
        <f ca="1">IF(COUNTIF($V$17:V22,V22)=1,COUNTIF(INDIRECT($W$32),V22),0)</f>
        <v>0</v>
      </c>
      <c r="X22" s="198">
        <f t="shared" ca="1" si="2"/>
        <v>0</v>
      </c>
      <c r="Y22" s="440"/>
      <c r="AB22" s="197">
        <f>C22</f>
        <v>20</v>
      </c>
    </row>
    <row r="23" spans="2:28" ht="18.75" x14ac:dyDescent="0.3">
      <c r="B23" s="6"/>
      <c r="C23" s="5"/>
      <c r="E23" s="2"/>
      <c r="H23" s="7"/>
      <c r="U23" s="441" t="s">
        <v>3</v>
      </c>
      <c r="V23" s="197" t="str">
        <f>$C$20&amp;"-"&amp;$C$20</f>
        <v>40-40</v>
      </c>
      <c r="W23" s="197">
        <f t="shared" ref="W23:W28" ca="1" si="3">W5+W11+W17</f>
        <v>4</v>
      </c>
      <c r="X23" s="198">
        <f ca="1">SUM(X5+X11+X17)</f>
        <v>6786</v>
      </c>
      <c r="Y23" s="438">
        <f ca="1">(X23*AB23+X24*AB24+X25*AB25+X26*AB26+X27*AB27+X28*AB28)/SUM(X23:X28)</f>
        <v>34.257238405350698</v>
      </c>
      <c r="AB23" s="197">
        <f>(C20+C20)/2</f>
        <v>40</v>
      </c>
    </row>
    <row r="24" spans="2:28" x14ac:dyDescent="0.25">
      <c r="B24" s="6"/>
      <c r="C24" s="5"/>
      <c r="H24" s="7"/>
      <c r="U24" s="442"/>
      <c r="V24" s="197" t="str">
        <f>$C$20 &amp; "-"&amp;$C$21</f>
        <v>40-30</v>
      </c>
      <c r="W24" s="197">
        <f t="shared" ca="1" si="3"/>
        <v>4</v>
      </c>
      <c r="X24" s="198">
        <f t="shared" ref="X24:X28" ca="1" si="4">SUM(X6+X12+X18)</f>
        <v>7018</v>
      </c>
      <c r="Y24" s="439"/>
      <c r="AB24" s="197">
        <f>(C20+C21)/2</f>
        <v>35</v>
      </c>
    </row>
    <row r="25" spans="2:28" x14ac:dyDescent="0.25">
      <c r="B25" s="6"/>
      <c r="C25" s="5"/>
      <c r="H25" s="7"/>
      <c r="U25" s="442"/>
      <c r="V25" s="197" t="str">
        <f>$C$20&amp;"-"&amp;$C$22</f>
        <v>40-20</v>
      </c>
      <c r="W25" s="197">
        <f t="shared" ca="1" si="3"/>
        <v>4</v>
      </c>
      <c r="X25" s="198">
        <f t="shared" ca="1" si="4"/>
        <v>6786</v>
      </c>
      <c r="Y25" s="439"/>
      <c r="AB25" s="197">
        <f>(C20+C22)/2</f>
        <v>30</v>
      </c>
    </row>
    <row r="26" spans="2:28" x14ac:dyDescent="0.25">
      <c r="B26" s="6"/>
      <c r="C26" s="5"/>
      <c r="H26" s="7"/>
      <c r="U26" s="442"/>
      <c r="V26" s="197" t="str">
        <f>$C$21&amp;"-"&amp;$C$21</f>
        <v>30-30</v>
      </c>
      <c r="W26" s="197">
        <f t="shared" ca="1" si="3"/>
        <v>2</v>
      </c>
      <c r="X26" s="198">
        <f t="shared" ca="1" si="4"/>
        <v>896</v>
      </c>
      <c r="Y26" s="439"/>
      <c r="AB26" s="197">
        <f>C21</f>
        <v>30</v>
      </c>
    </row>
    <row r="27" spans="2:28" x14ac:dyDescent="0.25">
      <c r="B27" s="6"/>
      <c r="H27" s="7"/>
      <c r="U27" s="442"/>
      <c r="V27" s="197" t="str">
        <f>$C$21&amp;"-"&amp;$C$22</f>
        <v>30-20</v>
      </c>
      <c r="W27" s="197">
        <f t="shared" ca="1" si="3"/>
        <v>2</v>
      </c>
      <c r="X27" s="198">
        <f t="shared" ca="1" si="4"/>
        <v>1240</v>
      </c>
      <c r="Y27" s="439"/>
      <c r="AB27" s="197">
        <f>(C21+C22)/2</f>
        <v>25</v>
      </c>
    </row>
    <row r="28" spans="2:28" ht="18.75" x14ac:dyDescent="0.3">
      <c r="B28" s="6"/>
      <c r="C28" s="6"/>
      <c r="E28" s="2"/>
      <c r="U28" s="443"/>
      <c r="V28" s="197" t="str">
        <f>$C$22&amp;"-"&amp;$C$22</f>
        <v>20-20</v>
      </c>
      <c r="W28" s="197">
        <f t="shared" ca="1" si="3"/>
        <v>0</v>
      </c>
      <c r="X28" s="198">
        <f t="shared" ca="1" si="4"/>
        <v>0</v>
      </c>
      <c r="Y28" s="440"/>
      <c r="AB28" s="197">
        <f>C22</f>
        <v>20</v>
      </c>
    </row>
    <row r="29" spans="2:28" ht="19.5" thickBot="1" x14ac:dyDescent="0.35">
      <c r="B29" s="6"/>
      <c r="E29" s="2"/>
    </row>
    <row r="30" spans="2:28" ht="15.75" customHeight="1" x14ac:dyDescent="0.25">
      <c r="B30" s="6"/>
      <c r="J30" s="447" t="s">
        <v>356</v>
      </c>
      <c r="K30" s="448"/>
      <c r="L30" s="448"/>
      <c r="M30" s="448"/>
      <c r="N30" s="448"/>
      <c r="O30" s="449"/>
      <c r="U30" s="197" t="s">
        <v>365</v>
      </c>
      <c r="V30" s="197" t="s">
        <v>175</v>
      </c>
      <c r="W30" s="197" t="s">
        <v>378</v>
      </c>
      <c r="X30" s="197" t="s">
        <v>379</v>
      </c>
      <c r="Y30" s="77">
        <f ca="1">SUM(X23:X28)</f>
        <v>22726</v>
      </c>
    </row>
    <row r="31" spans="2:28" ht="15" customHeight="1" x14ac:dyDescent="0.25">
      <c r="B31" s="6"/>
      <c r="J31" s="450"/>
      <c r="K31" s="451"/>
      <c r="L31" s="451"/>
      <c r="M31" s="451"/>
      <c r="N31" s="451"/>
      <c r="O31" s="452"/>
      <c r="U31" s="197"/>
      <c r="V31" s="197" t="s">
        <v>0</v>
      </c>
      <c r="W31" s="197" t="s">
        <v>380</v>
      </c>
      <c r="X31" s="197" t="s">
        <v>381</v>
      </c>
    </row>
    <row r="32" spans="2:28" x14ac:dyDescent="0.25">
      <c r="B32" s="6"/>
      <c r="C32" s="10"/>
      <c r="J32" s="450"/>
      <c r="K32" s="451"/>
      <c r="L32" s="451"/>
      <c r="M32" s="451"/>
      <c r="N32" s="451"/>
      <c r="O32" s="452"/>
      <c r="U32" s="197"/>
      <c r="V32" s="197" t="s">
        <v>2</v>
      </c>
      <c r="W32" s="197" t="s">
        <v>400</v>
      </c>
      <c r="X32" s="197" t="s">
        <v>401</v>
      </c>
    </row>
    <row r="33" spans="1:31" ht="19.5" thickBot="1" x14ac:dyDescent="0.35">
      <c r="B33" s="6"/>
      <c r="C33" s="6"/>
      <c r="E33" s="2"/>
      <c r="J33" s="453"/>
      <c r="K33" s="454"/>
      <c r="L33" s="454"/>
      <c r="M33" s="454"/>
      <c r="N33" s="454"/>
      <c r="O33" s="455"/>
    </row>
    <row r="34" spans="1:31" ht="18.75" x14ac:dyDescent="0.3">
      <c r="D34" s="5"/>
      <c r="E34" s="5"/>
      <c r="L34" s="3"/>
    </row>
    <row r="35" spans="1:31" x14ac:dyDescent="0.25">
      <c r="L35" s="1"/>
    </row>
    <row r="36" spans="1:31" ht="15.75" thickBot="1" x14ac:dyDescent="0.3">
      <c r="D36" s="7"/>
      <c r="E36" s="7"/>
    </row>
    <row r="37" spans="1:31" ht="15" customHeight="1" x14ac:dyDescent="0.3">
      <c r="A37" s="171" t="s">
        <v>210</v>
      </c>
      <c r="B37" s="172"/>
      <c r="C37" s="172"/>
      <c r="D37" s="172"/>
      <c r="E37" s="172"/>
      <c r="F37" s="172"/>
      <c r="G37" s="172"/>
      <c r="H37" s="172"/>
      <c r="I37" s="173"/>
      <c r="J37" s="173"/>
      <c r="K37" s="174"/>
      <c r="L37" s="175"/>
      <c r="M37" s="175"/>
      <c r="N37" s="173"/>
      <c r="O37" s="173"/>
      <c r="P37" s="173"/>
      <c r="Q37" s="173"/>
      <c r="R37" s="173"/>
      <c r="S37" s="173"/>
      <c r="T37" s="253"/>
      <c r="U37" s="173"/>
      <c r="V37" s="173"/>
      <c r="W37" s="173"/>
      <c r="X37" s="173"/>
      <c r="Y37" s="173"/>
      <c r="Z37" s="173"/>
      <c r="AA37" s="173"/>
      <c r="AB37" s="173"/>
      <c r="AC37" s="173"/>
      <c r="AD37" s="173"/>
      <c r="AE37" s="176"/>
    </row>
    <row r="38" spans="1:31" ht="15.75" thickBot="1" x14ac:dyDescent="0.3">
      <c r="A38" s="177"/>
      <c r="B38" s="126" t="s">
        <v>267</v>
      </c>
      <c r="C38" s="62"/>
      <c r="D38" s="62"/>
      <c r="E38" s="62"/>
      <c r="F38" s="62"/>
      <c r="G38" s="62"/>
      <c r="H38" s="62"/>
      <c r="I38" s="62"/>
      <c r="J38" s="62"/>
      <c r="K38" s="123"/>
      <c r="L38" s="62"/>
      <c r="M38" s="62"/>
      <c r="N38" s="62"/>
      <c r="O38" s="62"/>
      <c r="P38" s="62"/>
      <c r="Q38" s="62"/>
      <c r="R38" s="62"/>
      <c r="S38" s="62"/>
      <c r="T38" s="62"/>
      <c r="U38" s="62"/>
      <c r="V38" s="62"/>
      <c r="W38" s="62"/>
      <c r="X38" s="62"/>
      <c r="Y38" s="62"/>
      <c r="Z38" s="62"/>
      <c r="AA38" s="62"/>
      <c r="AB38" s="62"/>
      <c r="AC38" s="62"/>
      <c r="AD38" s="62"/>
      <c r="AE38" s="178"/>
    </row>
    <row r="39" spans="1:31" ht="16.5" thickTop="1" thickBot="1" x14ac:dyDescent="0.3">
      <c r="A39" s="179" t="s">
        <v>4</v>
      </c>
      <c r="B39" s="136" t="s">
        <v>14</v>
      </c>
      <c r="C39" s="137" t="s">
        <v>71</v>
      </c>
      <c r="D39" s="138" t="s">
        <v>211</v>
      </c>
      <c r="E39" s="139" t="s">
        <v>189</v>
      </c>
      <c r="F39" s="135" t="s">
        <v>3</v>
      </c>
      <c r="G39" s="62"/>
      <c r="H39" s="62"/>
      <c r="I39" s="62"/>
      <c r="J39" s="62"/>
      <c r="K39" s="123"/>
      <c r="L39" s="62"/>
      <c r="M39" s="62"/>
      <c r="N39" s="62"/>
      <c r="O39" s="62"/>
      <c r="P39" s="62"/>
      <c r="Q39" s="62"/>
      <c r="R39" s="62"/>
      <c r="S39" s="62"/>
      <c r="T39" s="62"/>
      <c r="U39" s="62"/>
      <c r="V39" s="62"/>
      <c r="W39" s="62"/>
      <c r="X39" s="62"/>
      <c r="Y39" s="62"/>
      <c r="Z39" s="62"/>
      <c r="AA39" s="62"/>
      <c r="AB39" s="62"/>
      <c r="AC39" s="62"/>
      <c r="AD39" s="62"/>
      <c r="AE39" s="178"/>
    </row>
    <row r="40" spans="1:31" ht="16.5" thickTop="1" thickBot="1" x14ac:dyDescent="0.3">
      <c r="A40" s="180">
        <v>15</v>
      </c>
      <c r="B40" s="149" t="s">
        <v>266</v>
      </c>
      <c r="C40" s="150">
        <v>6</v>
      </c>
      <c r="D40" s="151">
        <v>6</v>
      </c>
      <c r="E40" s="152">
        <v>4</v>
      </c>
      <c r="F40" s="153">
        <f>SUM(C40:E40)</f>
        <v>16</v>
      </c>
      <c r="G40" s="62"/>
      <c r="H40" s="62"/>
      <c r="I40" s="62"/>
      <c r="J40" s="62"/>
      <c r="K40" s="123"/>
      <c r="L40" s="62"/>
      <c r="M40" s="62"/>
      <c r="N40" s="62"/>
      <c r="O40" s="62"/>
      <c r="P40" s="62"/>
      <c r="Q40" s="62"/>
      <c r="R40" s="62"/>
      <c r="S40" s="62"/>
      <c r="T40" s="62"/>
      <c r="U40" s="62"/>
      <c r="V40" s="62"/>
      <c r="W40" s="62"/>
      <c r="X40" s="62"/>
      <c r="Y40" s="62"/>
      <c r="Z40" s="62"/>
      <c r="AA40" s="62"/>
      <c r="AB40" s="62"/>
      <c r="AC40" s="62"/>
      <c r="AD40" s="62"/>
      <c r="AE40" s="178"/>
    </row>
    <row r="41" spans="1:31" ht="15.75" thickTop="1" x14ac:dyDescent="0.25">
      <c r="A41" s="181"/>
      <c r="B41" s="145"/>
      <c r="C41" s="146"/>
      <c r="D41" s="146"/>
      <c r="E41" s="146"/>
      <c r="F41" s="146"/>
      <c r="G41" s="62"/>
      <c r="H41" s="62"/>
      <c r="I41" s="62"/>
      <c r="J41" s="62"/>
      <c r="K41" s="123"/>
      <c r="L41" s="62"/>
      <c r="M41" s="62"/>
      <c r="N41" s="62"/>
      <c r="O41" s="62"/>
      <c r="P41" s="62"/>
      <c r="Q41" s="62"/>
      <c r="R41" s="62"/>
      <c r="S41" s="62"/>
      <c r="T41" s="62"/>
      <c r="U41" s="62"/>
      <c r="V41" s="62"/>
      <c r="W41" s="62"/>
      <c r="X41" s="62"/>
      <c r="Y41" s="62"/>
      <c r="Z41" s="62"/>
      <c r="AA41" s="62"/>
      <c r="AB41" s="62"/>
      <c r="AC41" s="62"/>
      <c r="AD41" s="62"/>
      <c r="AE41" s="178"/>
    </row>
    <row r="42" spans="1:31" x14ac:dyDescent="0.25">
      <c r="A42" s="177"/>
      <c r="B42" s="62"/>
      <c r="C42" s="62"/>
      <c r="D42" s="62"/>
      <c r="E42" s="62"/>
      <c r="F42" s="62"/>
      <c r="G42" s="62"/>
      <c r="H42" s="62"/>
      <c r="I42" s="62"/>
      <c r="J42" s="62"/>
      <c r="K42" s="123"/>
      <c r="L42" s="62"/>
      <c r="M42" s="62"/>
      <c r="N42" s="62"/>
      <c r="O42" s="62"/>
      <c r="P42" s="62"/>
      <c r="Q42" s="62"/>
      <c r="R42" s="62"/>
      <c r="S42" s="62"/>
      <c r="T42" s="62"/>
      <c r="U42" s="62"/>
      <c r="V42" s="62"/>
      <c r="W42" s="62"/>
      <c r="X42" s="62"/>
      <c r="Y42" s="62"/>
      <c r="Z42" s="62"/>
      <c r="AA42" s="62"/>
      <c r="AB42" s="62"/>
      <c r="AC42" s="62"/>
      <c r="AD42" s="62"/>
      <c r="AE42" s="178"/>
    </row>
    <row r="43" spans="1:31" ht="15.75" customHeight="1" thickBot="1" x14ac:dyDescent="0.3">
      <c r="A43" s="177"/>
      <c r="B43" s="239" t="s">
        <v>322</v>
      </c>
      <c r="C43" s="62"/>
      <c r="D43" s="62"/>
      <c r="E43" s="62"/>
      <c r="F43" s="62"/>
      <c r="G43" s="62"/>
      <c r="H43" s="62"/>
      <c r="I43" s="62"/>
      <c r="J43" s="62"/>
      <c r="K43" s="62"/>
      <c r="L43" s="123"/>
      <c r="M43" s="62"/>
      <c r="N43" s="62"/>
      <c r="O43" s="62"/>
      <c r="P43" s="62"/>
      <c r="Q43" s="62"/>
      <c r="R43" s="62"/>
      <c r="S43" s="62"/>
      <c r="T43" s="62"/>
      <c r="U43" s="62"/>
      <c r="V43" s="62"/>
      <c r="W43" s="62"/>
      <c r="X43" s="62"/>
      <c r="Y43" s="62"/>
      <c r="Z43" s="62"/>
      <c r="AA43" s="62"/>
      <c r="AB43" s="62"/>
      <c r="AC43" s="62"/>
      <c r="AD43" s="62"/>
      <c r="AE43" s="178"/>
    </row>
    <row r="44" spans="1:31" ht="15.75" thickTop="1" x14ac:dyDescent="0.25">
      <c r="A44" s="434" t="s">
        <v>4</v>
      </c>
      <c r="B44" s="423" t="s">
        <v>14</v>
      </c>
      <c r="C44" s="436" t="s">
        <v>174</v>
      </c>
      <c r="D44" s="426"/>
      <c r="E44" s="426"/>
      <c r="F44" s="437"/>
      <c r="G44" s="425" t="s">
        <v>214</v>
      </c>
      <c r="H44" s="426"/>
      <c r="I44" s="426"/>
      <c r="J44" s="427"/>
      <c r="K44" s="436" t="s">
        <v>212</v>
      </c>
      <c r="L44" s="427"/>
      <c r="M44" s="62"/>
      <c r="N44" s="62"/>
      <c r="O44" s="62"/>
      <c r="P44" s="62"/>
      <c r="Q44" s="62"/>
      <c r="R44" s="62"/>
      <c r="S44" s="62"/>
      <c r="T44" s="62"/>
      <c r="U44" s="62"/>
      <c r="V44" s="62"/>
      <c r="W44" s="62"/>
      <c r="X44" s="62"/>
      <c r="Y44" s="62"/>
      <c r="Z44" s="62"/>
      <c r="AA44" s="62"/>
      <c r="AB44" s="62"/>
      <c r="AC44" s="62"/>
      <c r="AD44" s="62"/>
      <c r="AE44" s="178"/>
    </row>
    <row r="45" spans="1:31" ht="15.75" thickBot="1" x14ac:dyDescent="0.3">
      <c r="A45" s="435"/>
      <c r="B45" s="424"/>
      <c r="C45" s="132" t="s">
        <v>1</v>
      </c>
      <c r="D45" s="133" t="s">
        <v>0</v>
      </c>
      <c r="E45" s="133" t="s">
        <v>2</v>
      </c>
      <c r="F45" s="140" t="s">
        <v>3</v>
      </c>
      <c r="G45" s="141" t="s">
        <v>1</v>
      </c>
      <c r="H45" s="133" t="s">
        <v>0</v>
      </c>
      <c r="I45" s="133" t="s">
        <v>2</v>
      </c>
      <c r="J45" s="134" t="s">
        <v>3</v>
      </c>
      <c r="K45" s="132" t="s">
        <v>213</v>
      </c>
      <c r="L45" s="134" t="s">
        <v>3</v>
      </c>
      <c r="M45" s="62"/>
      <c r="N45" s="62"/>
      <c r="O45" s="62"/>
      <c r="P45" s="62"/>
      <c r="Q45" s="62"/>
      <c r="R45" s="62"/>
      <c r="S45" s="62"/>
      <c r="T45" s="62"/>
      <c r="U45" s="62"/>
      <c r="V45" s="62"/>
      <c r="W45" s="62"/>
      <c r="X45" s="62"/>
      <c r="Y45" s="62"/>
      <c r="Z45" s="62"/>
      <c r="AA45" s="62"/>
      <c r="AB45" s="62"/>
      <c r="AC45" s="62"/>
      <c r="AD45" s="62"/>
      <c r="AE45" s="178"/>
    </row>
    <row r="46" spans="1:31" ht="16.5" thickTop="1" thickBot="1" x14ac:dyDescent="0.3">
      <c r="A46" s="182">
        <f>A40</f>
        <v>15</v>
      </c>
      <c r="B46" s="154" t="s">
        <v>266</v>
      </c>
      <c r="C46" s="155">
        <f>J10</f>
        <v>7682</v>
      </c>
      <c r="D46" s="156">
        <f>K10</f>
        <v>8026</v>
      </c>
      <c r="E46" s="156">
        <f>L10</f>
        <v>7018</v>
      </c>
      <c r="F46" s="157">
        <f>M10</f>
        <v>22726</v>
      </c>
      <c r="G46" s="158">
        <f>C46/$F$46</f>
        <v>0.33802692950805246</v>
      </c>
      <c r="H46" s="159">
        <f>D46/$F$46</f>
        <v>0.35316377717152159</v>
      </c>
      <c r="I46" s="159">
        <f>E46/$F$46</f>
        <v>0.30880929332042595</v>
      </c>
      <c r="J46" s="160">
        <f>F46/$F$46</f>
        <v>1</v>
      </c>
      <c r="K46" s="158">
        <f>Results!$K$39</f>
        <v>0.51294329932680971</v>
      </c>
      <c r="L46" s="161">
        <f>Results!$L$39</f>
        <v>0.22640160669911835</v>
      </c>
      <c r="M46" s="62"/>
      <c r="N46" s="62"/>
      <c r="O46" s="62"/>
      <c r="P46" s="62"/>
      <c r="Q46" s="62"/>
      <c r="R46" s="62"/>
      <c r="S46" s="62"/>
      <c r="T46" s="62"/>
      <c r="U46" s="62"/>
      <c r="V46" s="62"/>
      <c r="W46" s="62"/>
      <c r="X46" s="62"/>
      <c r="Y46" s="62"/>
      <c r="Z46" s="62"/>
      <c r="AA46" s="62"/>
      <c r="AB46" s="62"/>
      <c r="AC46" s="62"/>
      <c r="AD46" s="62"/>
      <c r="AE46" s="178"/>
    </row>
    <row r="47" spans="1:31" ht="15.75" thickTop="1" x14ac:dyDescent="0.25">
      <c r="A47" s="177"/>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178"/>
    </row>
    <row r="48" spans="1:31" x14ac:dyDescent="0.25">
      <c r="A48" s="177"/>
      <c r="B48" s="62"/>
      <c r="C48" s="62"/>
      <c r="D48" s="62"/>
      <c r="E48" s="62"/>
      <c r="F48" s="62"/>
      <c r="G48" s="62"/>
      <c r="H48" s="62"/>
      <c r="I48" s="62"/>
      <c r="J48" s="62"/>
      <c r="K48" s="123"/>
      <c r="L48" s="62"/>
      <c r="M48" s="62"/>
      <c r="N48" s="62"/>
      <c r="O48" s="62"/>
      <c r="P48" s="62"/>
      <c r="Q48" s="62"/>
      <c r="R48" s="62"/>
      <c r="S48" s="62"/>
      <c r="T48" s="62"/>
      <c r="U48" s="62"/>
      <c r="V48" s="62"/>
      <c r="W48" s="62"/>
      <c r="X48" s="62"/>
      <c r="Y48" s="62"/>
      <c r="Z48" s="62"/>
      <c r="AA48" s="62"/>
      <c r="AB48" s="62"/>
      <c r="AC48" s="62"/>
      <c r="AD48" s="62"/>
      <c r="AE48" s="178"/>
    </row>
    <row r="49" spans="1:31" ht="15.75" customHeight="1" thickBot="1" x14ac:dyDescent="0.3">
      <c r="B49" s="231" t="s">
        <v>330</v>
      </c>
      <c r="C49" s="230"/>
      <c r="D49" s="230"/>
      <c r="E49" s="230"/>
      <c r="F49" s="230"/>
      <c r="G49" s="230"/>
      <c r="H49" s="230"/>
      <c r="I49" s="230"/>
      <c r="J49" s="230"/>
      <c r="K49" s="230"/>
      <c r="L49" s="230"/>
      <c r="M49" s="230"/>
      <c r="N49" s="162"/>
      <c r="O49" s="162"/>
      <c r="P49" s="162"/>
      <c r="Q49" s="162"/>
      <c r="R49" s="162"/>
      <c r="S49" s="162"/>
      <c r="T49" s="162"/>
      <c r="U49" s="62"/>
      <c r="V49" s="62"/>
      <c r="W49" s="62"/>
      <c r="X49" s="62"/>
      <c r="Y49" s="62"/>
      <c r="Z49" s="62"/>
      <c r="AA49" s="62"/>
      <c r="AB49" s="162"/>
      <c r="AC49" s="162"/>
      <c r="AD49" s="162"/>
      <c r="AE49" s="237"/>
    </row>
    <row r="50" spans="1:31" ht="15.75" thickTop="1" x14ac:dyDescent="0.25">
      <c r="A50" s="184" t="s">
        <v>4</v>
      </c>
      <c r="B50" s="423" t="s">
        <v>14</v>
      </c>
      <c r="C50" s="425" t="s">
        <v>323</v>
      </c>
      <c r="D50" s="426"/>
      <c r="E50" s="426"/>
      <c r="F50" s="427"/>
      <c r="G50" s="425" t="s">
        <v>324</v>
      </c>
      <c r="H50" s="426"/>
      <c r="I50" s="426"/>
      <c r="J50" s="427"/>
      <c r="K50" s="425" t="s">
        <v>325</v>
      </c>
      <c r="L50" s="426"/>
      <c r="M50" s="426"/>
      <c r="N50" s="427"/>
      <c r="O50" s="162"/>
      <c r="P50" s="162"/>
      <c r="Q50" s="162"/>
      <c r="R50" s="162"/>
      <c r="S50" s="162"/>
      <c r="T50" s="162"/>
      <c r="U50" s="62"/>
      <c r="V50" s="62"/>
      <c r="W50" s="62"/>
      <c r="X50" s="62"/>
      <c r="Y50" s="62"/>
      <c r="Z50" s="62"/>
      <c r="AA50" s="62"/>
      <c r="AB50" s="162"/>
      <c r="AC50" s="162"/>
      <c r="AD50" s="162"/>
      <c r="AE50" s="237"/>
    </row>
    <row r="51" spans="1:31" ht="18.75" customHeight="1" thickBot="1" x14ac:dyDescent="0.3">
      <c r="A51" s="185"/>
      <c r="B51" s="424"/>
      <c r="C51" s="65" t="s">
        <v>175</v>
      </c>
      <c r="D51" s="66" t="s">
        <v>0</v>
      </c>
      <c r="E51" s="66" t="s">
        <v>2</v>
      </c>
      <c r="F51" s="67" t="s">
        <v>3</v>
      </c>
      <c r="G51" s="65" t="s">
        <v>175</v>
      </c>
      <c r="H51" s="66" t="s">
        <v>0</v>
      </c>
      <c r="I51" s="66" t="s">
        <v>2</v>
      </c>
      <c r="J51" s="67" t="s">
        <v>3</v>
      </c>
      <c r="K51" s="65" t="s">
        <v>175</v>
      </c>
      <c r="L51" s="66" t="s">
        <v>0</v>
      </c>
      <c r="M51" s="66" t="s">
        <v>2</v>
      </c>
      <c r="N51" s="67" t="s">
        <v>3</v>
      </c>
      <c r="O51" s="162"/>
      <c r="P51" s="162"/>
      <c r="Q51" s="162"/>
      <c r="R51" s="162"/>
      <c r="S51" s="162"/>
      <c r="T51" s="162"/>
      <c r="U51" s="62"/>
      <c r="V51" s="62"/>
      <c r="W51" s="62"/>
      <c r="X51" s="62"/>
      <c r="Y51" s="62"/>
      <c r="Z51" s="62"/>
      <c r="AA51" s="62"/>
      <c r="AB51" s="162"/>
      <c r="AC51" s="162"/>
      <c r="AD51" s="162"/>
      <c r="AE51" s="237"/>
    </row>
    <row r="52" spans="1:31" ht="16.5" thickTop="1" thickBot="1" x14ac:dyDescent="0.3">
      <c r="A52" s="180">
        <f>A40</f>
        <v>15</v>
      </c>
      <c r="B52" s="149" t="str">
        <f>B40</f>
        <v>Two-Phase MUT</v>
      </c>
      <c r="C52" s="169">
        <f>AF13</f>
        <v>7682</v>
      </c>
      <c r="D52" s="165">
        <f>AF14</f>
        <v>8026</v>
      </c>
      <c r="E52" s="165">
        <f>AF15</f>
        <v>7018</v>
      </c>
      <c r="F52" s="235">
        <f>AF16</f>
        <v>22726</v>
      </c>
      <c r="G52" s="169">
        <f>AF5</f>
        <v>4461</v>
      </c>
      <c r="H52" s="169">
        <f>AF6</f>
        <v>4461</v>
      </c>
      <c r="I52" s="169">
        <f>AF7</f>
        <v>7018</v>
      </c>
      <c r="J52" s="169">
        <f>AF8</f>
        <v>15940</v>
      </c>
      <c r="K52" s="166">
        <f>AF9</f>
        <v>3221</v>
      </c>
      <c r="L52" s="165">
        <f>AF10</f>
        <v>3565</v>
      </c>
      <c r="M52" s="165">
        <f>AF11</f>
        <v>0</v>
      </c>
      <c r="N52" s="236">
        <f>AF12</f>
        <v>6786</v>
      </c>
      <c r="O52" s="162"/>
      <c r="P52" s="162"/>
      <c r="Q52" s="162"/>
      <c r="R52" s="162"/>
      <c r="S52" s="162"/>
      <c r="T52" s="162"/>
      <c r="U52" s="62"/>
      <c r="V52" s="62"/>
      <c r="W52" s="62"/>
      <c r="X52" s="62"/>
      <c r="Y52" s="62"/>
      <c r="Z52" s="62"/>
      <c r="AA52" s="62"/>
      <c r="AB52" s="162"/>
      <c r="AC52" s="162"/>
      <c r="AD52" s="162"/>
      <c r="AE52" s="237"/>
    </row>
    <row r="53" spans="1:31" ht="15.75" thickTop="1" x14ac:dyDescent="0.25">
      <c r="A53" s="177"/>
      <c r="B53" s="62"/>
      <c r="C53" s="62"/>
      <c r="D53" s="62"/>
      <c r="E53" s="62"/>
      <c r="F53" s="62"/>
      <c r="G53" s="62"/>
      <c r="H53" s="62"/>
      <c r="I53" s="62"/>
      <c r="J53" s="62"/>
      <c r="K53" s="123"/>
      <c r="L53" s="62"/>
      <c r="M53" s="62"/>
      <c r="N53" s="62"/>
      <c r="O53" s="62"/>
      <c r="P53" s="62"/>
      <c r="Q53" s="62"/>
      <c r="R53" s="62"/>
      <c r="S53" s="62"/>
      <c r="T53" s="62"/>
      <c r="U53" s="62"/>
      <c r="V53" s="62"/>
      <c r="W53" s="62"/>
      <c r="X53" s="62"/>
      <c r="Y53" s="62"/>
      <c r="Z53" s="62"/>
      <c r="AA53" s="62"/>
      <c r="AB53" s="62"/>
      <c r="AC53" s="62"/>
      <c r="AD53" s="62"/>
      <c r="AE53" s="178"/>
    </row>
    <row r="54" spans="1:31" x14ac:dyDescent="0.25">
      <c r="A54" s="177"/>
      <c r="B54" s="62"/>
      <c r="C54" s="62"/>
      <c r="D54" s="62"/>
      <c r="E54" s="62"/>
      <c r="F54" s="62"/>
      <c r="G54" s="62"/>
      <c r="H54" s="62"/>
      <c r="I54" s="62"/>
      <c r="J54" s="62"/>
      <c r="K54" s="123"/>
      <c r="L54" s="62"/>
      <c r="M54" s="62"/>
      <c r="N54" s="62"/>
      <c r="O54" s="62"/>
      <c r="P54" s="62"/>
      <c r="Q54" s="62"/>
      <c r="R54" s="62"/>
      <c r="S54" s="62"/>
      <c r="T54" s="62"/>
      <c r="U54" s="62"/>
      <c r="V54" s="62"/>
      <c r="W54" s="62"/>
      <c r="X54" s="62"/>
      <c r="Y54" s="62"/>
      <c r="Z54" s="62"/>
      <c r="AA54" s="62"/>
      <c r="AB54" s="62"/>
      <c r="AC54" s="62"/>
      <c r="AD54" s="62"/>
      <c r="AE54" s="178"/>
    </row>
    <row r="55" spans="1:31" x14ac:dyDescent="0.25">
      <c r="A55" s="177"/>
      <c r="B55" s="62"/>
      <c r="C55" s="62"/>
      <c r="D55" s="62"/>
      <c r="E55" s="62"/>
      <c r="F55" s="62"/>
      <c r="G55" s="62"/>
      <c r="H55" s="62"/>
      <c r="I55" s="62"/>
      <c r="J55" s="62"/>
      <c r="K55" s="123"/>
      <c r="L55" s="62"/>
      <c r="M55" s="62"/>
      <c r="N55" s="62"/>
      <c r="O55" s="62"/>
      <c r="P55" s="62"/>
      <c r="Q55" s="62"/>
      <c r="R55" s="62"/>
      <c r="S55" s="62"/>
      <c r="T55" s="62"/>
      <c r="U55" s="62"/>
      <c r="V55" s="62"/>
      <c r="W55" s="62"/>
      <c r="X55" s="62"/>
      <c r="Y55" s="62"/>
      <c r="Z55" s="62"/>
      <c r="AA55" s="62"/>
      <c r="AB55" s="62"/>
      <c r="AC55" s="62"/>
      <c r="AD55" s="62"/>
      <c r="AE55" s="178"/>
    </row>
    <row r="56" spans="1:31" ht="15.75" thickBot="1" x14ac:dyDescent="0.3">
      <c r="A56" s="183"/>
      <c r="B56" s="163" t="s">
        <v>335</v>
      </c>
      <c r="C56" s="162"/>
      <c r="D56" s="162"/>
      <c r="E56" s="162"/>
      <c r="F56" s="162"/>
      <c r="G56" s="162"/>
      <c r="H56" s="162"/>
      <c r="I56" s="162"/>
      <c r="J56" s="162"/>
      <c r="K56" s="162"/>
      <c r="L56" s="162"/>
      <c r="M56" s="162"/>
      <c r="N56" s="162"/>
      <c r="O56" s="162"/>
      <c r="P56" s="162"/>
      <c r="Q56" s="162"/>
      <c r="R56" s="162"/>
      <c r="S56" s="252"/>
      <c r="T56" s="62"/>
      <c r="U56" s="62"/>
      <c r="V56" s="62"/>
      <c r="W56" s="62"/>
      <c r="X56" s="62"/>
      <c r="Y56" s="62"/>
      <c r="Z56" s="62"/>
      <c r="AA56" s="62"/>
      <c r="AB56" s="62"/>
      <c r="AC56" s="62"/>
      <c r="AD56" s="62"/>
      <c r="AE56" s="178"/>
    </row>
    <row r="57" spans="1:31" ht="15.75" thickTop="1" x14ac:dyDescent="0.25">
      <c r="A57" s="124" t="s">
        <v>4</v>
      </c>
      <c r="B57" s="124" t="s">
        <v>14</v>
      </c>
      <c r="C57" s="444" t="s">
        <v>175</v>
      </c>
      <c r="D57" s="445"/>
      <c r="E57" s="445"/>
      <c r="F57" s="445"/>
      <c r="G57" s="445"/>
      <c r="H57" s="446"/>
      <c r="I57" s="444" t="s">
        <v>0</v>
      </c>
      <c r="J57" s="445"/>
      <c r="K57" s="445"/>
      <c r="L57" s="445"/>
      <c r="M57" s="445"/>
      <c r="N57" s="446"/>
      <c r="O57" s="444" t="s">
        <v>2</v>
      </c>
      <c r="P57" s="445"/>
      <c r="Q57" s="445"/>
      <c r="R57" s="445"/>
      <c r="S57" s="445"/>
      <c r="T57" s="446"/>
      <c r="U57" s="242" t="s">
        <v>3</v>
      </c>
      <c r="V57" s="243"/>
      <c r="W57" s="243"/>
      <c r="X57" s="243"/>
      <c r="Y57" s="243"/>
      <c r="Z57" s="244"/>
      <c r="AA57" s="62"/>
      <c r="AB57" s="62"/>
      <c r="AC57" s="62"/>
      <c r="AD57" s="62"/>
      <c r="AE57" s="178"/>
    </row>
    <row r="58" spans="1:31" ht="30.75" thickBot="1" x14ac:dyDescent="0.3">
      <c r="A58" s="125"/>
      <c r="B58" s="125"/>
      <c r="C58" s="65" t="str">
        <f>$V$5&amp;"
(mph)"</f>
        <v>40-40
(mph)</v>
      </c>
      <c r="D58" s="66" t="str">
        <f>$V$6&amp;"
(mph)"</f>
        <v>40-30
(mph)</v>
      </c>
      <c r="E58" s="245" t="str">
        <f>$V$7&amp;" (mph)"</f>
        <v>40-20 (mph)</v>
      </c>
      <c r="F58" s="66" t="str">
        <f>$V$8&amp;"
(mph)"</f>
        <v>30-30
(mph)</v>
      </c>
      <c r="G58" s="66" t="str">
        <f>$V$9&amp;"
(mph)"</f>
        <v>30-20
(mph)</v>
      </c>
      <c r="H58" s="66" t="str">
        <f>$V$10&amp;" (mph)"</f>
        <v>20-20 (mph)</v>
      </c>
      <c r="I58" s="65" t="str">
        <f>$V$5&amp;"
(mph)"</f>
        <v>40-40
(mph)</v>
      </c>
      <c r="J58" s="66" t="str">
        <f>$V$6&amp;"
(mph)"</f>
        <v>40-30
(mph)</v>
      </c>
      <c r="K58" s="245" t="str">
        <f>$V$7&amp;" (mph)"</f>
        <v>40-20 (mph)</v>
      </c>
      <c r="L58" s="66" t="str">
        <f>$V$8&amp;"
(mph)"</f>
        <v>30-30
(mph)</v>
      </c>
      <c r="M58" s="66" t="str">
        <f>$V$9&amp;"
(mph)"</f>
        <v>30-20
(mph)</v>
      </c>
      <c r="N58" s="66" t="str">
        <f>$V$10&amp;" (mph)"</f>
        <v>20-20 (mph)</v>
      </c>
      <c r="O58" s="65" t="str">
        <f>$V$5&amp;"
(mph)"</f>
        <v>40-40
(mph)</v>
      </c>
      <c r="P58" s="66" t="str">
        <f>$V$6&amp;"
(mph)"</f>
        <v>40-30
(mph)</v>
      </c>
      <c r="Q58" s="245" t="str">
        <f>$V$7&amp;" (mph)"</f>
        <v>40-20 (mph)</v>
      </c>
      <c r="R58" s="66" t="str">
        <f>$V$8&amp;"
(mph)"</f>
        <v>30-30
(mph)</v>
      </c>
      <c r="S58" s="66" t="str">
        <f>$V$9&amp;"
(mph)"</f>
        <v>30-20
(mph)</v>
      </c>
      <c r="T58" s="66" t="str">
        <f>$V$10&amp;" (mph)"</f>
        <v>20-20 (mph)</v>
      </c>
      <c r="U58" s="65" t="str">
        <f>$V$5&amp;"
(mph)"</f>
        <v>40-40
(mph)</v>
      </c>
      <c r="V58" s="66" t="str">
        <f>$V$6&amp;"
(mph)"</f>
        <v>40-30
(mph)</v>
      </c>
      <c r="W58" s="245" t="str">
        <f>$V$7&amp;" (mph)"</f>
        <v>40-20 (mph)</v>
      </c>
      <c r="X58" s="66" t="str">
        <f>$V$8&amp;"
(mph)"</f>
        <v>30-30
(mph)</v>
      </c>
      <c r="Y58" s="66" t="str">
        <f>$V$9&amp;"
(mph)"</f>
        <v>30-20
(mph)</v>
      </c>
      <c r="Z58" s="67" t="str">
        <f>$V$10&amp;" (mph)"</f>
        <v>20-20 (mph)</v>
      </c>
      <c r="AA58" s="162"/>
      <c r="AB58" s="62"/>
      <c r="AC58" s="62"/>
      <c r="AD58" s="62"/>
      <c r="AE58" s="178"/>
    </row>
    <row r="59" spans="1:31" ht="16.5" thickTop="1" thickBot="1" x14ac:dyDescent="0.3">
      <c r="A59" s="247">
        <f>A40</f>
        <v>15</v>
      </c>
      <c r="B59" s="164" t="str">
        <f>B40</f>
        <v>Two-Phase MUT</v>
      </c>
      <c r="C59" s="248">
        <f ca="1">W5</f>
        <v>4</v>
      </c>
      <c r="D59" s="248">
        <f ca="1">W6</f>
        <v>0</v>
      </c>
      <c r="E59" s="248">
        <f ca="1">W7</f>
        <v>0</v>
      </c>
      <c r="F59" s="248">
        <f ca="1">W8</f>
        <v>2</v>
      </c>
      <c r="G59" s="248">
        <f ca="1">W9</f>
        <v>0</v>
      </c>
      <c r="H59" s="249">
        <f ca="1">W10</f>
        <v>0</v>
      </c>
      <c r="I59" s="250">
        <f ca="1">W11</f>
        <v>0</v>
      </c>
      <c r="J59" s="49">
        <f ca="1">W12</f>
        <v>0</v>
      </c>
      <c r="K59" s="49">
        <f ca="1">W13</f>
        <v>4</v>
      </c>
      <c r="L59" s="49">
        <f ca="1">W14</f>
        <v>0</v>
      </c>
      <c r="M59" s="49">
        <f ca="1">W15</f>
        <v>2</v>
      </c>
      <c r="N59" s="251">
        <f ca="1">W22</f>
        <v>0</v>
      </c>
      <c r="O59" s="250">
        <f ca="1">W17</f>
        <v>0</v>
      </c>
      <c r="P59" s="49">
        <f ca="1">W18</f>
        <v>4</v>
      </c>
      <c r="Q59" s="49">
        <f ca="1">W19</f>
        <v>0</v>
      </c>
      <c r="R59" s="49">
        <f ca="1">W20</f>
        <v>0</v>
      </c>
      <c r="S59" s="49">
        <f ca="1">W21</f>
        <v>0</v>
      </c>
      <c r="T59" s="251">
        <f ca="1">W22</f>
        <v>0</v>
      </c>
      <c r="U59" s="250">
        <f ca="1">W23</f>
        <v>4</v>
      </c>
      <c r="V59" s="49">
        <f ca="1">W24</f>
        <v>4</v>
      </c>
      <c r="W59" s="49">
        <f ca="1">W25</f>
        <v>4</v>
      </c>
      <c r="X59" s="49">
        <f ca="1">W26</f>
        <v>2</v>
      </c>
      <c r="Y59" s="49">
        <f ca="1">W27</f>
        <v>2</v>
      </c>
      <c r="Z59" s="251">
        <f ca="1">W28</f>
        <v>0</v>
      </c>
      <c r="AA59" s="162"/>
      <c r="AB59" s="162"/>
      <c r="AC59" s="62"/>
      <c r="AD59" s="62"/>
      <c r="AE59" s="178"/>
    </row>
    <row r="60" spans="1:31" ht="19.5" thickTop="1" x14ac:dyDescent="0.3">
      <c r="A60" s="183"/>
      <c r="B60" s="167"/>
      <c r="C60" s="167"/>
      <c r="D60" s="62"/>
      <c r="E60" s="62"/>
      <c r="F60" s="62"/>
      <c r="G60" s="62"/>
      <c r="H60" s="62"/>
      <c r="I60" s="123"/>
      <c r="J60" s="148"/>
      <c r="K60" s="148"/>
      <c r="L60" s="62"/>
      <c r="M60" s="62"/>
      <c r="N60" s="62"/>
      <c r="O60" s="62"/>
      <c r="P60" s="62"/>
      <c r="Q60" s="62"/>
      <c r="R60" s="168"/>
      <c r="S60" s="246"/>
      <c r="T60" s="62"/>
      <c r="U60" s="162"/>
      <c r="V60" s="162"/>
      <c r="W60" s="162"/>
      <c r="X60" s="162"/>
      <c r="Y60" s="162"/>
      <c r="Z60" s="62"/>
      <c r="AA60" s="62"/>
      <c r="AB60" s="62"/>
      <c r="AC60" s="62"/>
      <c r="AD60" s="62"/>
      <c r="AE60" s="178"/>
    </row>
    <row r="61" spans="1:31" ht="18.75" x14ac:dyDescent="0.3">
      <c r="A61" s="183"/>
      <c r="B61" s="167"/>
      <c r="C61" s="167"/>
      <c r="D61" s="62"/>
      <c r="E61" s="62"/>
      <c r="F61" s="62"/>
      <c r="G61" s="62"/>
      <c r="H61" s="62"/>
      <c r="I61" s="123"/>
      <c r="J61" s="62"/>
      <c r="K61" s="62"/>
      <c r="L61" s="62"/>
      <c r="M61" s="62"/>
      <c r="N61" s="62"/>
      <c r="O61" s="62"/>
      <c r="P61" s="62"/>
      <c r="Q61" s="62"/>
      <c r="R61" s="168"/>
      <c r="S61" s="62"/>
      <c r="T61" s="62"/>
      <c r="U61" s="162"/>
      <c r="V61" s="162"/>
      <c r="W61" s="162"/>
      <c r="X61" s="162"/>
      <c r="Y61" s="162"/>
      <c r="Z61" s="62"/>
      <c r="AA61" s="62"/>
      <c r="AB61" s="62"/>
      <c r="AC61" s="62"/>
      <c r="AD61" s="62"/>
      <c r="AE61" s="178"/>
    </row>
    <row r="62" spans="1:31" ht="15.75" thickBot="1" x14ac:dyDescent="0.3">
      <c r="A62" s="183"/>
      <c r="B62" s="163" t="s">
        <v>340</v>
      </c>
      <c r="C62" s="162"/>
      <c r="D62" s="162"/>
      <c r="E62" s="162"/>
      <c r="F62" s="162"/>
      <c r="G62" s="162"/>
      <c r="H62" s="162"/>
      <c r="I62" s="162"/>
      <c r="J62" s="162"/>
      <c r="K62" s="162"/>
      <c r="L62" s="162"/>
      <c r="M62" s="162"/>
      <c r="N62" s="162"/>
      <c r="O62" s="162"/>
      <c r="P62" s="162"/>
      <c r="Q62" s="162"/>
      <c r="R62" s="162"/>
      <c r="S62" s="62"/>
      <c r="T62" s="62"/>
      <c r="U62" s="62"/>
      <c r="V62" s="62"/>
      <c r="W62" s="62"/>
      <c r="X62" s="62"/>
      <c r="Y62" s="62"/>
      <c r="Z62" s="62"/>
      <c r="AA62" s="62"/>
      <c r="AB62" s="62"/>
      <c r="AC62" s="62"/>
      <c r="AD62" s="62"/>
      <c r="AE62" s="178"/>
    </row>
    <row r="63" spans="1:31" ht="15.75" thickTop="1" x14ac:dyDescent="0.25">
      <c r="A63" s="184" t="s">
        <v>4</v>
      </c>
      <c r="B63" s="124" t="s">
        <v>14</v>
      </c>
      <c r="C63" s="444" t="s">
        <v>175</v>
      </c>
      <c r="D63" s="445"/>
      <c r="E63" s="445"/>
      <c r="F63" s="445"/>
      <c r="G63" s="445"/>
      <c r="H63" s="445"/>
      <c r="I63" s="446"/>
      <c r="J63" s="444" t="s">
        <v>0</v>
      </c>
      <c r="K63" s="445"/>
      <c r="L63" s="445"/>
      <c r="M63" s="445"/>
      <c r="N63" s="445"/>
      <c r="O63" s="445"/>
      <c r="P63" s="446"/>
      <c r="Q63" s="444" t="s">
        <v>2</v>
      </c>
      <c r="R63" s="445"/>
      <c r="S63" s="445"/>
      <c r="T63" s="445"/>
      <c r="U63" s="445"/>
      <c r="V63" s="445"/>
      <c r="W63" s="446"/>
      <c r="X63" s="444" t="s">
        <v>3</v>
      </c>
      <c r="Y63" s="445"/>
      <c r="Z63" s="445"/>
      <c r="AA63" s="445"/>
      <c r="AB63" s="445"/>
      <c r="AC63" s="445"/>
      <c r="AD63" s="446"/>
      <c r="AE63" s="178"/>
    </row>
    <row r="64" spans="1:31" ht="45.75" thickBot="1" x14ac:dyDescent="0.3">
      <c r="A64" s="185"/>
      <c r="B64" s="125"/>
      <c r="C64" s="65" t="str">
        <f>$V$5&amp;"
(mph)"</f>
        <v>40-40
(mph)</v>
      </c>
      <c r="D64" s="66" t="str">
        <f>$V$6&amp;"
(mph)"</f>
        <v>40-30
(mph)</v>
      </c>
      <c r="E64" s="245" t="str">
        <f>$V$7&amp;" (mph)"</f>
        <v>40-20 (mph)</v>
      </c>
      <c r="F64" s="66" t="str">
        <f>$V$8&amp;"
(mph)"</f>
        <v>30-30
(mph)</v>
      </c>
      <c r="G64" s="66" t="str">
        <f>$V$9&amp;"
(mph)"</f>
        <v>30-20
(mph)</v>
      </c>
      <c r="H64" s="66" t="str">
        <f>$V$10&amp;" (mph)"</f>
        <v>20-20 (mph)</v>
      </c>
      <c r="I64" s="67" t="s">
        <v>223</v>
      </c>
      <c r="J64" s="65" t="str">
        <f>$V$5&amp;"
(mph)"</f>
        <v>40-40
(mph)</v>
      </c>
      <c r="K64" s="66" t="str">
        <f>$V$6&amp;"
(mph)"</f>
        <v>40-30
(mph)</v>
      </c>
      <c r="L64" s="245" t="str">
        <f>$V$7&amp;" (mph)"</f>
        <v>40-20 (mph)</v>
      </c>
      <c r="M64" s="66" t="str">
        <f>$V$8&amp;"
(mph)"</f>
        <v>30-30
(mph)</v>
      </c>
      <c r="N64" s="66" t="str">
        <f>$V$9&amp;"
(mph)"</f>
        <v>30-20
(mph)</v>
      </c>
      <c r="O64" s="66" t="str">
        <f>$V$10&amp;" (mph)"</f>
        <v>20-20 (mph)</v>
      </c>
      <c r="P64" s="67" t="s">
        <v>223</v>
      </c>
      <c r="Q64" s="65" t="str">
        <f>$V$5&amp;"
(mph)"</f>
        <v>40-40
(mph)</v>
      </c>
      <c r="R64" s="66" t="str">
        <f>$V$6&amp;"
(mph)"</f>
        <v>40-30
(mph)</v>
      </c>
      <c r="S64" s="245" t="str">
        <f>$V$7&amp;" (mph)"</f>
        <v>40-20 (mph)</v>
      </c>
      <c r="T64" s="66" t="str">
        <f>$V$8&amp;"
(mph)"</f>
        <v>30-30
(mph)</v>
      </c>
      <c r="U64" s="66" t="str">
        <f>$V$9&amp;"
(mph)"</f>
        <v>30-20
(mph)</v>
      </c>
      <c r="V64" s="66" t="str">
        <f>$V$10&amp;" (mph)"</f>
        <v>20-20 (mph)</v>
      </c>
      <c r="W64" s="67" t="s">
        <v>223</v>
      </c>
      <c r="X64" s="65" t="str">
        <f>$V$5&amp;"
(mph)"</f>
        <v>40-40
(mph)</v>
      </c>
      <c r="Y64" s="66" t="str">
        <f>$V$6&amp;"
(mph)"</f>
        <v>40-30
(mph)</v>
      </c>
      <c r="Z64" s="245" t="str">
        <f>$V$7&amp;" (mph)"</f>
        <v>40-20 (mph)</v>
      </c>
      <c r="AA64" s="66" t="str">
        <f>$V$8&amp;"
(mph)"</f>
        <v>30-30
(mph)</v>
      </c>
      <c r="AB64" s="66" t="str">
        <f>$V$9&amp;"
(mph)"</f>
        <v>30-20
(mph)</v>
      </c>
      <c r="AC64" s="66" t="str">
        <f>$V$10&amp;" (mph)"</f>
        <v>20-20 (mph)</v>
      </c>
      <c r="AD64" s="67" t="s">
        <v>223</v>
      </c>
      <c r="AE64" s="178"/>
    </row>
    <row r="65" spans="1:31" ht="16.5" thickTop="1" thickBot="1" x14ac:dyDescent="0.3">
      <c r="A65" s="186">
        <f>A40</f>
        <v>15</v>
      </c>
      <c r="B65" s="164" t="str">
        <f>B40</f>
        <v>Two-Phase MUT</v>
      </c>
      <c r="C65" s="169">
        <f ca="1">X5</f>
        <v>6786</v>
      </c>
      <c r="D65" s="165">
        <f ca="1">X6</f>
        <v>0</v>
      </c>
      <c r="E65" s="165">
        <f ca="1">X7</f>
        <v>0</v>
      </c>
      <c r="F65" s="166">
        <f ca="1">X8</f>
        <v>896</v>
      </c>
      <c r="G65" s="165">
        <f ca="1">X9</f>
        <v>0</v>
      </c>
      <c r="H65" s="165">
        <f ca="1">X10</f>
        <v>0</v>
      </c>
      <c r="I65" s="170">
        <f ca="1">Y5</f>
        <v>38.83363707367873</v>
      </c>
      <c r="J65" s="169">
        <f ca="1">X11</f>
        <v>0</v>
      </c>
      <c r="K65" s="165">
        <f ca="1">X12</f>
        <v>0</v>
      </c>
      <c r="L65" s="165">
        <f ca="1">X13</f>
        <v>6786</v>
      </c>
      <c r="M65" s="166">
        <f ca="1">X14</f>
        <v>0</v>
      </c>
      <c r="N65" s="165">
        <f ca="1">X15</f>
        <v>1240</v>
      </c>
      <c r="O65" s="165">
        <f ca="1">X16</f>
        <v>0</v>
      </c>
      <c r="P65" s="170">
        <f ca="1">Y11</f>
        <v>29.227510590580614</v>
      </c>
      <c r="Q65" s="169">
        <f ca="1">X17</f>
        <v>0</v>
      </c>
      <c r="R65" s="165">
        <f ca="1">X18</f>
        <v>7018</v>
      </c>
      <c r="S65" s="165">
        <f ca="1">X19</f>
        <v>0</v>
      </c>
      <c r="T65" s="166">
        <f ca="1">X20</f>
        <v>0</v>
      </c>
      <c r="U65" s="165">
        <f ca="1">X21</f>
        <v>0</v>
      </c>
      <c r="V65" s="165">
        <f ca="1">X22</f>
        <v>0</v>
      </c>
      <c r="W65" s="170">
        <f ca="1">Y17</f>
        <v>35</v>
      </c>
      <c r="X65" s="169">
        <f ca="1">X23</f>
        <v>6786</v>
      </c>
      <c r="Y65" s="165">
        <f ca="1">X24</f>
        <v>7018</v>
      </c>
      <c r="Z65" s="165">
        <f ca="1">X25</f>
        <v>6786</v>
      </c>
      <c r="AA65" s="166">
        <f ca="1">X26</f>
        <v>896</v>
      </c>
      <c r="AB65" s="165">
        <f ca="1">X27</f>
        <v>1240</v>
      </c>
      <c r="AC65" s="165">
        <f ca="1">X28</f>
        <v>0</v>
      </c>
      <c r="AD65" s="170">
        <f ca="1">Y23</f>
        <v>34.257238405350698</v>
      </c>
      <c r="AE65" s="178"/>
    </row>
    <row r="66" spans="1:31" ht="16.5" thickTop="1" thickBot="1" x14ac:dyDescent="0.3">
      <c r="A66" s="187"/>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9"/>
    </row>
    <row r="70" spans="1:31" x14ac:dyDescent="0.25">
      <c r="A70" s="6"/>
      <c r="B70" s="61"/>
      <c r="C70" s="6"/>
      <c r="D70" s="6"/>
      <c r="E70" s="6"/>
      <c r="F70" s="6"/>
      <c r="G70" s="6"/>
      <c r="H70" s="6"/>
      <c r="I70" s="6"/>
      <c r="J70" s="6"/>
      <c r="K70" s="6"/>
      <c r="L70" s="6"/>
      <c r="M70" s="6"/>
      <c r="N70" s="6"/>
      <c r="O70" s="6"/>
      <c r="P70" s="6"/>
      <c r="Q70" s="6"/>
      <c r="R70" s="6"/>
    </row>
    <row r="74" spans="1:31" ht="18.75" x14ac:dyDescent="0.3">
      <c r="A74" s="6"/>
      <c r="B74" s="5"/>
      <c r="C74" s="5"/>
      <c r="I74" s="11"/>
      <c r="J74" s="1"/>
      <c r="K74" s="1"/>
      <c r="R74" s="2"/>
    </row>
    <row r="75" spans="1:31" ht="18.75" x14ac:dyDescent="0.3">
      <c r="A75" s="6"/>
      <c r="B75" s="5"/>
      <c r="C75" s="5"/>
      <c r="I75" s="11"/>
      <c r="R75" s="2"/>
    </row>
    <row r="76" spans="1:31" x14ac:dyDescent="0.25">
      <c r="A76" s="6"/>
      <c r="B76" s="61"/>
      <c r="C76" s="6"/>
      <c r="D76" s="6"/>
      <c r="E76" s="6"/>
      <c r="F76" s="6"/>
      <c r="G76" s="6"/>
      <c r="H76" s="6"/>
      <c r="I76" s="6"/>
      <c r="J76" s="6"/>
      <c r="K76" s="6"/>
      <c r="L76" s="6"/>
      <c r="M76" s="6"/>
      <c r="N76" s="6"/>
      <c r="O76" s="6"/>
      <c r="P76" s="6"/>
      <c r="Q76" s="6"/>
      <c r="R76" s="6"/>
    </row>
  </sheetData>
  <mergeCells count="29">
    <mergeCell ref="B50:B51"/>
    <mergeCell ref="C50:F50"/>
    <mergeCell ref="G50:J50"/>
    <mergeCell ref="K50:N50"/>
    <mergeCell ref="J30:O33"/>
    <mergeCell ref="A2:C2"/>
    <mergeCell ref="AD5:AD8"/>
    <mergeCell ref="AD9:AD12"/>
    <mergeCell ref="AD13:AD16"/>
    <mergeCell ref="A44:A45"/>
    <mergeCell ref="B44:B45"/>
    <mergeCell ref="C44:F44"/>
    <mergeCell ref="G44:J44"/>
    <mergeCell ref="K44:L44"/>
    <mergeCell ref="U23:U28"/>
    <mergeCell ref="Y23:Y28"/>
    <mergeCell ref="U5:U10"/>
    <mergeCell ref="Y5:Y10"/>
    <mergeCell ref="U11:U16"/>
    <mergeCell ref="Y11:Y16"/>
    <mergeCell ref="U17:U22"/>
    <mergeCell ref="Y17:Y22"/>
    <mergeCell ref="C63:I63"/>
    <mergeCell ref="J63:P63"/>
    <mergeCell ref="Q63:W63"/>
    <mergeCell ref="X63:AD63"/>
    <mergeCell ref="C57:H57"/>
    <mergeCell ref="I57:N57"/>
    <mergeCell ref="O57:T5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18"/>
  <sheetViews>
    <sheetView zoomScale="70" zoomScaleNormal="70" workbookViewId="0">
      <selection activeCell="D4" sqref="D4"/>
    </sheetView>
  </sheetViews>
  <sheetFormatPr defaultColWidth="9.140625" defaultRowHeight="15" x14ac:dyDescent="0.25"/>
  <cols>
    <col min="1" max="1" width="31" style="62" customWidth="1"/>
    <col min="2" max="2" width="84.140625" style="62" customWidth="1"/>
    <col min="3" max="3" width="69.5703125" style="62" customWidth="1"/>
    <col min="4" max="4" width="61.7109375" style="62" customWidth="1"/>
    <col min="5" max="16384" width="9.140625" style="62"/>
  </cols>
  <sheetData>
    <row r="1" spans="1:3" ht="15.75" thickBot="1" x14ac:dyDescent="0.3"/>
    <row r="2" spans="1:3" ht="15.75" thickBot="1" x14ac:dyDescent="0.3">
      <c r="A2" s="386" t="s">
        <v>429</v>
      </c>
      <c r="B2" s="387"/>
      <c r="C2" s="388"/>
    </row>
    <row r="3" spans="1:3" ht="13.5" customHeight="1" thickBot="1" x14ac:dyDescent="0.3"/>
    <row r="4" spans="1:3" ht="231.75" customHeight="1" thickBot="1" x14ac:dyDescent="0.3">
      <c r="A4" s="255" t="s">
        <v>405</v>
      </c>
      <c r="B4" s="256"/>
      <c r="C4" s="257" t="s">
        <v>421</v>
      </c>
    </row>
    <row r="5" spans="1:3" ht="231.75" customHeight="1" thickBot="1" x14ac:dyDescent="0.3">
      <c r="A5" s="255" t="s">
        <v>406</v>
      </c>
      <c r="B5" s="256"/>
      <c r="C5" s="257" t="s">
        <v>424</v>
      </c>
    </row>
    <row r="6" spans="1:3" ht="231.75" customHeight="1" thickBot="1" x14ac:dyDescent="0.3">
      <c r="A6" s="255" t="s">
        <v>407</v>
      </c>
      <c r="B6" s="256"/>
      <c r="C6" s="257" t="s">
        <v>423</v>
      </c>
    </row>
    <row r="7" spans="1:3" ht="231.75" customHeight="1" thickBot="1" x14ac:dyDescent="0.3">
      <c r="A7" s="255" t="s">
        <v>403</v>
      </c>
      <c r="B7" s="256"/>
      <c r="C7" s="257" t="s">
        <v>351</v>
      </c>
    </row>
    <row r="8" spans="1:3" ht="231.75" customHeight="1" thickBot="1" x14ac:dyDescent="0.3">
      <c r="A8" s="255" t="s">
        <v>408</v>
      </c>
      <c r="B8" s="256"/>
      <c r="C8" s="257" t="s">
        <v>349</v>
      </c>
    </row>
    <row r="9" spans="1:3" ht="231.75" customHeight="1" thickBot="1" x14ac:dyDescent="0.3">
      <c r="A9" s="255" t="s">
        <v>409</v>
      </c>
      <c r="B9" s="256"/>
      <c r="C9" s="257" t="s">
        <v>425</v>
      </c>
    </row>
    <row r="10" spans="1:3" ht="231.75" customHeight="1" thickBot="1" x14ac:dyDescent="0.3">
      <c r="A10" s="255" t="s">
        <v>410</v>
      </c>
      <c r="B10" s="256"/>
      <c r="C10" s="257" t="s">
        <v>426</v>
      </c>
    </row>
    <row r="11" spans="1:3" ht="231.75" customHeight="1" thickBot="1" x14ac:dyDescent="0.3">
      <c r="A11" s="255" t="s">
        <v>411</v>
      </c>
      <c r="B11" s="256"/>
      <c r="C11" s="257" t="s">
        <v>427</v>
      </c>
    </row>
    <row r="12" spans="1:3" ht="231.75" customHeight="1" thickBot="1" x14ac:dyDescent="0.3">
      <c r="A12" s="258" t="s">
        <v>412</v>
      </c>
      <c r="B12" s="256"/>
      <c r="C12" s="257" t="s">
        <v>404</v>
      </c>
    </row>
    <row r="13" spans="1:3" ht="231.75" customHeight="1" thickBot="1" x14ac:dyDescent="0.3">
      <c r="A13" s="255" t="s">
        <v>413</v>
      </c>
      <c r="B13" s="256"/>
      <c r="C13" s="257" t="s">
        <v>422</v>
      </c>
    </row>
    <row r="14" spans="1:3" ht="231.75" customHeight="1" thickBot="1" x14ac:dyDescent="0.3">
      <c r="A14" s="255" t="s">
        <v>414</v>
      </c>
      <c r="B14" s="256"/>
      <c r="C14" s="257" t="s">
        <v>354</v>
      </c>
    </row>
    <row r="15" spans="1:3" ht="231.75" customHeight="1" thickBot="1" x14ac:dyDescent="0.3">
      <c r="A15" s="255" t="s">
        <v>415</v>
      </c>
      <c r="B15" s="256"/>
      <c r="C15" s="257" t="s">
        <v>428</v>
      </c>
    </row>
    <row r="16" spans="1:3" ht="231.75" customHeight="1" thickBot="1" x14ac:dyDescent="0.3">
      <c r="A16" s="255" t="s">
        <v>416</v>
      </c>
      <c r="B16" s="256"/>
      <c r="C16" s="257" t="s">
        <v>318</v>
      </c>
    </row>
    <row r="17" spans="1:3" ht="231.75" customHeight="1" thickBot="1" x14ac:dyDescent="0.3">
      <c r="A17" s="255" t="s">
        <v>417</v>
      </c>
      <c r="B17" s="256"/>
      <c r="C17" s="257" t="s">
        <v>442</v>
      </c>
    </row>
    <row r="18" spans="1:3" ht="231.75" customHeight="1" thickBot="1" x14ac:dyDescent="0.3">
      <c r="A18" s="255" t="s">
        <v>418</v>
      </c>
      <c r="B18" s="256"/>
      <c r="C18" s="257" t="s">
        <v>356</v>
      </c>
    </row>
  </sheetData>
  <mergeCells count="1">
    <mergeCell ref="A2:C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M29"/>
  <sheetViews>
    <sheetView zoomScale="80" zoomScaleNormal="80" workbookViewId="0">
      <selection activeCell="H36" sqref="H36"/>
    </sheetView>
  </sheetViews>
  <sheetFormatPr defaultColWidth="9.140625" defaultRowHeight="15" x14ac:dyDescent="0.25"/>
  <cols>
    <col min="1" max="1" width="9.140625" style="62"/>
    <col min="2" max="2" width="19.42578125" style="62" customWidth="1"/>
    <col min="3" max="3" width="27.7109375" style="62" customWidth="1"/>
    <col min="4" max="4" width="19.5703125" style="62" customWidth="1"/>
    <col min="5" max="5" width="24" style="62" customWidth="1"/>
    <col min="6" max="6" width="10.42578125" style="62" customWidth="1"/>
    <col min="7" max="10" width="9.140625" style="62"/>
    <col min="11" max="11" width="10.85546875" style="62" customWidth="1"/>
    <col min="12" max="16384" width="9.140625" style="62"/>
  </cols>
  <sheetData>
    <row r="1" spans="2:11" x14ac:dyDescent="0.25">
      <c r="B1" s="399" t="s">
        <v>279</v>
      </c>
      <c r="C1" s="400"/>
      <c r="D1" s="400"/>
      <c r="E1" s="400"/>
      <c r="F1" s="400"/>
      <c r="G1" s="400"/>
      <c r="H1" s="400"/>
      <c r="I1" s="400"/>
      <c r="J1" s="400"/>
      <c r="K1" s="401"/>
    </row>
    <row r="2" spans="2:11" ht="15.75" thickBot="1" x14ac:dyDescent="0.3">
      <c r="B2" s="402"/>
      <c r="C2" s="403"/>
      <c r="D2" s="403"/>
      <c r="E2" s="403"/>
      <c r="F2" s="403"/>
      <c r="G2" s="403"/>
      <c r="H2" s="403"/>
      <c r="I2" s="403"/>
      <c r="J2" s="403"/>
      <c r="K2" s="404"/>
    </row>
    <row r="3" spans="2:11" x14ac:dyDescent="0.25">
      <c r="B3" s="177"/>
      <c r="K3" s="178"/>
    </row>
    <row r="4" spans="2:11" x14ac:dyDescent="0.25">
      <c r="B4" s="407" t="s">
        <v>444</v>
      </c>
      <c r="C4" s="408"/>
      <c r="D4" s="408"/>
      <c r="E4" s="408"/>
      <c r="F4" s="408"/>
      <c r="G4" s="408"/>
      <c r="H4" s="408"/>
      <c r="K4" s="178"/>
    </row>
    <row r="5" spans="2:11" ht="15.75" thickBot="1" x14ac:dyDescent="0.3">
      <c r="B5" s="177"/>
      <c r="C5" s="406" t="s">
        <v>274</v>
      </c>
      <c r="D5" s="406"/>
      <c r="E5" s="406"/>
      <c r="K5" s="178"/>
    </row>
    <row r="6" spans="2:11" ht="16.5" thickTop="1" thickBot="1" x14ac:dyDescent="0.3">
      <c r="B6" s="177"/>
      <c r="C6" s="394" t="s">
        <v>457</v>
      </c>
      <c r="D6" s="395"/>
      <c r="E6" s="396"/>
      <c r="K6" s="178"/>
    </row>
    <row r="7" spans="2:11" ht="16.5" thickTop="1" thickBot="1" x14ac:dyDescent="0.3">
      <c r="B7" s="177"/>
      <c r="C7" s="345" t="s">
        <v>15</v>
      </c>
      <c r="D7" s="345" t="s">
        <v>208</v>
      </c>
      <c r="E7" s="345" t="s">
        <v>456</v>
      </c>
      <c r="K7" s="178"/>
    </row>
    <row r="8" spans="2:11" ht="15.75" thickTop="1" x14ac:dyDescent="0.25">
      <c r="B8" s="177"/>
      <c r="C8" s="342" t="s">
        <v>436</v>
      </c>
      <c r="D8" s="201" t="s">
        <v>286</v>
      </c>
      <c r="E8" s="222">
        <v>137</v>
      </c>
      <c r="K8" s="178"/>
    </row>
    <row r="9" spans="2:11" x14ac:dyDescent="0.25">
      <c r="B9" s="177"/>
      <c r="C9" s="343"/>
      <c r="D9" s="202" t="s">
        <v>287</v>
      </c>
      <c r="E9" s="223">
        <v>1029</v>
      </c>
      <c r="K9" s="178"/>
    </row>
    <row r="10" spans="2:11" ht="15.75" thickBot="1" x14ac:dyDescent="0.3">
      <c r="B10" s="177"/>
      <c r="C10" s="344"/>
      <c r="D10" s="203" t="s">
        <v>288</v>
      </c>
      <c r="E10" s="224">
        <v>137</v>
      </c>
      <c r="K10" s="178"/>
    </row>
    <row r="11" spans="2:11" ht="15.75" thickTop="1" x14ac:dyDescent="0.25">
      <c r="B11" s="177"/>
      <c r="C11" s="342" t="s">
        <v>437</v>
      </c>
      <c r="D11" s="201" t="s">
        <v>289</v>
      </c>
      <c r="E11" s="225">
        <v>71</v>
      </c>
      <c r="K11" s="178"/>
    </row>
    <row r="12" spans="2:11" x14ac:dyDescent="0.25">
      <c r="B12" s="177"/>
      <c r="C12" s="343"/>
      <c r="D12" s="202" t="s">
        <v>290</v>
      </c>
      <c r="E12" s="223">
        <v>296</v>
      </c>
      <c r="K12" s="178"/>
    </row>
    <row r="13" spans="2:11" ht="15.75" thickBot="1" x14ac:dyDescent="0.3">
      <c r="B13" s="177"/>
      <c r="C13" s="344"/>
      <c r="D13" s="203" t="s">
        <v>291</v>
      </c>
      <c r="E13" s="224">
        <v>81</v>
      </c>
      <c r="K13" s="178"/>
    </row>
    <row r="14" spans="2:11" ht="15.75" thickTop="1" x14ac:dyDescent="0.25">
      <c r="B14" s="177"/>
      <c r="C14" s="342" t="s">
        <v>438</v>
      </c>
      <c r="D14" s="201" t="s">
        <v>292</v>
      </c>
      <c r="E14" s="225">
        <v>187</v>
      </c>
      <c r="K14" s="178"/>
    </row>
    <row r="15" spans="2:11" x14ac:dyDescent="0.25">
      <c r="B15" s="177"/>
      <c r="C15" s="343"/>
      <c r="D15" s="202" t="s">
        <v>293</v>
      </c>
      <c r="E15" s="223">
        <v>1402</v>
      </c>
      <c r="K15" s="178"/>
    </row>
    <row r="16" spans="2:11" ht="15.75" thickBot="1" x14ac:dyDescent="0.3">
      <c r="B16" s="177"/>
      <c r="C16" s="344"/>
      <c r="D16" s="203" t="s">
        <v>294</v>
      </c>
      <c r="E16" s="224">
        <v>187</v>
      </c>
      <c r="K16" s="178"/>
    </row>
    <row r="17" spans="2:13" ht="15.75" thickTop="1" x14ac:dyDescent="0.25">
      <c r="B17" s="177"/>
      <c r="C17" s="342" t="s">
        <v>439</v>
      </c>
      <c r="D17" s="201" t="s">
        <v>295</v>
      </c>
      <c r="E17" s="225">
        <v>71</v>
      </c>
      <c r="K17" s="178"/>
    </row>
    <row r="18" spans="2:13" x14ac:dyDescent="0.25">
      <c r="B18" s="177"/>
      <c r="C18" s="343"/>
      <c r="D18" s="202" t="s">
        <v>296</v>
      </c>
      <c r="E18" s="223">
        <v>296</v>
      </c>
      <c r="K18" s="178"/>
    </row>
    <row r="19" spans="2:13" ht="15.75" thickBot="1" x14ac:dyDescent="0.3">
      <c r="B19" s="177"/>
      <c r="C19" s="344"/>
      <c r="D19" s="203" t="s">
        <v>297</v>
      </c>
      <c r="E19" s="224">
        <v>81</v>
      </c>
      <c r="K19" s="178"/>
      <c r="M19" s="456"/>
    </row>
    <row r="20" spans="2:13" ht="16.5" thickTop="1" thickBot="1" x14ac:dyDescent="0.3">
      <c r="B20" s="177"/>
      <c r="C20" s="204"/>
      <c r="D20" s="205" t="s">
        <v>221</v>
      </c>
      <c r="E20" s="229">
        <f>SUM(E8:E19)</f>
        <v>3975</v>
      </c>
      <c r="K20" s="178"/>
    </row>
    <row r="21" spans="2:13" ht="15.75" thickTop="1" x14ac:dyDescent="0.25">
      <c r="B21" s="177"/>
      <c r="C21" s="209"/>
      <c r="D21" s="210"/>
      <c r="K21" s="178"/>
    </row>
    <row r="22" spans="2:13" x14ac:dyDescent="0.25">
      <c r="B22" s="177"/>
      <c r="C22" s="162"/>
      <c r="D22" s="211"/>
      <c r="K22" s="178"/>
    </row>
    <row r="23" spans="2:13" x14ac:dyDescent="0.25">
      <c r="B23" s="407" t="s">
        <v>440</v>
      </c>
      <c r="C23" s="408"/>
      <c r="D23" s="408"/>
      <c r="E23" s="408"/>
      <c r="F23" s="408"/>
      <c r="G23" s="408"/>
      <c r="H23" s="408"/>
      <c r="I23" s="408"/>
      <c r="J23" s="408"/>
      <c r="K23" s="409"/>
    </row>
    <row r="24" spans="2:13" ht="15.75" thickBot="1" x14ac:dyDescent="0.3">
      <c r="B24" s="177"/>
      <c r="C24" s="405" t="s">
        <v>275</v>
      </c>
      <c r="D24" s="405"/>
      <c r="K24" s="178"/>
    </row>
    <row r="25" spans="2:13" ht="16.5" thickTop="1" thickBot="1" x14ac:dyDescent="0.3">
      <c r="B25" s="177"/>
      <c r="C25" s="397" t="s">
        <v>357</v>
      </c>
      <c r="D25" s="398"/>
      <c r="K25" s="178"/>
    </row>
    <row r="26" spans="2:13" ht="15.75" thickTop="1" x14ac:dyDescent="0.25">
      <c r="B26" s="177"/>
      <c r="C26" s="212" t="s">
        <v>443</v>
      </c>
      <c r="D26" s="226">
        <v>40</v>
      </c>
      <c r="K26" s="178"/>
    </row>
    <row r="27" spans="2:13" x14ac:dyDescent="0.25">
      <c r="B27" s="177"/>
      <c r="C27" s="213" t="s">
        <v>269</v>
      </c>
      <c r="D27" s="227">
        <v>30</v>
      </c>
      <c r="K27" s="178"/>
    </row>
    <row r="28" spans="2:13" ht="15.75" thickBot="1" x14ac:dyDescent="0.3">
      <c r="B28" s="177"/>
      <c r="C28" s="214" t="s">
        <v>270</v>
      </c>
      <c r="D28" s="228">
        <v>20</v>
      </c>
      <c r="K28" s="178"/>
    </row>
    <row r="29" spans="2:13" ht="16.5" thickTop="1" thickBot="1" x14ac:dyDescent="0.3">
      <c r="B29" s="187"/>
      <c r="C29" s="188"/>
      <c r="D29" s="188"/>
      <c r="E29" s="188"/>
      <c r="F29" s="188"/>
      <c r="G29" s="188"/>
      <c r="H29" s="188"/>
      <c r="I29" s="188"/>
      <c r="J29" s="188"/>
      <c r="K29" s="189"/>
    </row>
  </sheetData>
  <mergeCells count="7">
    <mergeCell ref="C6:E6"/>
    <mergeCell ref="C25:D25"/>
    <mergeCell ref="B1:K2"/>
    <mergeCell ref="C24:D24"/>
    <mergeCell ref="C5:E5"/>
    <mergeCell ref="B4:H4"/>
    <mergeCell ref="B23:K2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Z146"/>
  <sheetViews>
    <sheetView tabSelected="1" topLeftCell="AB70" zoomScale="85" zoomScaleNormal="85" workbookViewId="0">
      <selection activeCell="BD100" sqref="BD100"/>
    </sheetView>
  </sheetViews>
  <sheetFormatPr defaultColWidth="8.85546875" defaultRowHeight="15" x14ac:dyDescent="0.25"/>
  <cols>
    <col min="1" max="1" width="8.5703125" style="259" customWidth="1"/>
    <col min="2" max="2" width="26.5703125" style="259" customWidth="1"/>
    <col min="3" max="3" width="20.28515625" style="259" customWidth="1"/>
    <col min="4" max="4" width="20.42578125" style="259" customWidth="1"/>
    <col min="5" max="5" width="22.5703125" style="259" customWidth="1"/>
    <col min="6" max="6" width="26.7109375" style="259" customWidth="1"/>
    <col min="7" max="7" width="13.85546875" style="259" customWidth="1"/>
    <col min="8" max="8" width="12" style="259" customWidth="1"/>
    <col min="9" max="9" width="12.28515625" style="259" customWidth="1"/>
    <col min="10" max="10" width="15.42578125" style="259" customWidth="1"/>
    <col min="11" max="11" width="16.42578125" style="259" customWidth="1"/>
    <col min="12" max="12" width="17.28515625" style="259" customWidth="1"/>
    <col min="13" max="13" width="20.85546875" style="259" customWidth="1"/>
    <col min="14" max="14" width="11.7109375" style="259" customWidth="1"/>
    <col min="15" max="15" width="10.7109375" style="259" customWidth="1"/>
    <col min="16" max="16" width="15.5703125" style="259" customWidth="1"/>
    <col min="17" max="17" width="16.5703125" style="259" customWidth="1"/>
    <col min="18" max="18" width="15.5703125" style="259" customWidth="1"/>
    <col min="19" max="19" width="18.28515625" style="259" bestFit="1" customWidth="1"/>
    <col min="20" max="20" width="9.7109375" style="259" bestFit="1" customWidth="1"/>
    <col min="21" max="21" width="8.85546875" style="259" customWidth="1"/>
    <col min="22" max="22" width="11.28515625" style="259" customWidth="1"/>
    <col min="23" max="23" width="14.5703125" style="259" customWidth="1"/>
    <col min="24" max="24" width="13.5703125" style="259" customWidth="1"/>
    <col min="25" max="25" width="8.85546875" style="259"/>
    <col min="26" max="26" width="10" style="259" customWidth="1"/>
    <col min="27" max="27" width="8.85546875" style="259"/>
    <col min="28" max="28" width="11.140625" style="259" customWidth="1"/>
    <col min="29" max="29" width="11.7109375" style="259" customWidth="1"/>
    <col min="30" max="32" width="8.85546875" style="259"/>
    <col min="33" max="33" width="19.7109375" style="259" customWidth="1"/>
    <col min="34" max="71" width="8.85546875" style="259"/>
    <col min="72" max="72" width="16.28515625" style="259" bestFit="1" customWidth="1"/>
    <col min="73" max="16384" width="8.85546875" style="259"/>
  </cols>
  <sheetData>
    <row r="1" spans="1:56" x14ac:dyDescent="0.25">
      <c r="A1" s="350"/>
      <c r="B1" s="350"/>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1"/>
    </row>
    <row r="2" spans="1:56" ht="15.75" thickBot="1" x14ac:dyDescent="0.3">
      <c r="A2" s="350"/>
      <c r="B2" s="352" t="s">
        <v>321</v>
      </c>
      <c r="C2" s="350"/>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1"/>
    </row>
    <row r="3" spans="1:56" ht="23.25" customHeight="1" thickTop="1" thickBot="1" x14ac:dyDescent="0.3">
      <c r="A3" s="260" t="s">
        <v>4</v>
      </c>
      <c r="B3" s="261" t="s">
        <v>14</v>
      </c>
      <c r="C3" s="261" t="s">
        <v>175</v>
      </c>
      <c r="D3" s="262" t="s">
        <v>0</v>
      </c>
      <c r="E3" s="263" t="s">
        <v>2</v>
      </c>
      <c r="F3" s="261" t="s">
        <v>3</v>
      </c>
      <c r="G3" s="350"/>
      <c r="H3" s="350"/>
      <c r="I3" s="350"/>
      <c r="J3" s="350"/>
      <c r="K3" s="350"/>
      <c r="L3" s="350"/>
      <c r="M3" s="350"/>
      <c r="N3" s="350"/>
      <c r="O3" s="350"/>
      <c r="P3" s="350"/>
      <c r="Q3" s="350"/>
      <c r="R3" s="350"/>
      <c r="S3" s="350"/>
      <c r="T3" s="350"/>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c r="AT3" s="350"/>
      <c r="AU3" s="350"/>
      <c r="AV3" s="350"/>
      <c r="AW3" s="350"/>
      <c r="AX3" s="350"/>
      <c r="AY3" s="350"/>
      <c r="AZ3" s="350"/>
      <c r="BA3" s="350"/>
      <c r="BB3" s="350"/>
      <c r="BC3" s="350"/>
      <c r="BD3" s="351"/>
    </row>
    <row r="4" spans="1:56" ht="15.75" thickTop="1" x14ac:dyDescent="0.25">
      <c r="A4" s="264">
        <v>1</v>
      </c>
      <c r="B4" s="265" t="s">
        <v>249</v>
      </c>
      <c r="C4" s="266" cm="1">
        <f t="array" aca="1" ref="C4" ca="1">INDIRECT("'"&amp;$BL67&amp;"'!C$40")</f>
        <v>8</v>
      </c>
      <c r="D4" s="267" cm="1">
        <f t="array" aca="1" ref="D4" ca="1">INDIRECT("'"&amp;$BL67&amp;"'!D$40")</f>
        <v>8</v>
      </c>
      <c r="E4" s="268" cm="1">
        <f t="array" aca="1" ref="E4" ca="1">INDIRECT("'"&amp;$BL67&amp;"'!E$40")</f>
        <v>16</v>
      </c>
      <c r="F4" s="267" cm="1">
        <f t="array" aca="1" ref="F4" ca="1">INDIRECT("'"&amp;$BL67&amp;"'!F$40")</f>
        <v>32</v>
      </c>
      <c r="G4" s="350"/>
      <c r="H4" s="350"/>
      <c r="I4" s="350"/>
      <c r="J4" s="350"/>
      <c r="K4" s="350"/>
      <c r="L4" s="350"/>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0"/>
      <c r="AR4" s="350"/>
      <c r="AS4" s="350"/>
      <c r="AT4" s="350"/>
      <c r="AU4" s="350"/>
      <c r="AV4" s="350"/>
      <c r="AW4" s="350"/>
      <c r="AX4" s="350"/>
      <c r="AY4" s="350"/>
      <c r="AZ4" s="350"/>
      <c r="BA4" s="350"/>
      <c r="BB4" s="350"/>
      <c r="BC4" s="350"/>
      <c r="BD4" s="351"/>
    </row>
    <row r="5" spans="1:56" x14ac:dyDescent="0.25">
      <c r="A5" s="269">
        <v>2</v>
      </c>
      <c r="B5" s="270" t="s">
        <v>205</v>
      </c>
      <c r="C5" s="271" cm="1">
        <f t="array" aca="1" ref="C5" ca="1">INDIRECT("'"&amp;$BL68&amp;"'!C$40")</f>
        <v>8</v>
      </c>
      <c r="D5" s="272" cm="1">
        <f t="array" aca="1" ref="D5" ca="1">INDIRECT("'"&amp;$BL68&amp;"'!D$40")</f>
        <v>8</v>
      </c>
      <c r="E5" s="273" cm="1">
        <f t="array" aca="1" ref="E5" ca="1">INDIRECT("'"&amp;$BL68&amp;"'!E$40")</f>
        <v>8</v>
      </c>
      <c r="F5" s="272" cm="1">
        <f t="array" aca="1" ref="F5" ca="1">INDIRECT("'"&amp;$BL68&amp;"'!F$40")</f>
        <v>24</v>
      </c>
      <c r="G5" s="350"/>
      <c r="H5" s="350"/>
      <c r="I5" s="350"/>
      <c r="J5" s="350"/>
      <c r="K5" s="350"/>
      <c r="L5" s="350"/>
      <c r="M5" s="350"/>
      <c r="N5" s="350"/>
      <c r="O5" s="350"/>
      <c r="P5" s="350"/>
      <c r="Q5" s="350"/>
      <c r="R5" s="350"/>
      <c r="S5" s="350"/>
      <c r="T5" s="350"/>
      <c r="U5" s="350"/>
      <c r="V5" s="350"/>
      <c r="W5" s="350"/>
      <c r="X5" s="350"/>
      <c r="Y5" s="350"/>
      <c r="Z5" s="350"/>
      <c r="AA5" s="350"/>
      <c r="AB5" s="350"/>
      <c r="AC5" s="350"/>
      <c r="AD5" s="350"/>
      <c r="AE5" s="350"/>
      <c r="AF5" s="350"/>
      <c r="AG5" s="350"/>
      <c r="AH5" s="350"/>
      <c r="AI5" s="350"/>
      <c r="AJ5" s="350"/>
      <c r="AK5" s="350"/>
      <c r="AL5" s="350"/>
      <c r="AM5" s="350"/>
      <c r="AN5" s="350"/>
      <c r="AO5" s="350"/>
      <c r="AP5" s="350"/>
      <c r="AQ5" s="350"/>
      <c r="AR5" s="350"/>
      <c r="AS5" s="350"/>
      <c r="AT5" s="350"/>
      <c r="AU5" s="350"/>
      <c r="AV5" s="350"/>
      <c r="AW5" s="350"/>
      <c r="AX5" s="350"/>
      <c r="AY5" s="350"/>
      <c r="AZ5" s="350"/>
      <c r="BA5" s="350"/>
      <c r="BB5" s="350"/>
      <c r="BC5" s="350"/>
      <c r="BD5" s="351"/>
    </row>
    <row r="6" spans="1:56" x14ac:dyDescent="0.25">
      <c r="A6" s="269">
        <v>3</v>
      </c>
      <c r="B6" s="270" t="s">
        <v>5</v>
      </c>
      <c r="C6" s="271" cm="1">
        <f t="array" aca="1" ref="C6" ca="1">INDIRECT("'"&amp;$BL69&amp;"'!C$40")</f>
        <v>8</v>
      </c>
      <c r="D6" s="272" cm="1">
        <f t="array" aca="1" ref="D6" ca="1">INDIRECT("'"&amp;$BL69&amp;"'!D$40")</f>
        <v>8</v>
      </c>
      <c r="E6" s="273" cm="1">
        <f t="array" aca="1" ref="E6" ca="1">INDIRECT("'"&amp;$BL69&amp;"'!E$40")</f>
        <v>14</v>
      </c>
      <c r="F6" s="272" cm="1">
        <f t="array" aca="1" ref="F6" ca="1">INDIRECT("'"&amp;$BL69&amp;"'!F$40")</f>
        <v>30</v>
      </c>
      <c r="G6" s="350"/>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1"/>
    </row>
    <row r="7" spans="1:56" x14ac:dyDescent="0.25">
      <c r="A7" s="269">
        <v>4</v>
      </c>
      <c r="B7" s="270" t="s">
        <v>6</v>
      </c>
      <c r="C7" s="271" cm="1">
        <f t="array" aca="1" ref="C7" ca="1">INDIRECT("'"&amp;$BL70&amp;"'!C$40")</f>
        <v>8</v>
      </c>
      <c r="D7" s="272" cm="1">
        <f t="array" aca="1" ref="D7" ca="1">INDIRECT("'"&amp;$BL70&amp;"'!D$40")</f>
        <v>8</v>
      </c>
      <c r="E7" s="273" cm="1">
        <f t="array" aca="1" ref="E7" ca="1">INDIRECT("'"&amp;$BL70&amp;"'!E$40")</f>
        <v>11</v>
      </c>
      <c r="F7" s="272" cm="1">
        <f t="array" aca="1" ref="F7" ca="1">INDIRECT("'"&amp;$BL70&amp;"'!F$40")</f>
        <v>27</v>
      </c>
      <c r="G7" s="350"/>
      <c r="H7" s="350"/>
      <c r="I7" s="350"/>
      <c r="J7" s="350"/>
      <c r="K7" s="350"/>
      <c r="L7" s="350"/>
      <c r="M7" s="350"/>
      <c r="N7" s="350"/>
      <c r="O7" s="350"/>
      <c r="P7" s="350"/>
      <c r="Q7" s="350"/>
      <c r="R7" s="350"/>
      <c r="S7" s="350"/>
      <c r="T7" s="350"/>
      <c r="U7" s="350"/>
      <c r="V7" s="350"/>
      <c r="W7" s="350"/>
      <c r="X7" s="350"/>
      <c r="Y7" s="350"/>
      <c r="Z7" s="350"/>
      <c r="AA7" s="350"/>
      <c r="AB7" s="350"/>
      <c r="AC7" s="350"/>
      <c r="AD7" s="350"/>
      <c r="AE7" s="350"/>
      <c r="AF7" s="350"/>
      <c r="AG7" s="350"/>
      <c r="AH7" s="350"/>
      <c r="AI7" s="350"/>
      <c r="AJ7" s="350"/>
      <c r="AK7" s="350"/>
      <c r="AL7" s="350"/>
      <c r="AM7" s="350"/>
      <c r="AN7" s="350"/>
      <c r="AO7" s="350"/>
      <c r="AP7" s="350"/>
      <c r="AQ7" s="350"/>
      <c r="AR7" s="350"/>
      <c r="AS7" s="350"/>
      <c r="AT7" s="350"/>
      <c r="AU7" s="350"/>
      <c r="AV7" s="350"/>
      <c r="AW7" s="350"/>
      <c r="AX7" s="350"/>
      <c r="AY7" s="350"/>
      <c r="AZ7" s="350"/>
      <c r="BA7" s="350"/>
      <c r="BB7" s="350"/>
      <c r="BC7" s="350"/>
      <c r="BD7" s="351"/>
    </row>
    <row r="8" spans="1:56" x14ac:dyDescent="0.25">
      <c r="A8" s="269">
        <v>5</v>
      </c>
      <c r="B8" s="270" t="s">
        <v>7</v>
      </c>
      <c r="C8" s="271" cm="1">
        <f t="array" aca="1" ref="C8" ca="1">INDIRECT("'"&amp;$BL71&amp;"'!C$40")</f>
        <v>8</v>
      </c>
      <c r="D8" s="272" cm="1">
        <f t="array" aca="1" ref="D8" ca="1">INDIRECT("'"&amp;$BL71&amp;"'!D$40")</f>
        <v>8</v>
      </c>
      <c r="E8" s="273" cm="1">
        <f t="array" aca="1" ref="E8" ca="1">INDIRECT("'"&amp;$BL71&amp;"'!E$40")</f>
        <v>8</v>
      </c>
      <c r="F8" s="272" cm="1">
        <f t="array" aca="1" ref="F8" ca="1">INDIRECT("'"&amp;$BL71&amp;"'!F$40")</f>
        <v>24</v>
      </c>
      <c r="G8" s="350"/>
      <c r="H8" s="350"/>
      <c r="I8" s="350"/>
      <c r="J8" s="350"/>
      <c r="K8" s="350"/>
      <c r="L8" s="350"/>
      <c r="M8" s="350"/>
      <c r="N8" s="350"/>
      <c r="O8" s="350"/>
      <c r="P8" s="350"/>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1"/>
    </row>
    <row r="9" spans="1:56" x14ac:dyDescent="0.25">
      <c r="A9" s="269">
        <v>6</v>
      </c>
      <c r="B9" s="270" t="s">
        <v>8</v>
      </c>
      <c r="C9" s="271" cm="1">
        <f t="array" aca="1" ref="C9" ca="1">INDIRECT("'"&amp;$BL72&amp;"'!C$40")</f>
        <v>6</v>
      </c>
      <c r="D9" s="272" cm="1">
        <f t="array" aca="1" ref="D9" ca="1">INDIRECT("'"&amp;$BL72&amp;"'!D$40")</f>
        <v>6</v>
      </c>
      <c r="E9" s="273" cm="1">
        <f t="array" aca="1" ref="E9" ca="1">INDIRECT("'"&amp;$BL72&amp;"'!E$40")</f>
        <v>2</v>
      </c>
      <c r="F9" s="272" cm="1">
        <f t="array" aca="1" ref="F9" ca="1">INDIRECT("'"&amp;$BL72&amp;"'!F$40")</f>
        <v>14</v>
      </c>
      <c r="G9" s="350"/>
      <c r="H9" s="350"/>
      <c r="I9" s="350"/>
      <c r="J9" s="350"/>
      <c r="K9" s="350"/>
      <c r="L9" s="350"/>
      <c r="M9" s="350"/>
      <c r="N9" s="350"/>
      <c r="O9" s="350"/>
      <c r="P9" s="350"/>
      <c r="Q9" s="350"/>
      <c r="R9" s="350"/>
      <c r="S9" s="350"/>
      <c r="T9" s="350"/>
      <c r="U9" s="350"/>
      <c r="V9" s="350"/>
      <c r="W9" s="350"/>
      <c r="X9" s="350"/>
      <c r="Y9" s="350"/>
      <c r="Z9" s="350"/>
      <c r="AA9" s="350"/>
      <c r="AB9" s="350"/>
      <c r="AC9" s="350"/>
      <c r="AD9" s="350"/>
      <c r="AE9" s="350"/>
      <c r="AF9" s="350"/>
      <c r="AG9" s="350"/>
      <c r="AH9" s="350"/>
      <c r="AI9" s="350"/>
      <c r="AJ9" s="350"/>
      <c r="AK9" s="350"/>
      <c r="AL9" s="350"/>
      <c r="AM9" s="350"/>
      <c r="AN9" s="350"/>
      <c r="AO9" s="350"/>
      <c r="AP9" s="350"/>
      <c r="AQ9" s="350"/>
      <c r="AR9" s="350"/>
      <c r="AS9" s="350"/>
      <c r="AT9" s="350"/>
      <c r="AU9" s="350"/>
      <c r="AV9" s="350"/>
      <c r="AW9" s="350"/>
      <c r="AX9" s="350"/>
      <c r="AY9" s="350"/>
      <c r="AZ9" s="350"/>
      <c r="BA9" s="350"/>
      <c r="BB9" s="350"/>
      <c r="BC9" s="350"/>
      <c r="BD9" s="351"/>
    </row>
    <row r="10" spans="1:56" x14ac:dyDescent="0.25">
      <c r="A10" s="269">
        <v>7</v>
      </c>
      <c r="B10" s="270" t="s">
        <v>9</v>
      </c>
      <c r="C10" s="271" cm="1">
        <f t="array" aca="1" ref="C10" ca="1">INDIRECT("'"&amp;$BL73&amp;"'!C$40")</f>
        <v>7</v>
      </c>
      <c r="D10" s="272" cm="1">
        <f t="array" aca="1" ref="D10" ca="1">INDIRECT("'"&amp;$BL73&amp;"'!D$40")</f>
        <v>7</v>
      </c>
      <c r="E10" s="273" cm="1">
        <f t="array" aca="1" ref="E10" ca="1">INDIRECT("'"&amp;$BL73&amp;"'!E$40")</f>
        <v>8</v>
      </c>
      <c r="F10" s="272" cm="1">
        <f t="array" aca="1" ref="F10" ca="1">INDIRECT("'"&amp;$BL73&amp;"'!F$40")</f>
        <v>22</v>
      </c>
      <c r="G10" s="350"/>
      <c r="H10" s="350"/>
      <c r="I10" s="350"/>
      <c r="J10" s="350"/>
      <c r="K10" s="350"/>
      <c r="L10" s="350"/>
      <c r="M10" s="350"/>
      <c r="N10" s="350"/>
      <c r="O10" s="350"/>
      <c r="P10" s="350"/>
      <c r="Q10" s="350"/>
      <c r="R10" s="350"/>
      <c r="S10" s="350"/>
      <c r="T10" s="350"/>
      <c r="U10" s="350"/>
      <c r="V10" s="350"/>
      <c r="W10" s="350"/>
      <c r="X10" s="350"/>
      <c r="Y10" s="350"/>
      <c r="Z10" s="350"/>
      <c r="AA10" s="350"/>
      <c r="AB10" s="350"/>
      <c r="AC10" s="350"/>
      <c r="AD10" s="350"/>
      <c r="AE10" s="350"/>
      <c r="AF10" s="350"/>
      <c r="AG10" s="350"/>
      <c r="AH10" s="350"/>
      <c r="AI10" s="350"/>
      <c r="AJ10" s="350"/>
      <c r="AK10" s="350"/>
      <c r="AL10" s="350"/>
      <c r="AM10" s="350"/>
      <c r="AN10" s="350"/>
      <c r="AO10" s="350"/>
      <c r="AP10" s="350"/>
      <c r="AQ10" s="350"/>
      <c r="AR10" s="350"/>
      <c r="AS10" s="350"/>
      <c r="AT10" s="350"/>
      <c r="AU10" s="350"/>
      <c r="AV10" s="350"/>
      <c r="AW10" s="350"/>
      <c r="AX10" s="350"/>
      <c r="AY10" s="350"/>
      <c r="AZ10" s="350"/>
      <c r="BA10" s="350"/>
      <c r="BB10" s="350"/>
      <c r="BC10" s="350"/>
      <c r="BD10" s="351"/>
    </row>
    <row r="11" spans="1:56" x14ac:dyDescent="0.25">
      <c r="A11" s="269">
        <v>8</v>
      </c>
      <c r="B11" s="270" t="s">
        <v>11</v>
      </c>
      <c r="C11" s="271" cm="1">
        <f t="array" aca="1" ref="C11" ca="1">INDIRECT("'"&amp;$BL74&amp;"'!C$40")</f>
        <v>7</v>
      </c>
      <c r="D11" s="272" cm="1">
        <f t="array" aca="1" ref="D11" ca="1">INDIRECT("'"&amp;$BL74&amp;"'!D$40")</f>
        <v>7</v>
      </c>
      <c r="E11" s="273" cm="1">
        <f t="array" aca="1" ref="E11" ca="1">INDIRECT("'"&amp;$BL74&amp;"'!E$40")</f>
        <v>8</v>
      </c>
      <c r="F11" s="272" cm="1">
        <f t="array" aca="1" ref="F11" ca="1">INDIRECT("'"&amp;$BL74&amp;"'!F$40")</f>
        <v>22</v>
      </c>
      <c r="G11" s="350"/>
      <c r="H11" s="350"/>
      <c r="I11" s="350"/>
      <c r="J11" s="350"/>
      <c r="K11" s="350"/>
      <c r="L11" s="350"/>
      <c r="M11" s="350"/>
      <c r="N11" s="350"/>
      <c r="O11" s="350"/>
      <c r="P11" s="350"/>
      <c r="Q11" s="350"/>
      <c r="R11" s="350"/>
      <c r="S11" s="350"/>
      <c r="T11" s="350"/>
      <c r="U11" s="350"/>
      <c r="V11" s="350"/>
      <c r="W11" s="350"/>
      <c r="X11" s="350"/>
      <c r="Y11" s="350"/>
      <c r="Z11" s="350"/>
      <c r="AA11" s="350"/>
      <c r="AB11" s="350"/>
      <c r="AC11" s="350"/>
      <c r="AD11" s="350"/>
      <c r="AE11" s="350"/>
      <c r="AF11" s="350"/>
      <c r="AG11" s="350"/>
      <c r="AH11" s="350"/>
      <c r="AI11" s="350"/>
      <c r="AJ11" s="350"/>
      <c r="AK11" s="350"/>
      <c r="AL11" s="350"/>
      <c r="AM11" s="350"/>
      <c r="AN11" s="350"/>
      <c r="AO11" s="350"/>
      <c r="AP11" s="350"/>
      <c r="AQ11" s="350"/>
      <c r="AR11" s="350"/>
      <c r="AS11" s="350"/>
      <c r="AT11" s="350"/>
      <c r="AU11" s="350"/>
      <c r="AV11" s="350"/>
      <c r="AW11" s="350"/>
      <c r="AX11" s="350"/>
      <c r="AY11" s="350"/>
      <c r="AZ11" s="350"/>
      <c r="BA11" s="350"/>
      <c r="BB11" s="350"/>
      <c r="BC11" s="350"/>
      <c r="BD11" s="351"/>
    </row>
    <row r="12" spans="1:56" x14ac:dyDescent="0.25">
      <c r="A12" s="269">
        <v>9</v>
      </c>
      <c r="B12" s="270" t="s">
        <v>12</v>
      </c>
      <c r="C12" s="271" cm="1">
        <f t="array" aca="1" ref="C12" ca="1">INDIRECT("'"&amp;$BL75&amp;"'!C$40")</f>
        <v>8</v>
      </c>
      <c r="D12" s="272" cm="1">
        <f t="array" aca="1" ref="D12" ca="1">INDIRECT("'"&amp;$BL75&amp;"'!D$40")</f>
        <v>8</v>
      </c>
      <c r="E12" s="273" cm="1">
        <f t="array" aca="1" ref="E12" ca="1">INDIRECT("'"&amp;$BL75&amp;"'!E$40")</f>
        <v>12</v>
      </c>
      <c r="F12" s="272" cm="1">
        <f t="array" aca="1" ref="F12" ca="1">INDIRECT("'"&amp;$BL75&amp;"'!F$40")</f>
        <v>28</v>
      </c>
      <c r="G12" s="350"/>
      <c r="H12" s="350"/>
      <c r="I12" s="350"/>
      <c r="J12" s="350"/>
      <c r="K12" s="350"/>
      <c r="L12" s="350"/>
      <c r="M12" s="350"/>
      <c r="N12" s="350"/>
      <c r="O12" s="350"/>
      <c r="P12" s="350"/>
      <c r="Q12" s="350"/>
      <c r="R12" s="350"/>
      <c r="S12" s="350"/>
      <c r="T12" s="350"/>
      <c r="U12" s="350"/>
      <c r="V12" s="350"/>
      <c r="W12" s="350"/>
      <c r="X12" s="350"/>
      <c r="Y12" s="350"/>
      <c r="Z12" s="350"/>
      <c r="AA12" s="350"/>
      <c r="AB12" s="350"/>
      <c r="AC12" s="350"/>
      <c r="AD12" s="350"/>
      <c r="AE12" s="350"/>
      <c r="AF12" s="350"/>
      <c r="AG12" s="350"/>
      <c r="AH12" s="350"/>
      <c r="AI12" s="350"/>
      <c r="AJ12" s="350"/>
      <c r="AK12" s="350"/>
      <c r="AL12" s="350"/>
      <c r="AM12" s="350"/>
      <c r="AN12" s="350"/>
      <c r="AO12" s="350"/>
      <c r="AP12" s="350"/>
      <c r="AQ12" s="350"/>
      <c r="AR12" s="350"/>
      <c r="AS12" s="350"/>
      <c r="AT12" s="350"/>
      <c r="AU12" s="350"/>
      <c r="AV12" s="350"/>
      <c r="AW12" s="350"/>
      <c r="AX12" s="350"/>
      <c r="AY12" s="350"/>
      <c r="AZ12" s="350"/>
      <c r="BA12" s="350"/>
      <c r="BB12" s="350"/>
      <c r="BC12" s="350"/>
      <c r="BD12" s="351"/>
    </row>
    <row r="13" spans="1:56" x14ac:dyDescent="0.25">
      <c r="A13" s="269">
        <v>10</v>
      </c>
      <c r="B13" s="270" t="s">
        <v>10</v>
      </c>
      <c r="C13" s="271" cm="1">
        <f t="array" aca="1" ref="C13" ca="1">INDIRECT("'"&amp;$BL76&amp;"'!C$40")</f>
        <v>8</v>
      </c>
      <c r="D13" s="272" cm="1">
        <f t="array" aca="1" ref="D13" ca="1">INDIRECT("'"&amp;$BL76&amp;"'!D$40")</f>
        <v>8</v>
      </c>
      <c r="E13" s="273" cm="1">
        <f t="array" aca="1" ref="E13" ca="1">INDIRECT("'"&amp;$BL76&amp;"'!E$40")</f>
        <v>8</v>
      </c>
      <c r="F13" s="272" cm="1">
        <f t="array" aca="1" ref="F13" ca="1">INDIRECT("'"&amp;$BL76&amp;"'!F$40")</f>
        <v>24</v>
      </c>
      <c r="G13" s="350"/>
      <c r="H13" s="350"/>
      <c r="I13" s="350"/>
      <c r="J13" s="350"/>
      <c r="K13" s="350"/>
      <c r="L13" s="350"/>
      <c r="M13" s="350"/>
      <c r="N13" s="350"/>
      <c r="O13" s="350"/>
      <c r="P13" s="350"/>
      <c r="Q13" s="350"/>
      <c r="R13" s="350"/>
      <c r="S13" s="350"/>
      <c r="T13" s="350"/>
      <c r="U13" s="350"/>
      <c r="V13" s="350"/>
      <c r="W13" s="350"/>
      <c r="X13" s="350"/>
      <c r="Y13" s="350"/>
      <c r="Z13" s="350"/>
      <c r="AA13" s="350"/>
      <c r="AB13" s="350"/>
      <c r="AC13" s="350"/>
      <c r="AD13" s="350"/>
      <c r="AE13" s="350"/>
      <c r="AF13" s="350"/>
      <c r="AG13" s="350"/>
      <c r="AH13" s="350"/>
      <c r="AI13" s="350"/>
      <c r="AJ13" s="350"/>
      <c r="AK13" s="350"/>
      <c r="AL13" s="350"/>
      <c r="AM13" s="350"/>
      <c r="AN13" s="350"/>
      <c r="AO13" s="350"/>
      <c r="AP13" s="350"/>
      <c r="AQ13" s="350"/>
      <c r="AR13" s="350"/>
      <c r="AS13" s="350"/>
      <c r="AT13" s="350"/>
      <c r="AU13" s="350"/>
      <c r="AV13" s="350"/>
      <c r="AW13" s="350"/>
      <c r="AX13" s="350"/>
      <c r="AY13" s="350"/>
      <c r="AZ13" s="350"/>
      <c r="BA13" s="350"/>
      <c r="BB13" s="350"/>
      <c r="BC13" s="350"/>
      <c r="BD13" s="351"/>
    </row>
    <row r="14" spans="1:56" x14ac:dyDescent="0.25">
      <c r="A14" s="269">
        <v>11</v>
      </c>
      <c r="B14" s="270" t="s">
        <v>13</v>
      </c>
      <c r="C14" s="271" cm="1">
        <f t="array" aca="1" ref="C14" ca="1">INDIRECT("'"&amp;$BL77&amp;"'!C$40")</f>
        <v>6</v>
      </c>
      <c r="D14" s="272" cm="1">
        <f t="array" aca="1" ref="D14" ca="1">INDIRECT("'"&amp;$BL77&amp;"'!D$40")</f>
        <v>6</v>
      </c>
      <c r="E14" s="273" cm="1">
        <f t="array" aca="1" ref="E14" ca="1">INDIRECT("'"&amp;$BL77&amp;"'!E$40")</f>
        <v>6</v>
      </c>
      <c r="F14" s="272" cm="1">
        <f t="array" aca="1" ref="F14" ca="1">INDIRECT("'"&amp;$BL77&amp;"'!F$40")</f>
        <v>18</v>
      </c>
      <c r="G14" s="350"/>
      <c r="H14" s="350"/>
      <c r="I14" s="350"/>
      <c r="J14" s="350"/>
      <c r="K14" s="350"/>
      <c r="L14" s="350"/>
      <c r="M14" s="350"/>
      <c r="N14" s="350"/>
      <c r="O14" s="350"/>
      <c r="P14" s="350"/>
      <c r="Q14" s="350"/>
      <c r="R14" s="350"/>
      <c r="S14" s="350"/>
      <c r="T14" s="350"/>
      <c r="U14" s="350"/>
      <c r="V14" s="350"/>
      <c r="W14" s="350"/>
      <c r="X14" s="350"/>
      <c r="Y14" s="350"/>
      <c r="Z14" s="350"/>
      <c r="AA14" s="350"/>
      <c r="AB14" s="350"/>
      <c r="AC14" s="350"/>
      <c r="AD14" s="350"/>
      <c r="AE14" s="350"/>
      <c r="AF14" s="350"/>
      <c r="AG14" s="350"/>
      <c r="AH14" s="350"/>
      <c r="AI14" s="350"/>
      <c r="AJ14" s="350"/>
      <c r="AK14" s="350"/>
      <c r="AL14" s="350"/>
      <c r="AM14" s="350"/>
      <c r="AN14" s="350"/>
      <c r="AO14" s="350"/>
      <c r="AP14" s="350"/>
      <c r="AQ14" s="350"/>
      <c r="AR14" s="350"/>
      <c r="AS14" s="350"/>
      <c r="AT14" s="350"/>
      <c r="AU14" s="350"/>
      <c r="AV14" s="350"/>
      <c r="AW14" s="350"/>
      <c r="AX14" s="350"/>
      <c r="AY14" s="350"/>
      <c r="AZ14" s="350"/>
      <c r="BA14" s="350"/>
      <c r="BB14" s="350"/>
      <c r="BC14" s="350"/>
      <c r="BD14" s="351"/>
    </row>
    <row r="15" spans="1:56" x14ac:dyDescent="0.25">
      <c r="A15" s="269">
        <v>12</v>
      </c>
      <c r="B15" s="270" t="s">
        <v>204</v>
      </c>
      <c r="C15" s="271" cm="1">
        <f t="array" aca="1" ref="C15" ca="1">INDIRECT("'"&amp;$BL78&amp;"'!C$40")</f>
        <v>8</v>
      </c>
      <c r="D15" s="272" cm="1">
        <f t="array" aca="1" ref="D15" ca="1">INDIRECT("'"&amp;$BL78&amp;"'!D$40")</f>
        <v>8</v>
      </c>
      <c r="E15" s="273" cm="1">
        <f t="array" aca="1" ref="E15" ca="1">INDIRECT("'"&amp;$BL78&amp;"'!E$40")</f>
        <v>8</v>
      </c>
      <c r="F15" s="272" cm="1">
        <f t="array" aca="1" ref="F15" ca="1">INDIRECT("'"&amp;$BL78&amp;"'!F$40")</f>
        <v>24</v>
      </c>
      <c r="G15" s="350"/>
      <c r="H15" s="350"/>
      <c r="I15" s="350"/>
      <c r="J15" s="350"/>
      <c r="K15" s="350"/>
      <c r="L15" s="350"/>
      <c r="M15" s="350"/>
      <c r="N15" s="350"/>
      <c r="O15" s="350"/>
      <c r="P15" s="350"/>
      <c r="Q15" s="350"/>
      <c r="R15" s="350"/>
      <c r="S15" s="350"/>
      <c r="T15" s="350"/>
      <c r="U15" s="350"/>
      <c r="V15" s="350"/>
      <c r="W15" s="350"/>
      <c r="X15" s="350"/>
      <c r="Y15" s="350"/>
      <c r="Z15" s="350"/>
      <c r="AA15" s="350"/>
      <c r="AB15" s="350"/>
      <c r="AC15" s="350"/>
      <c r="AD15" s="350"/>
      <c r="AE15" s="350"/>
      <c r="AF15" s="350"/>
      <c r="AG15" s="350"/>
      <c r="AH15" s="350"/>
      <c r="AI15" s="350"/>
      <c r="AJ15" s="350"/>
      <c r="AK15" s="350"/>
      <c r="AL15" s="350"/>
      <c r="AM15" s="350"/>
      <c r="AN15" s="350"/>
      <c r="AO15" s="350"/>
      <c r="AP15" s="350"/>
      <c r="AQ15" s="350"/>
      <c r="AR15" s="350"/>
      <c r="AS15" s="350"/>
      <c r="AT15" s="350"/>
      <c r="AU15" s="350"/>
      <c r="AV15" s="350"/>
      <c r="AW15" s="350"/>
      <c r="AX15" s="350"/>
      <c r="AY15" s="350"/>
      <c r="AZ15" s="350"/>
      <c r="BA15" s="350"/>
      <c r="BB15" s="350"/>
      <c r="BC15" s="350"/>
      <c r="BD15" s="351"/>
    </row>
    <row r="16" spans="1:56" x14ac:dyDescent="0.25">
      <c r="A16" s="269">
        <v>13</v>
      </c>
      <c r="B16" s="270" t="s">
        <v>203</v>
      </c>
      <c r="C16" s="271" cm="1">
        <f t="array" aca="1" ref="C16" ca="1">INDIRECT("'"&amp;$BL79&amp;"'!C$40")</f>
        <v>9</v>
      </c>
      <c r="D16" s="272" cm="1">
        <f t="array" aca="1" ref="D16" ca="1">INDIRECT("'"&amp;$BL79&amp;"'!D$40")</f>
        <v>9</v>
      </c>
      <c r="E16" s="273" cm="1">
        <f t="array" aca="1" ref="E16" ca="1">INDIRECT("'"&amp;$BL79&amp;"'!E$40")</f>
        <v>10</v>
      </c>
      <c r="F16" s="272" cm="1">
        <f t="array" aca="1" ref="F16" ca="1">INDIRECT("'"&amp;$BL79&amp;"'!F$40")</f>
        <v>28</v>
      </c>
      <c r="G16" s="350"/>
      <c r="H16" s="350"/>
      <c r="I16" s="350"/>
      <c r="J16" s="350"/>
      <c r="K16" s="350"/>
      <c r="L16" s="350"/>
      <c r="M16" s="350"/>
      <c r="N16" s="350"/>
      <c r="O16" s="350"/>
      <c r="P16" s="350"/>
      <c r="Q16" s="350"/>
      <c r="R16" s="350"/>
      <c r="S16" s="350"/>
      <c r="T16" s="350"/>
      <c r="U16" s="350"/>
      <c r="V16" s="350"/>
      <c r="W16" s="350"/>
      <c r="X16" s="350"/>
      <c r="Y16" s="350"/>
      <c r="Z16" s="350"/>
      <c r="AA16" s="350"/>
      <c r="AB16" s="350"/>
      <c r="AC16" s="350"/>
      <c r="AD16" s="350"/>
      <c r="AE16" s="350"/>
      <c r="AF16" s="350"/>
      <c r="AG16" s="350"/>
      <c r="AH16" s="350"/>
      <c r="AI16" s="350"/>
      <c r="AJ16" s="350"/>
      <c r="AK16" s="350"/>
      <c r="AL16" s="350"/>
      <c r="AM16" s="350"/>
      <c r="AN16" s="350"/>
      <c r="AO16" s="350"/>
      <c r="AP16" s="350"/>
      <c r="AQ16" s="350"/>
      <c r="AR16" s="350"/>
      <c r="AS16" s="350"/>
      <c r="AT16" s="350"/>
      <c r="AU16" s="350"/>
      <c r="AV16" s="350"/>
      <c r="AW16" s="350"/>
      <c r="AX16" s="350"/>
      <c r="AY16" s="350"/>
      <c r="AZ16" s="350"/>
      <c r="BA16" s="350"/>
      <c r="BB16" s="350"/>
      <c r="BC16" s="350"/>
      <c r="BD16" s="351"/>
    </row>
    <row r="17" spans="1:56" x14ac:dyDescent="0.25">
      <c r="A17" s="269">
        <v>14</v>
      </c>
      <c r="B17" s="270" t="s">
        <v>181</v>
      </c>
      <c r="C17" s="271" cm="1">
        <f t="array" aca="1" ref="C17" ca="1">INDIRECT("'"&amp;$BL80&amp;"'!C$40")</f>
        <v>6</v>
      </c>
      <c r="D17" s="272" cm="1">
        <f t="array" aca="1" ref="D17" ca="1">INDIRECT("'"&amp;$BL80&amp;"'!D$40")</f>
        <v>6</v>
      </c>
      <c r="E17" s="273" cm="1">
        <f t="array" aca="1" ref="E17" ca="1">INDIRECT("'"&amp;$BL80&amp;"'!E$40")</f>
        <v>2</v>
      </c>
      <c r="F17" s="272" cm="1">
        <f t="array" aca="1" ref="F17" ca="1">INDIRECT("'"&amp;$BL80&amp;"'!F$40")</f>
        <v>14</v>
      </c>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1"/>
    </row>
    <row r="18" spans="1:56" ht="15.75" thickBot="1" x14ac:dyDescent="0.3">
      <c r="A18" s="274">
        <v>15</v>
      </c>
      <c r="B18" s="275" t="s">
        <v>202</v>
      </c>
      <c r="C18" s="276" cm="1">
        <f t="array" aca="1" ref="C18" ca="1">INDIRECT("'"&amp;$BL81&amp;"'!C$40")</f>
        <v>6</v>
      </c>
      <c r="D18" s="277" cm="1">
        <f t="array" aca="1" ref="D18" ca="1">INDIRECT("'"&amp;$BL81&amp;"'!D$40")</f>
        <v>6</v>
      </c>
      <c r="E18" s="278" cm="1">
        <f t="array" aca="1" ref="E18" ca="1">INDIRECT("'"&amp;$BL81&amp;"'!E$40")</f>
        <v>4</v>
      </c>
      <c r="F18" s="277" cm="1">
        <f t="array" aca="1" ref="F18" ca="1">INDIRECT("'"&amp;$BL81&amp;"'!F$40")</f>
        <v>16</v>
      </c>
      <c r="G18" s="350"/>
      <c r="H18" s="350"/>
      <c r="I18" s="350"/>
      <c r="J18" s="350"/>
      <c r="K18" s="350"/>
      <c r="L18" s="350"/>
      <c r="M18" s="350"/>
      <c r="N18" s="350"/>
      <c r="O18" s="350"/>
      <c r="P18" s="350"/>
      <c r="Q18" s="350"/>
      <c r="R18" s="350"/>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50"/>
      <c r="AS18" s="350"/>
      <c r="AT18" s="350"/>
      <c r="AU18" s="350"/>
      <c r="AV18" s="350"/>
      <c r="AW18" s="350"/>
      <c r="AX18" s="350"/>
      <c r="AY18" s="350"/>
      <c r="AZ18" s="350"/>
      <c r="BA18" s="350"/>
      <c r="BB18" s="350"/>
      <c r="BC18" s="350"/>
      <c r="BD18" s="351"/>
    </row>
    <row r="19" spans="1:56" ht="15.75" thickTop="1" x14ac:dyDescent="0.25">
      <c r="A19" s="350"/>
      <c r="B19" s="350"/>
      <c r="C19" s="350"/>
      <c r="D19" s="350"/>
      <c r="E19" s="350"/>
      <c r="F19" s="350"/>
      <c r="G19" s="350"/>
      <c r="H19" s="350"/>
      <c r="I19" s="350"/>
      <c r="J19" s="350"/>
      <c r="K19" s="350"/>
      <c r="L19" s="350"/>
      <c r="M19" s="350"/>
      <c r="N19" s="350"/>
      <c r="O19" s="350"/>
      <c r="P19" s="350"/>
      <c r="Q19" s="350"/>
      <c r="R19" s="350"/>
      <c r="S19" s="350"/>
      <c r="T19" s="350"/>
      <c r="U19" s="350"/>
      <c r="V19" s="350"/>
      <c r="W19" s="350"/>
      <c r="X19" s="350"/>
      <c r="Y19" s="350"/>
      <c r="Z19" s="350"/>
      <c r="AA19" s="350"/>
      <c r="AB19" s="350"/>
      <c r="AC19" s="350"/>
      <c r="AD19" s="350"/>
      <c r="AE19" s="350"/>
      <c r="AF19" s="350"/>
      <c r="AG19" s="350"/>
      <c r="AH19" s="350"/>
      <c r="AI19" s="350"/>
      <c r="AJ19" s="350"/>
      <c r="AK19" s="350"/>
      <c r="AL19" s="350"/>
      <c r="AM19" s="350"/>
      <c r="AN19" s="350"/>
      <c r="AO19" s="350"/>
      <c r="AP19" s="350"/>
      <c r="AQ19" s="350"/>
      <c r="AR19" s="350"/>
      <c r="AS19" s="350"/>
      <c r="AT19" s="350"/>
      <c r="AU19" s="350"/>
      <c r="AV19" s="350"/>
      <c r="AW19" s="350"/>
      <c r="AX19" s="350"/>
      <c r="AY19" s="350"/>
      <c r="AZ19" s="350"/>
      <c r="BA19" s="350"/>
      <c r="BB19" s="350"/>
      <c r="BC19" s="350"/>
      <c r="BD19" s="351"/>
    </row>
    <row r="20" spans="1:56" x14ac:dyDescent="0.25">
      <c r="A20" s="350"/>
      <c r="B20" s="350"/>
      <c r="C20" s="350"/>
      <c r="D20" s="350"/>
      <c r="E20" s="350"/>
      <c r="F20" s="350"/>
      <c r="G20" s="350"/>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50"/>
      <c r="AF20" s="350"/>
      <c r="AG20" s="350"/>
      <c r="AH20" s="350"/>
      <c r="AI20" s="350"/>
      <c r="AJ20" s="350"/>
      <c r="AK20" s="350"/>
      <c r="AL20" s="350"/>
      <c r="AM20" s="350"/>
      <c r="AN20" s="350"/>
      <c r="AO20" s="350"/>
      <c r="AP20" s="350"/>
      <c r="AQ20" s="350"/>
      <c r="AR20" s="350"/>
      <c r="AS20" s="350"/>
      <c r="AT20" s="350"/>
      <c r="AU20" s="350"/>
      <c r="AV20" s="350"/>
      <c r="AW20" s="350"/>
      <c r="AX20" s="350"/>
      <c r="AY20" s="350"/>
      <c r="AZ20" s="350"/>
      <c r="BA20" s="350"/>
      <c r="BB20" s="350"/>
      <c r="BC20" s="350"/>
      <c r="BD20" s="351"/>
    </row>
    <row r="21" spans="1:56" ht="15.75" thickBot="1" x14ac:dyDescent="0.3">
      <c r="A21" s="350"/>
      <c r="B21" s="352" t="s">
        <v>322</v>
      </c>
      <c r="C21" s="350"/>
      <c r="D21" s="350"/>
      <c r="E21" s="352"/>
      <c r="F21" s="350"/>
      <c r="G21" s="350"/>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c r="AG21" s="350"/>
      <c r="AH21" s="350"/>
      <c r="AI21" s="350"/>
      <c r="AJ21" s="350"/>
      <c r="AK21" s="350"/>
      <c r="AL21" s="350"/>
      <c r="AM21" s="350"/>
      <c r="AN21" s="350"/>
      <c r="AO21" s="350"/>
      <c r="AP21" s="350"/>
      <c r="AQ21" s="350"/>
      <c r="AR21" s="350"/>
      <c r="AS21" s="350"/>
      <c r="AT21" s="350"/>
      <c r="AU21" s="350"/>
      <c r="AV21" s="350"/>
      <c r="AW21" s="350"/>
      <c r="AX21" s="350"/>
      <c r="AY21" s="350"/>
      <c r="AZ21" s="350"/>
      <c r="BA21" s="350"/>
      <c r="BB21" s="350"/>
      <c r="BC21" s="350"/>
      <c r="BD21" s="351"/>
    </row>
    <row r="22" spans="1:56" ht="16.5" thickTop="1" thickBot="1" x14ac:dyDescent="0.3">
      <c r="A22" s="415" t="s">
        <v>4</v>
      </c>
      <c r="B22" s="415" t="s">
        <v>14</v>
      </c>
      <c r="C22" s="279"/>
      <c r="D22" s="280"/>
      <c r="E22" s="280"/>
      <c r="F22" s="279" t="s">
        <v>300</v>
      </c>
      <c r="G22" s="280"/>
      <c r="H22" s="280"/>
      <c r="I22" s="280"/>
      <c r="J22" s="280"/>
      <c r="K22" s="280"/>
      <c r="L22" s="281"/>
      <c r="M22" s="350"/>
      <c r="N22" s="350"/>
      <c r="O22" s="350"/>
      <c r="P22" s="350"/>
      <c r="Q22" s="350"/>
      <c r="R22" s="350"/>
      <c r="S22" s="350"/>
      <c r="T22" s="350"/>
      <c r="U22" s="350"/>
      <c r="V22" s="350"/>
      <c r="W22" s="350"/>
      <c r="X22" s="350"/>
      <c r="Y22" s="350"/>
      <c r="Z22" s="350"/>
      <c r="AA22" s="350"/>
      <c r="AB22" s="350"/>
      <c r="AC22" s="350"/>
      <c r="AD22" s="350"/>
      <c r="AE22" s="350"/>
      <c r="AF22" s="350"/>
      <c r="AG22" s="350"/>
      <c r="AH22" s="350"/>
      <c r="AI22" s="350"/>
      <c r="AJ22" s="350"/>
      <c r="AK22" s="350"/>
      <c r="AL22" s="350"/>
      <c r="AM22" s="350"/>
      <c r="AN22" s="350"/>
      <c r="AO22" s="350"/>
      <c r="AP22" s="350"/>
      <c r="AQ22" s="350"/>
      <c r="AR22" s="350"/>
      <c r="AS22" s="350"/>
      <c r="AT22" s="350"/>
      <c r="AU22" s="350"/>
      <c r="AV22" s="350"/>
      <c r="AW22" s="350"/>
      <c r="AX22" s="350"/>
      <c r="AY22" s="350"/>
      <c r="AZ22" s="350"/>
      <c r="BA22" s="350"/>
      <c r="BB22" s="350"/>
      <c r="BC22" s="350"/>
      <c r="BD22" s="351"/>
    </row>
    <row r="23" spans="1:56" ht="15.75" thickTop="1" x14ac:dyDescent="0.25">
      <c r="A23" s="417"/>
      <c r="B23" s="417"/>
      <c r="C23" s="410" t="s">
        <v>298</v>
      </c>
      <c r="D23" s="411"/>
      <c r="E23" s="411"/>
      <c r="F23" s="412"/>
      <c r="G23" s="410" t="s">
        <v>299</v>
      </c>
      <c r="H23" s="411"/>
      <c r="I23" s="411"/>
      <c r="J23" s="412"/>
      <c r="K23" s="410" t="s">
        <v>319</v>
      </c>
      <c r="L23" s="412"/>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c r="AT23" s="350"/>
      <c r="AU23" s="350"/>
      <c r="AV23" s="350"/>
      <c r="AW23" s="350"/>
      <c r="AX23" s="350"/>
      <c r="AY23" s="350"/>
      <c r="AZ23" s="350"/>
      <c r="BA23" s="350"/>
      <c r="BB23" s="350"/>
      <c r="BC23" s="350"/>
      <c r="BD23" s="351"/>
    </row>
    <row r="24" spans="1:56" ht="15.75" thickBot="1" x14ac:dyDescent="0.3">
      <c r="A24" s="416"/>
      <c r="B24" s="416"/>
      <c r="C24" s="282" t="s">
        <v>175</v>
      </c>
      <c r="D24" s="283" t="s">
        <v>0</v>
      </c>
      <c r="E24" s="283" t="s">
        <v>2</v>
      </c>
      <c r="F24" s="284" t="s">
        <v>3</v>
      </c>
      <c r="G24" s="285" t="s">
        <v>175</v>
      </c>
      <c r="H24" s="283" t="s">
        <v>0</v>
      </c>
      <c r="I24" s="283" t="s">
        <v>2</v>
      </c>
      <c r="J24" s="286" t="s">
        <v>3</v>
      </c>
      <c r="K24" s="282" t="s">
        <v>213</v>
      </c>
      <c r="L24" s="286" t="s">
        <v>3</v>
      </c>
      <c r="M24" s="350"/>
      <c r="N24" s="350"/>
      <c r="O24" s="350"/>
      <c r="P24" s="350"/>
      <c r="Q24" s="350"/>
      <c r="R24" s="350"/>
      <c r="S24" s="350"/>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c r="AT24" s="350"/>
      <c r="AU24" s="350"/>
      <c r="AV24" s="350"/>
      <c r="AW24" s="350"/>
      <c r="AX24" s="350"/>
      <c r="AY24" s="350"/>
      <c r="AZ24" s="350"/>
      <c r="BA24" s="350"/>
      <c r="BB24" s="350"/>
      <c r="BC24" s="350"/>
      <c r="BD24" s="351"/>
    </row>
    <row r="25" spans="1:56" ht="41.25" customHeight="1" thickTop="1" x14ac:dyDescent="0.25">
      <c r="A25" s="287">
        <v>1</v>
      </c>
      <c r="B25" s="288" t="s">
        <v>249</v>
      </c>
      <c r="C25" s="289">
        <f>'1.Conventional'!J10</f>
        <v>7484</v>
      </c>
      <c r="D25" s="290">
        <f>'1.Conventional'!K10</f>
        <v>7484</v>
      </c>
      <c r="E25" s="290">
        <f>'1.Conventional'!L10</f>
        <v>14409</v>
      </c>
      <c r="F25" s="291">
        <f>'1.Conventional'!M10</f>
        <v>29377</v>
      </c>
      <c r="G25" s="292">
        <f t="shared" ref="G25:G39" si="0">(C25/$F25)</f>
        <v>0.25475712291929059</v>
      </c>
      <c r="H25" s="293">
        <f t="shared" ref="H25:H39" si="1">(D25/$F25)</f>
        <v>0.25475712291929059</v>
      </c>
      <c r="I25" s="293">
        <f t="shared" ref="I25:I39" si="2">(E25/$F25)</f>
        <v>0.49048575416141882</v>
      </c>
      <c r="J25" s="294">
        <f t="shared" ref="J25:J39" si="3">(F25/$F25)</f>
        <v>1</v>
      </c>
      <c r="K25" s="295">
        <v>0</v>
      </c>
      <c r="L25" s="294">
        <v>0</v>
      </c>
      <c r="M25" s="350"/>
      <c r="N25" s="350"/>
      <c r="O25" s="350"/>
      <c r="P25" s="350"/>
      <c r="Q25" s="350"/>
      <c r="R25" s="350"/>
      <c r="S25" s="350"/>
      <c r="T25" s="350"/>
      <c r="U25" s="350"/>
      <c r="V25" s="350"/>
      <c r="W25" s="350"/>
      <c r="X25" s="350"/>
      <c r="Y25" s="350"/>
      <c r="Z25" s="350"/>
      <c r="AA25" s="350"/>
      <c r="AB25" s="350"/>
      <c r="AC25" s="350"/>
      <c r="AD25" s="350"/>
      <c r="AE25" s="350"/>
      <c r="AF25" s="350"/>
      <c r="AG25" s="350"/>
      <c r="AH25" s="350"/>
      <c r="AI25" s="350"/>
      <c r="AJ25" s="350"/>
      <c r="AK25" s="350"/>
      <c r="AL25" s="350"/>
      <c r="AM25" s="350"/>
      <c r="AN25" s="350"/>
      <c r="AO25" s="350"/>
      <c r="AP25" s="350"/>
      <c r="AQ25" s="350"/>
      <c r="AR25" s="350"/>
      <c r="AS25" s="350"/>
      <c r="AT25" s="350"/>
      <c r="AU25" s="350"/>
      <c r="AV25" s="350"/>
      <c r="AW25" s="350"/>
      <c r="AX25" s="350"/>
      <c r="AY25" s="350"/>
      <c r="AZ25" s="350"/>
      <c r="BA25" s="350"/>
      <c r="BB25" s="350"/>
      <c r="BC25" s="350"/>
      <c r="BD25" s="351"/>
    </row>
    <row r="26" spans="1:56" ht="41.25" customHeight="1" x14ac:dyDescent="0.25">
      <c r="A26" s="269">
        <v>2</v>
      </c>
      <c r="B26" s="270" t="s">
        <v>205</v>
      </c>
      <c r="C26" s="296">
        <f>'2.MUT#1'!J10</f>
        <v>8112</v>
      </c>
      <c r="D26" s="297">
        <f>'2.MUT#1'!K10</f>
        <v>10619</v>
      </c>
      <c r="E26" s="297">
        <f>'2.MUT#1'!L10</f>
        <v>10365</v>
      </c>
      <c r="F26" s="298">
        <f>'2.MUT#1'!M10</f>
        <v>29096</v>
      </c>
      <c r="G26" s="292">
        <f t="shared" si="0"/>
        <v>0.27880120978828704</v>
      </c>
      <c r="H26" s="293">
        <f t="shared" si="1"/>
        <v>0.36496425625515533</v>
      </c>
      <c r="I26" s="293">
        <f t="shared" si="2"/>
        <v>0.35623453395655758</v>
      </c>
      <c r="J26" s="294">
        <f t="shared" si="3"/>
        <v>1</v>
      </c>
      <c r="K26" s="299">
        <f t="shared" ref="K26:K35" si="4">(1-E26/$E$25)</f>
        <v>0.2806579221320008</v>
      </c>
      <c r="L26" s="300">
        <f t="shared" ref="L26:L35" si="5">(1-F26/$F$25)</f>
        <v>9.5653061919188653E-3</v>
      </c>
      <c r="M26" s="350"/>
      <c r="N26" s="350"/>
      <c r="O26" s="350"/>
      <c r="P26" s="350"/>
      <c r="Q26" s="350"/>
      <c r="R26" s="350"/>
      <c r="S26" s="350"/>
      <c r="T26" s="350"/>
      <c r="U26" s="350"/>
      <c r="V26" s="350"/>
      <c r="W26" s="350"/>
      <c r="X26" s="350"/>
      <c r="Y26" s="350"/>
      <c r="Z26" s="350"/>
      <c r="AA26" s="350"/>
      <c r="AB26" s="350"/>
      <c r="AC26" s="350"/>
      <c r="AD26" s="350"/>
      <c r="AE26" s="350"/>
      <c r="AF26" s="350"/>
      <c r="AG26" s="350"/>
      <c r="AH26" s="350"/>
      <c r="AI26" s="350"/>
      <c r="AJ26" s="350"/>
      <c r="AK26" s="350"/>
      <c r="AL26" s="350"/>
      <c r="AM26" s="350"/>
      <c r="AN26" s="350"/>
      <c r="AO26" s="350"/>
      <c r="AP26" s="350"/>
      <c r="AQ26" s="350"/>
      <c r="AR26" s="350"/>
      <c r="AS26" s="350"/>
      <c r="AT26" s="350"/>
      <c r="AU26" s="350"/>
      <c r="AV26" s="350"/>
      <c r="AW26" s="350"/>
      <c r="AX26" s="350"/>
      <c r="AY26" s="350"/>
      <c r="AZ26" s="350"/>
      <c r="BA26" s="350"/>
      <c r="BB26" s="350"/>
      <c r="BC26" s="350"/>
      <c r="BD26" s="351"/>
    </row>
    <row r="27" spans="1:56" ht="41.25" customHeight="1" x14ac:dyDescent="0.25">
      <c r="A27" s="269">
        <v>3</v>
      </c>
      <c r="B27" s="270" t="s">
        <v>5</v>
      </c>
      <c r="C27" s="296">
        <f>'3.Partial CFI'!J10</f>
        <v>7484</v>
      </c>
      <c r="D27" s="297">
        <f>'3.Partial CFI'!K10</f>
        <v>7484</v>
      </c>
      <c r="E27" s="297">
        <f>'3.Partial CFI'!L10</f>
        <v>13712</v>
      </c>
      <c r="F27" s="298">
        <f>'3.Partial CFI'!M10</f>
        <v>28680</v>
      </c>
      <c r="G27" s="292">
        <f t="shared" si="0"/>
        <v>0.26094839609483961</v>
      </c>
      <c r="H27" s="293">
        <f t="shared" si="1"/>
        <v>0.26094839609483961</v>
      </c>
      <c r="I27" s="293">
        <f t="shared" si="2"/>
        <v>0.47810320781032078</v>
      </c>
      <c r="J27" s="294">
        <f t="shared" si="3"/>
        <v>1</v>
      </c>
      <c r="K27" s="299">
        <f t="shared" si="4"/>
        <v>4.8372544937192008E-2</v>
      </c>
      <c r="L27" s="300">
        <f t="shared" si="5"/>
        <v>2.3726044184225747E-2</v>
      </c>
      <c r="M27" s="350"/>
      <c r="N27" s="350"/>
      <c r="O27" s="350"/>
      <c r="P27" s="350"/>
      <c r="Q27" s="350"/>
      <c r="R27" s="350"/>
      <c r="S27" s="350"/>
      <c r="T27" s="350"/>
      <c r="U27" s="350"/>
      <c r="V27" s="350"/>
      <c r="W27" s="350"/>
      <c r="X27" s="350"/>
      <c r="Y27" s="350"/>
      <c r="Z27" s="350"/>
      <c r="AA27" s="350"/>
      <c r="AB27" s="350"/>
      <c r="AC27" s="350"/>
      <c r="AD27" s="350"/>
      <c r="AE27" s="350"/>
      <c r="AF27" s="350"/>
      <c r="AG27" s="350"/>
      <c r="AH27" s="350"/>
      <c r="AI27" s="350"/>
      <c r="AJ27" s="350"/>
      <c r="AK27" s="350"/>
      <c r="AL27" s="350"/>
      <c r="AM27" s="350"/>
      <c r="AN27" s="350"/>
      <c r="AO27" s="350"/>
      <c r="AP27" s="350"/>
      <c r="AQ27" s="350"/>
      <c r="AR27" s="350"/>
      <c r="AS27" s="350"/>
      <c r="AT27" s="350"/>
      <c r="AU27" s="350"/>
      <c r="AV27" s="350"/>
      <c r="AW27" s="350"/>
      <c r="AX27" s="350"/>
      <c r="AY27" s="350"/>
      <c r="AZ27" s="350"/>
      <c r="BA27" s="350"/>
      <c r="BB27" s="350"/>
      <c r="BC27" s="350"/>
      <c r="BD27" s="351"/>
    </row>
    <row r="28" spans="1:56" ht="41.25" customHeight="1" x14ac:dyDescent="0.25">
      <c r="A28" s="269">
        <v>4</v>
      </c>
      <c r="B28" s="270" t="s">
        <v>6</v>
      </c>
      <c r="C28" s="296">
        <f>'4.CFIMUTCOMBO'!J10</f>
        <v>7752</v>
      </c>
      <c r="D28" s="297">
        <f>'4.CFIMUTCOMBO'!K10</f>
        <v>8541</v>
      </c>
      <c r="E28" s="297">
        <f>'4.CFIMUTCOMBO'!L10</f>
        <v>12225</v>
      </c>
      <c r="F28" s="298">
        <f>'4.CFIMUTCOMBO'!M10</f>
        <v>28518</v>
      </c>
      <c r="G28" s="292">
        <f t="shared" si="0"/>
        <v>0.27182831895644854</v>
      </c>
      <c r="H28" s="293">
        <f t="shared" si="1"/>
        <v>0.29949505575426044</v>
      </c>
      <c r="I28" s="293">
        <f t="shared" si="2"/>
        <v>0.42867662528929096</v>
      </c>
      <c r="J28" s="294">
        <f t="shared" si="3"/>
        <v>1</v>
      </c>
      <c r="K28" s="299">
        <f t="shared" si="4"/>
        <v>0.15157193420778681</v>
      </c>
      <c r="L28" s="300">
        <f t="shared" si="5"/>
        <v>2.9240562344691412E-2</v>
      </c>
      <c r="M28" s="350"/>
      <c r="N28" s="350"/>
      <c r="O28" s="350"/>
      <c r="P28" s="350"/>
      <c r="Q28" s="350"/>
      <c r="R28" s="350"/>
      <c r="S28" s="350"/>
      <c r="T28" s="350"/>
      <c r="U28" s="350"/>
      <c r="V28" s="350"/>
      <c r="W28" s="350"/>
      <c r="X28" s="350"/>
      <c r="Y28" s="350"/>
      <c r="Z28" s="350"/>
      <c r="AA28" s="350"/>
      <c r="AB28" s="350"/>
      <c r="AC28" s="350"/>
      <c r="AD28" s="350"/>
      <c r="AE28" s="350"/>
      <c r="AF28" s="350"/>
      <c r="AG28" s="350"/>
      <c r="AH28" s="350"/>
      <c r="AI28" s="350"/>
      <c r="AJ28" s="350"/>
      <c r="AK28" s="350"/>
      <c r="AL28" s="350"/>
      <c r="AM28" s="350"/>
      <c r="AN28" s="350"/>
      <c r="AO28" s="350"/>
      <c r="AP28" s="350"/>
      <c r="AQ28" s="350"/>
      <c r="AR28" s="350"/>
      <c r="AS28" s="350"/>
      <c r="AT28" s="350"/>
      <c r="AU28" s="350"/>
      <c r="AV28" s="350"/>
      <c r="AW28" s="350"/>
      <c r="AX28" s="350"/>
      <c r="AY28" s="350"/>
      <c r="AZ28" s="350"/>
      <c r="BA28" s="350"/>
      <c r="BB28" s="350"/>
      <c r="BC28" s="350"/>
      <c r="BD28" s="351"/>
    </row>
    <row r="29" spans="1:56" ht="41.45" customHeight="1" x14ac:dyDescent="0.25">
      <c r="A29" s="269">
        <v>5</v>
      </c>
      <c r="B29" s="270" t="s">
        <v>7</v>
      </c>
      <c r="C29" s="296">
        <f>'5.Thru-cut'!J10</f>
        <v>10649</v>
      </c>
      <c r="D29" s="297">
        <f>'5.Thru-cut'!K10</f>
        <v>11403</v>
      </c>
      <c r="E29" s="297">
        <f>'5.Thru-cut'!L10</f>
        <v>6320</v>
      </c>
      <c r="F29" s="298">
        <f>'5.Thru-cut'!M10</f>
        <v>28372</v>
      </c>
      <c r="G29" s="292">
        <f t="shared" si="0"/>
        <v>0.37533483716340055</v>
      </c>
      <c r="H29" s="293">
        <f t="shared" si="1"/>
        <v>0.40191033413224303</v>
      </c>
      <c r="I29" s="293">
        <f t="shared" si="2"/>
        <v>0.22275482870435639</v>
      </c>
      <c r="J29" s="294">
        <f t="shared" si="3"/>
        <v>1</v>
      </c>
      <c r="K29" s="299">
        <f t="shared" si="4"/>
        <v>0.56138524533277812</v>
      </c>
      <c r="L29" s="300">
        <f t="shared" si="5"/>
        <v>3.4210436736222261E-2</v>
      </c>
      <c r="M29" s="350"/>
      <c r="N29" s="350"/>
      <c r="O29" s="350"/>
      <c r="P29" s="350"/>
      <c r="Q29" s="350"/>
      <c r="R29" s="350"/>
      <c r="S29" s="350"/>
      <c r="T29" s="350"/>
      <c r="U29" s="350"/>
      <c r="V29" s="350"/>
      <c r="W29" s="350"/>
      <c r="X29" s="350"/>
      <c r="Y29" s="350"/>
      <c r="Z29" s="350"/>
      <c r="AA29" s="350"/>
      <c r="AB29" s="350"/>
      <c r="AC29" s="350"/>
      <c r="AD29" s="350"/>
      <c r="AE29" s="350"/>
      <c r="AF29" s="350"/>
      <c r="AG29" s="350"/>
      <c r="AH29" s="350"/>
      <c r="AI29" s="350"/>
      <c r="AJ29" s="350"/>
      <c r="AK29" s="350"/>
      <c r="AL29" s="350"/>
      <c r="AM29" s="350"/>
      <c r="AN29" s="350"/>
      <c r="AO29" s="350"/>
      <c r="AP29" s="350"/>
      <c r="AQ29" s="350"/>
      <c r="AR29" s="350"/>
      <c r="AS29" s="350"/>
      <c r="AT29" s="350"/>
      <c r="AU29" s="350"/>
      <c r="AV29" s="350"/>
      <c r="AW29" s="350"/>
      <c r="AX29" s="350"/>
      <c r="AY29" s="350"/>
      <c r="AZ29" s="350"/>
      <c r="BA29" s="350"/>
      <c r="BB29" s="350"/>
      <c r="BC29" s="350"/>
      <c r="BD29" s="351"/>
    </row>
    <row r="30" spans="1:56" ht="41.45" customHeight="1" x14ac:dyDescent="0.25">
      <c r="A30" s="269">
        <v>6</v>
      </c>
      <c r="B30" s="270" t="s">
        <v>8</v>
      </c>
      <c r="C30" s="296">
        <f>'6.Reverse RCI'!J10</f>
        <v>8542</v>
      </c>
      <c r="D30" s="297">
        <f>'6.Reverse RCI'!K10</f>
        <v>10563</v>
      </c>
      <c r="E30" s="297">
        <f>'6.Reverse RCI'!L10</f>
        <v>2917</v>
      </c>
      <c r="F30" s="298">
        <f>'6.Reverse RCI'!M10</f>
        <v>22022</v>
      </c>
      <c r="G30" s="292">
        <f t="shared" si="0"/>
        <v>0.38788484243029697</v>
      </c>
      <c r="H30" s="293">
        <f t="shared" si="1"/>
        <v>0.47965670692943418</v>
      </c>
      <c r="I30" s="293">
        <f t="shared" si="2"/>
        <v>0.13245845064026882</v>
      </c>
      <c r="J30" s="294">
        <f t="shared" si="3"/>
        <v>1</v>
      </c>
      <c r="K30" s="299">
        <f t="shared" si="4"/>
        <v>0.79755708237906864</v>
      </c>
      <c r="L30" s="300">
        <f t="shared" si="5"/>
        <v>0.25036593253225314</v>
      </c>
      <c r="M30" s="350"/>
      <c r="N30" s="350"/>
      <c r="O30" s="350"/>
      <c r="P30" s="350"/>
      <c r="Q30" s="350"/>
      <c r="R30" s="350"/>
      <c r="S30" s="350"/>
      <c r="T30" s="350"/>
      <c r="U30" s="350"/>
      <c r="V30" s="350"/>
      <c r="W30" s="350"/>
      <c r="X30" s="350"/>
      <c r="Y30" s="350"/>
      <c r="Z30" s="350"/>
      <c r="AA30" s="350"/>
      <c r="AB30" s="350"/>
      <c r="AC30" s="350"/>
      <c r="AD30" s="350"/>
      <c r="AE30" s="350"/>
      <c r="AF30" s="350"/>
      <c r="AG30" s="350"/>
      <c r="AH30" s="350"/>
      <c r="AI30" s="350"/>
      <c r="AJ30" s="350"/>
      <c r="AK30" s="350"/>
      <c r="AL30" s="350"/>
      <c r="AM30" s="350"/>
      <c r="AN30" s="350"/>
      <c r="AO30" s="350"/>
      <c r="AP30" s="350"/>
      <c r="AQ30" s="350"/>
      <c r="AR30" s="350"/>
      <c r="AS30" s="350"/>
      <c r="AT30" s="350"/>
      <c r="AU30" s="350"/>
      <c r="AV30" s="350"/>
      <c r="AW30" s="350"/>
      <c r="AX30" s="350"/>
      <c r="AY30" s="350"/>
      <c r="AZ30" s="350"/>
      <c r="BA30" s="350"/>
      <c r="BB30" s="350"/>
      <c r="BC30" s="350"/>
      <c r="BD30" s="351"/>
    </row>
    <row r="31" spans="1:56" ht="41.45" customHeight="1" x14ac:dyDescent="0.25">
      <c r="A31" s="269">
        <v>7</v>
      </c>
      <c r="B31" s="270" t="s">
        <v>9</v>
      </c>
      <c r="C31" s="296">
        <f>'7.Redirect 2L&amp;T'!J10</f>
        <v>8675</v>
      </c>
      <c r="D31" s="297">
        <f>'7.Redirect 2L&amp;T'!K10</f>
        <v>8098</v>
      </c>
      <c r="E31" s="297">
        <f>'7.Redirect 2L&amp;T'!L10</f>
        <v>8423</v>
      </c>
      <c r="F31" s="298">
        <f>'7.Redirect 2L&amp;T'!M10</f>
        <v>25196</v>
      </c>
      <c r="G31" s="292">
        <f t="shared" si="0"/>
        <v>0.34430068264803937</v>
      </c>
      <c r="H31" s="293">
        <f t="shared" si="1"/>
        <v>0.3214002222575012</v>
      </c>
      <c r="I31" s="293">
        <f t="shared" si="2"/>
        <v>0.33429909509445943</v>
      </c>
      <c r="J31" s="294">
        <f t="shared" si="3"/>
        <v>1</v>
      </c>
      <c r="K31" s="299">
        <f t="shared" si="4"/>
        <v>0.41543479769588454</v>
      </c>
      <c r="L31" s="300">
        <f t="shared" si="5"/>
        <v>0.14232222486979607</v>
      </c>
      <c r="M31" s="350"/>
      <c r="N31" s="350"/>
      <c r="O31" s="350"/>
      <c r="P31" s="350"/>
      <c r="Q31" s="350"/>
      <c r="R31" s="350"/>
      <c r="S31" s="350"/>
      <c r="T31" s="350"/>
      <c r="U31" s="350"/>
      <c r="V31" s="350"/>
      <c r="W31" s="350"/>
      <c r="X31" s="350"/>
      <c r="Y31" s="350"/>
      <c r="Z31" s="350"/>
      <c r="AA31" s="350"/>
      <c r="AB31" s="350"/>
      <c r="AC31" s="350"/>
      <c r="AD31" s="350"/>
      <c r="AE31" s="350"/>
      <c r="AF31" s="350"/>
      <c r="AG31" s="350"/>
      <c r="AH31" s="350"/>
      <c r="AI31" s="350"/>
      <c r="AJ31" s="350"/>
      <c r="AK31" s="350"/>
      <c r="AL31" s="350"/>
      <c r="AM31" s="350"/>
      <c r="AN31" s="350"/>
      <c r="AO31" s="350"/>
      <c r="AP31" s="350"/>
      <c r="AQ31" s="350"/>
      <c r="AR31" s="350"/>
      <c r="AS31" s="350"/>
      <c r="AT31" s="350"/>
      <c r="AU31" s="350"/>
      <c r="AV31" s="350"/>
      <c r="AW31" s="350"/>
      <c r="AX31" s="350"/>
      <c r="AY31" s="350"/>
      <c r="AZ31" s="350"/>
      <c r="BA31" s="350"/>
      <c r="BB31" s="350"/>
      <c r="BC31" s="350"/>
      <c r="BD31" s="351"/>
    </row>
    <row r="32" spans="1:56" ht="41.45" customHeight="1" x14ac:dyDescent="0.25">
      <c r="A32" s="269">
        <v>8</v>
      </c>
      <c r="B32" s="270" t="s">
        <v>11</v>
      </c>
      <c r="C32" s="296">
        <f>'8.Redirect L&amp;T'!J10</f>
        <v>8675</v>
      </c>
      <c r="D32" s="297">
        <f>'8.Redirect L&amp;T'!K10</f>
        <v>8098</v>
      </c>
      <c r="E32" s="297">
        <f>'8.Redirect L&amp;T'!L10</f>
        <v>8423</v>
      </c>
      <c r="F32" s="298">
        <f>'8.Redirect L&amp;T'!M10</f>
        <v>25196</v>
      </c>
      <c r="G32" s="292">
        <f t="shared" si="0"/>
        <v>0.34430068264803937</v>
      </c>
      <c r="H32" s="293">
        <f t="shared" si="1"/>
        <v>0.3214002222575012</v>
      </c>
      <c r="I32" s="293">
        <f t="shared" si="2"/>
        <v>0.33429909509445943</v>
      </c>
      <c r="J32" s="294">
        <f t="shared" si="3"/>
        <v>1</v>
      </c>
      <c r="K32" s="299">
        <f t="shared" si="4"/>
        <v>0.41543479769588454</v>
      </c>
      <c r="L32" s="300">
        <f t="shared" si="5"/>
        <v>0.14232222486979607</v>
      </c>
      <c r="M32" s="350"/>
      <c r="N32" s="350"/>
      <c r="O32" s="350"/>
      <c r="P32" s="350"/>
      <c r="Q32" s="350"/>
      <c r="R32" s="350"/>
      <c r="S32" s="350"/>
      <c r="T32" s="350"/>
      <c r="U32" s="350"/>
      <c r="V32" s="350"/>
      <c r="W32" s="350"/>
      <c r="X32" s="350"/>
      <c r="Y32" s="350"/>
      <c r="Z32" s="350"/>
      <c r="AA32" s="350"/>
      <c r="AB32" s="350"/>
      <c r="AC32" s="350"/>
      <c r="AD32" s="350"/>
      <c r="AE32" s="350"/>
      <c r="AF32" s="350"/>
      <c r="AG32" s="350"/>
      <c r="AH32" s="350"/>
      <c r="AI32" s="350"/>
      <c r="AJ32" s="350"/>
      <c r="AK32" s="350"/>
      <c r="AL32" s="350"/>
      <c r="AM32" s="350"/>
      <c r="AN32" s="350"/>
      <c r="AO32" s="350"/>
      <c r="AP32" s="350"/>
      <c r="AQ32" s="350"/>
      <c r="AR32" s="350"/>
      <c r="AS32" s="350"/>
      <c r="AT32" s="350"/>
      <c r="AU32" s="350"/>
      <c r="AV32" s="350"/>
      <c r="AW32" s="350"/>
      <c r="AX32" s="350"/>
      <c r="AY32" s="350"/>
      <c r="AZ32" s="350"/>
      <c r="BA32" s="350"/>
      <c r="BB32" s="350"/>
      <c r="BC32" s="350"/>
      <c r="BD32" s="351"/>
    </row>
    <row r="33" spans="1:56" ht="41.45" customHeight="1" x14ac:dyDescent="0.25">
      <c r="A33" s="269">
        <v>9</v>
      </c>
      <c r="B33" s="270" t="s">
        <v>12</v>
      </c>
      <c r="C33" s="296">
        <f>'9.Seven Phase'!J10</f>
        <v>8880</v>
      </c>
      <c r="D33" s="297">
        <f>'9.Seven Phase'!K10</f>
        <v>9419</v>
      </c>
      <c r="E33" s="297">
        <f>'9.Seven Phase'!L10</f>
        <v>10153</v>
      </c>
      <c r="F33" s="298">
        <f>'9.Seven Phase'!M10</f>
        <v>28452</v>
      </c>
      <c r="G33" s="292">
        <f t="shared" si="0"/>
        <v>0.31210459721636441</v>
      </c>
      <c r="H33" s="293">
        <f t="shared" si="1"/>
        <v>0.33104878391677212</v>
      </c>
      <c r="I33" s="293">
        <f t="shared" si="2"/>
        <v>0.35684661886686347</v>
      </c>
      <c r="J33" s="294">
        <f t="shared" si="3"/>
        <v>1</v>
      </c>
      <c r="K33" s="299">
        <f t="shared" si="4"/>
        <v>0.29537094871261016</v>
      </c>
      <c r="L33" s="300">
        <f t="shared" si="5"/>
        <v>3.1487217891547847E-2</v>
      </c>
      <c r="M33" s="350"/>
      <c r="N33" s="350"/>
      <c r="O33" s="350"/>
      <c r="P33" s="350"/>
      <c r="Q33" s="350"/>
      <c r="R33" s="350"/>
      <c r="S33" s="350"/>
      <c r="T33" s="350"/>
      <c r="U33" s="350"/>
      <c r="V33" s="350"/>
      <c r="W33" s="350"/>
      <c r="X33" s="350"/>
      <c r="Y33" s="350"/>
      <c r="Z33" s="350"/>
      <c r="AA33" s="350"/>
      <c r="AB33" s="350"/>
      <c r="AC33" s="350"/>
      <c r="AD33" s="350"/>
      <c r="AE33" s="350"/>
      <c r="AF33" s="350"/>
      <c r="AG33" s="350"/>
      <c r="AH33" s="350"/>
      <c r="AI33" s="350"/>
      <c r="AJ33" s="350"/>
      <c r="AK33" s="350"/>
      <c r="AL33" s="350"/>
      <c r="AM33" s="350"/>
      <c r="AN33" s="350"/>
      <c r="AO33" s="350"/>
      <c r="AP33" s="350"/>
      <c r="AQ33" s="350"/>
      <c r="AR33" s="350"/>
      <c r="AS33" s="350"/>
      <c r="AT33" s="350"/>
      <c r="AU33" s="350"/>
      <c r="AV33" s="350"/>
      <c r="AW33" s="350"/>
      <c r="AX33" s="350"/>
      <c r="AY33" s="350"/>
      <c r="AZ33" s="350"/>
      <c r="BA33" s="350"/>
      <c r="BB33" s="350"/>
      <c r="BC33" s="350"/>
      <c r="BD33" s="351"/>
    </row>
    <row r="34" spans="1:56" ht="41.45" customHeight="1" x14ac:dyDescent="0.25">
      <c r="A34" s="269">
        <v>10</v>
      </c>
      <c r="B34" s="270" t="s">
        <v>10</v>
      </c>
      <c r="C34" s="296">
        <f>'10.Offset Thru-cut'!J10</f>
        <v>10649</v>
      </c>
      <c r="D34" s="297">
        <f>'10.Offset Thru-cut'!K10</f>
        <v>11403</v>
      </c>
      <c r="E34" s="297">
        <f>'10.Offset Thru-cut'!L10</f>
        <v>6320</v>
      </c>
      <c r="F34" s="298">
        <f>'10.Offset Thru-cut'!M10</f>
        <v>28372</v>
      </c>
      <c r="G34" s="292">
        <f t="shared" si="0"/>
        <v>0.37533483716340055</v>
      </c>
      <c r="H34" s="293">
        <f t="shared" si="1"/>
        <v>0.40191033413224303</v>
      </c>
      <c r="I34" s="293">
        <f t="shared" si="2"/>
        <v>0.22275482870435639</v>
      </c>
      <c r="J34" s="294">
        <f t="shared" si="3"/>
        <v>1</v>
      </c>
      <c r="K34" s="299">
        <f t="shared" si="4"/>
        <v>0.56138524533277812</v>
      </c>
      <c r="L34" s="300">
        <f t="shared" si="5"/>
        <v>3.4210436736222261E-2</v>
      </c>
      <c r="M34" s="350"/>
      <c r="N34" s="350"/>
      <c r="O34" s="350"/>
      <c r="P34" s="350"/>
      <c r="Q34" s="350"/>
      <c r="R34" s="350"/>
      <c r="S34" s="350"/>
      <c r="T34" s="350"/>
      <c r="U34" s="350"/>
      <c r="V34" s="350"/>
      <c r="W34" s="350"/>
      <c r="X34" s="350"/>
      <c r="Y34" s="350"/>
      <c r="Z34" s="350"/>
      <c r="AA34" s="350"/>
      <c r="AB34" s="350"/>
      <c r="AC34" s="350"/>
      <c r="AD34" s="350"/>
      <c r="AE34" s="350"/>
      <c r="AF34" s="350"/>
      <c r="AG34" s="350"/>
      <c r="AH34" s="350"/>
      <c r="AI34" s="350"/>
      <c r="AJ34" s="350"/>
      <c r="AK34" s="350"/>
      <c r="AL34" s="350"/>
      <c r="AM34" s="350"/>
      <c r="AN34" s="350"/>
      <c r="AO34" s="350"/>
      <c r="AP34" s="350"/>
      <c r="AQ34" s="350"/>
      <c r="AR34" s="350"/>
      <c r="AS34" s="350"/>
      <c r="AT34" s="350"/>
      <c r="AU34" s="350"/>
      <c r="AV34" s="350"/>
      <c r="AW34" s="350"/>
      <c r="AX34" s="350"/>
      <c r="AY34" s="350"/>
      <c r="AZ34" s="350"/>
      <c r="BA34" s="350"/>
      <c r="BB34" s="350"/>
      <c r="BC34" s="350"/>
      <c r="BD34" s="351"/>
    </row>
    <row r="35" spans="1:56" ht="41.45" customHeight="1" x14ac:dyDescent="0.25">
      <c r="A35" s="269">
        <v>11</v>
      </c>
      <c r="B35" s="270" t="s">
        <v>13</v>
      </c>
      <c r="C35" s="296">
        <f>'11.Offset T'!J10</f>
        <v>7474</v>
      </c>
      <c r="D35" s="297">
        <f>'11.Offset T'!K10</f>
        <v>7474</v>
      </c>
      <c r="E35" s="297">
        <f>'11.Offset T'!L10</f>
        <v>7666</v>
      </c>
      <c r="F35" s="298">
        <f>'11.Offset T'!M10</f>
        <v>22614</v>
      </c>
      <c r="G35" s="292">
        <f t="shared" si="0"/>
        <v>0.33050322808879457</v>
      </c>
      <c r="H35" s="293">
        <f t="shared" si="1"/>
        <v>0.33050322808879457</v>
      </c>
      <c r="I35" s="293">
        <f t="shared" si="2"/>
        <v>0.33899354382241087</v>
      </c>
      <c r="J35" s="294">
        <f t="shared" si="3"/>
        <v>1</v>
      </c>
      <c r="K35" s="299">
        <f t="shared" si="4"/>
        <v>0.46797140675966409</v>
      </c>
      <c r="L35" s="300">
        <f t="shared" si="5"/>
        <v>0.23021411308166251</v>
      </c>
      <c r="M35" s="350"/>
      <c r="N35" s="350"/>
      <c r="O35" s="350"/>
      <c r="P35" s="350"/>
      <c r="Q35" s="350"/>
      <c r="R35" s="350"/>
      <c r="S35" s="350"/>
      <c r="T35" s="350"/>
      <c r="U35" s="350"/>
      <c r="V35" s="350"/>
      <c r="W35" s="350"/>
      <c r="X35" s="350"/>
      <c r="Y35" s="350"/>
      <c r="Z35" s="350"/>
      <c r="AA35" s="350"/>
      <c r="AB35" s="350"/>
      <c r="AC35" s="350"/>
      <c r="AD35" s="350"/>
      <c r="AE35" s="350"/>
      <c r="AF35" s="350"/>
      <c r="AG35" s="350"/>
      <c r="AH35" s="350"/>
      <c r="AI35" s="350"/>
      <c r="AJ35" s="350"/>
      <c r="AK35" s="350"/>
      <c r="AL35" s="350"/>
      <c r="AM35" s="350"/>
      <c r="AN35" s="350"/>
      <c r="AO35" s="350"/>
      <c r="AP35" s="350"/>
      <c r="AQ35" s="350"/>
      <c r="AR35" s="350"/>
      <c r="AS35" s="350"/>
      <c r="AT35" s="350"/>
      <c r="AU35" s="350"/>
      <c r="AV35" s="350"/>
      <c r="AW35" s="350"/>
      <c r="AX35" s="350"/>
      <c r="AY35" s="350"/>
      <c r="AZ35" s="350"/>
      <c r="BA35" s="350"/>
      <c r="BB35" s="350"/>
      <c r="BC35" s="350"/>
      <c r="BD35" s="351"/>
    </row>
    <row r="36" spans="1:56" ht="41.45" customHeight="1" x14ac:dyDescent="0.25">
      <c r="A36" s="269">
        <v>12</v>
      </c>
      <c r="B36" s="270" t="s">
        <v>204</v>
      </c>
      <c r="C36" s="296">
        <f>'12.MUT#2'!J10</f>
        <v>9951</v>
      </c>
      <c r="D36" s="297">
        <f>'12.MUT#2'!K10</f>
        <v>8294</v>
      </c>
      <c r="E36" s="297">
        <f>'12.MUT#2'!L10</f>
        <v>10203</v>
      </c>
      <c r="F36" s="298">
        <f>'12.MUT#2'!M10</f>
        <v>28448</v>
      </c>
      <c r="G36" s="292">
        <f t="shared" si="0"/>
        <v>0.34979611923509563</v>
      </c>
      <c r="H36" s="293">
        <f t="shared" si="1"/>
        <v>0.29154949381327333</v>
      </c>
      <c r="I36" s="293">
        <f t="shared" si="2"/>
        <v>0.35865438695163104</v>
      </c>
      <c r="J36" s="294">
        <f t="shared" si="3"/>
        <v>1</v>
      </c>
      <c r="K36" s="299">
        <f>(1-E36/$E$25)</f>
        <v>0.29190089527378726</v>
      </c>
      <c r="L36" s="300">
        <f>(1-F36/$F$25)</f>
        <v>3.1623378833781524E-2</v>
      </c>
      <c r="M36" s="350"/>
      <c r="N36" s="350"/>
      <c r="O36" s="350"/>
      <c r="P36" s="350"/>
      <c r="Q36" s="350"/>
      <c r="R36" s="350"/>
      <c r="S36" s="350"/>
      <c r="T36" s="350"/>
      <c r="U36" s="350"/>
      <c r="V36" s="350"/>
      <c r="W36" s="350"/>
      <c r="X36" s="350"/>
      <c r="Y36" s="350"/>
      <c r="Z36" s="350"/>
      <c r="AA36" s="350"/>
      <c r="AB36" s="350"/>
      <c r="AC36" s="350"/>
      <c r="AD36" s="350"/>
      <c r="AE36" s="350"/>
      <c r="AF36" s="350"/>
      <c r="AG36" s="350"/>
      <c r="AH36" s="350"/>
      <c r="AI36" s="350"/>
      <c r="AJ36" s="350"/>
      <c r="AK36" s="350"/>
      <c r="AL36" s="350"/>
      <c r="AM36" s="350"/>
      <c r="AN36" s="350"/>
      <c r="AO36" s="350"/>
      <c r="AP36" s="350"/>
      <c r="AQ36" s="350"/>
      <c r="AR36" s="350"/>
      <c r="AS36" s="350"/>
      <c r="AT36" s="350"/>
      <c r="AU36" s="350"/>
      <c r="AV36" s="350"/>
      <c r="AW36" s="350"/>
      <c r="AX36" s="350"/>
      <c r="AY36" s="350"/>
      <c r="AZ36" s="350"/>
      <c r="BA36" s="350"/>
      <c r="BB36" s="350"/>
      <c r="BC36" s="350"/>
      <c r="BD36" s="351"/>
    </row>
    <row r="37" spans="1:56" ht="41.45" customHeight="1" x14ac:dyDescent="0.25">
      <c r="A37" s="269">
        <v>13</v>
      </c>
      <c r="B37" s="270" t="s">
        <v>203</v>
      </c>
      <c r="C37" s="296">
        <f>'13.Single Quadrant'!J10</f>
        <v>8234</v>
      </c>
      <c r="D37" s="297">
        <f>'13.Single Quadrant'!K10</f>
        <v>8284</v>
      </c>
      <c r="E37" s="297">
        <f>'13.Single Quadrant'!L10</f>
        <v>12141</v>
      </c>
      <c r="F37" s="298">
        <f>'13.Single Quadrant'!M10</f>
        <v>28659</v>
      </c>
      <c r="G37" s="292">
        <f t="shared" si="0"/>
        <v>0.2873093966991172</v>
      </c>
      <c r="H37" s="293">
        <f t="shared" si="1"/>
        <v>0.28905404933877665</v>
      </c>
      <c r="I37" s="293">
        <f t="shared" si="2"/>
        <v>0.42363655396210614</v>
      </c>
      <c r="J37" s="294">
        <f t="shared" si="3"/>
        <v>1</v>
      </c>
      <c r="K37" s="299">
        <f>(1-E37/$E$25)</f>
        <v>0.15740162398500934</v>
      </c>
      <c r="L37" s="300">
        <f>(1-F37/$F$25)</f>
        <v>2.444088913095277E-2</v>
      </c>
      <c r="M37" s="350"/>
      <c r="N37" s="350"/>
      <c r="O37" s="350"/>
      <c r="P37" s="350"/>
      <c r="Q37" s="350"/>
      <c r="R37" s="350"/>
      <c r="S37" s="350"/>
      <c r="T37" s="350"/>
      <c r="U37" s="350"/>
      <c r="V37" s="350"/>
      <c r="W37" s="350"/>
      <c r="X37" s="350"/>
      <c r="Y37" s="350"/>
      <c r="Z37" s="350"/>
      <c r="AA37" s="350"/>
      <c r="AB37" s="350"/>
      <c r="AC37" s="350"/>
      <c r="AD37" s="350"/>
      <c r="AE37" s="350"/>
      <c r="AF37" s="350"/>
      <c r="AG37" s="350"/>
      <c r="AH37" s="350"/>
      <c r="AI37" s="350"/>
      <c r="AJ37" s="350"/>
      <c r="AK37" s="350"/>
      <c r="AL37" s="350"/>
      <c r="AM37" s="350"/>
      <c r="AN37" s="350"/>
      <c r="AO37" s="350"/>
      <c r="AP37" s="350"/>
      <c r="AQ37" s="350"/>
      <c r="AR37" s="350"/>
      <c r="AS37" s="350"/>
      <c r="AT37" s="350"/>
      <c r="AU37" s="350"/>
      <c r="AV37" s="350"/>
      <c r="AW37" s="350"/>
      <c r="AX37" s="350"/>
      <c r="AY37" s="350"/>
      <c r="AZ37" s="350"/>
      <c r="BA37" s="350"/>
      <c r="BB37" s="350"/>
      <c r="BC37" s="350"/>
      <c r="BD37" s="351"/>
    </row>
    <row r="38" spans="1:56" ht="41.45" customHeight="1" x14ac:dyDescent="0.25">
      <c r="A38" s="269">
        <v>14</v>
      </c>
      <c r="B38" s="270" t="s">
        <v>181</v>
      </c>
      <c r="C38" s="296">
        <f>'14.RCI'!J10</f>
        <v>10831</v>
      </c>
      <c r="D38" s="297">
        <f>'14.RCI'!K10</f>
        <v>8562</v>
      </c>
      <c r="E38" s="297">
        <f>'14.RCI'!L10</f>
        <v>2917</v>
      </c>
      <c r="F38" s="298">
        <f>'14.RCI'!M10</f>
        <v>22310</v>
      </c>
      <c r="G38" s="292">
        <f t="shared" si="0"/>
        <v>0.4854773644105782</v>
      </c>
      <c r="H38" s="293">
        <f t="shared" si="1"/>
        <v>0.38377409233527565</v>
      </c>
      <c r="I38" s="293">
        <f t="shared" si="2"/>
        <v>0.13074854325414612</v>
      </c>
      <c r="J38" s="294">
        <f t="shared" si="3"/>
        <v>1</v>
      </c>
      <c r="K38" s="299">
        <f>(1-E38/$E$25)</f>
        <v>0.79755708237906864</v>
      </c>
      <c r="L38" s="300">
        <f>(1-F38/$F$25)</f>
        <v>0.24056234469142523</v>
      </c>
      <c r="M38" s="350"/>
      <c r="N38" s="353" t="s">
        <v>282</v>
      </c>
      <c r="O38" s="350"/>
      <c r="P38" s="350"/>
      <c r="Q38" s="350"/>
      <c r="R38" s="350"/>
      <c r="S38" s="350"/>
      <c r="T38" s="350"/>
      <c r="U38" s="350"/>
      <c r="V38" s="353" t="s">
        <v>281</v>
      </c>
      <c r="W38" s="350"/>
      <c r="X38" s="350"/>
      <c r="Y38" s="350"/>
      <c r="Z38" s="350"/>
      <c r="AA38" s="350"/>
      <c r="AB38" s="350"/>
      <c r="AC38" s="350"/>
      <c r="AD38" s="350"/>
      <c r="AE38" s="350"/>
      <c r="AF38" s="350"/>
      <c r="AG38" s="350"/>
      <c r="AH38" s="350"/>
      <c r="AI38" s="350"/>
      <c r="AJ38" s="350"/>
      <c r="AK38" s="350"/>
      <c r="AL38" s="350"/>
      <c r="AM38" s="350"/>
      <c r="AN38" s="350"/>
      <c r="AO38" s="350"/>
      <c r="AP38" s="350"/>
      <c r="AQ38" s="350"/>
      <c r="AR38" s="350"/>
      <c r="AS38" s="350"/>
      <c r="AT38" s="350"/>
      <c r="AU38" s="350"/>
      <c r="AV38" s="350"/>
      <c r="AW38" s="350"/>
      <c r="AX38" s="350"/>
      <c r="AY38" s="350"/>
      <c r="AZ38" s="350"/>
      <c r="BA38" s="350"/>
      <c r="BB38" s="350"/>
      <c r="BC38" s="350"/>
      <c r="BD38" s="351"/>
    </row>
    <row r="39" spans="1:56" ht="41.45" customHeight="1" thickBot="1" x14ac:dyDescent="0.3">
      <c r="A39" s="274">
        <v>15</v>
      </c>
      <c r="B39" s="275" t="s">
        <v>202</v>
      </c>
      <c r="C39" s="301">
        <f>'15.Two-Phase MUT'!J10</f>
        <v>7682</v>
      </c>
      <c r="D39" s="302">
        <f>'15.Two-Phase MUT'!K10</f>
        <v>8026</v>
      </c>
      <c r="E39" s="302">
        <f>'15.Two-Phase MUT'!L10</f>
        <v>7018</v>
      </c>
      <c r="F39" s="303">
        <f>'15.Two-Phase MUT'!M10</f>
        <v>22726</v>
      </c>
      <c r="G39" s="304">
        <f t="shared" si="0"/>
        <v>0.33802692950805246</v>
      </c>
      <c r="H39" s="305">
        <f t="shared" si="1"/>
        <v>0.35316377717152159</v>
      </c>
      <c r="I39" s="305">
        <f t="shared" si="2"/>
        <v>0.30880929332042595</v>
      </c>
      <c r="J39" s="306">
        <f t="shared" si="3"/>
        <v>1</v>
      </c>
      <c r="K39" s="307">
        <f>(1-E39/$E$25)</f>
        <v>0.51294329932680971</v>
      </c>
      <c r="L39" s="308">
        <f>(1-F39/$F$25)</f>
        <v>0.22640160669911835</v>
      </c>
      <c r="M39" s="350"/>
      <c r="N39" s="350"/>
      <c r="O39" s="350"/>
      <c r="P39" s="350"/>
      <c r="Q39" s="350"/>
      <c r="R39" s="350"/>
      <c r="S39" s="350"/>
      <c r="T39" s="350"/>
      <c r="U39" s="350"/>
      <c r="V39" s="350"/>
      <c r="W39" s="350"/>
      <c r="X39" s="350"/>
      <c r="Y39" s="350"/>
      <c r="Z39" s="350"/>
      <c r="AA39" s="350"/>
      <c r="AB39" s="350"/>
      <c r="AC39" s="350"/>
      <c r="AD39" s="350"/>
      <c r="AE39" s="350"/>
      <c r="AF39" s="350"/>
      <c r="AG39" s="350"/>
      <c r="AH39" s="350"/>
      <c r="AI39" s="350"/>
      <c r="AJ39" s="350"/>
      <c r="AK39" s="350"/>
      <c r="AL39" s="350"/>
      <c r="AM39" s="350"/>
      <c r="AN39" s="350"/>
      <c r="AO39" s="350"/>
      <c r="AP39" s="350"/>
      <c r="AQ39" s="350"/>
      <c r="AR39" s="350"/>
      <c r="AS39" s="350"/>
      <c r="AT39" s="350"/>
      <c r="AU39" s="350"/>
      <c r="AV39" s="350"/>
      <c r="AW39" s="350"/>
      <c r="AX39" s="350"/>
      <c r="AY39" s="350"/>
      <c r="AZ39" s="350"/>
      <c r="BA39" s="350"/>
      <c r="BB39" s="350"/>
      <c r="BC39" s="350"/>
      <c r="BD39" s="351"/>
    </row>
    <row r="40" spans="1:56" ht="15.75" thickTop="1" x14ac:dyDescent="0.25">
      <c r="A40" s="354" t="s">
        <v>320</v>
      </c>
      <c r="B40" s="350"/>
      <c r="C40" s="350"/>
      <c r="D40" s="350"/>
      <c r="E40" s="350"/>
      <c r="F40" s="350"/>
      <c r="G40" s="350"/>
      <c r="H40" s="350"/>
      <c r="I40" s="350"/>
      <c r="J40" s="350"/>
      <c r="K40" s="350"/>
      <c r="L40" s="350"/>
      <c r="M40" s="350"/>
      <c r="N40" s="350"/>
      <c r="O40" s="350"/>
      <c r="P40" s="350"/>
      <c r="Q40" s="350"/>
      <c r="R40" s="350"/>
      <c r="S40" s="350"/>
      <c r="T40" s="350"/>
      <c r="U40" s="350"/>
      <c r="V40" s="350"/>
      <c r="W40" s="350"/>
      <c r="X40" s="350"/>
      <c r="Y40" s="350"/>
      <c r="Z40" s="350"/>
      <c r="AA40" s="350"/>
      <c r="AB40" s="350"/>
      <c r="AC40" s="350"/>
      <c r="AD40" s="350"/>
      <c r="AE40" s="350"/>
      <c r="AF40" s="350"/>
      <c r="AG40" s="350"/>
      <c r="AH40" s="350"/>
      <c r="AI40" s="350"/>
      <c r="AJ40" s="350"/>
      <c r="AK40" s="350"/>
      <c r="AL40" s="350"/>
      <c r="AM40" s="350"/>
      <c r="AN40" s="350"/>
      <c r="AO40" s="350"/>
      <c r="AP40" s="350"/>
      <c r="AQ40" s="350"/>
      <c r="AR40" s="350"/>
      <c r="AS40" s="350"/>
      <c r="AT40" s="350"/>
      <c r="AU40" s="350"/>
      <c r="AV40" s="350"/>
      <c r="AW40" s="350"/>
      <c r="AX40" s="350"/>
      <c r="AY40" s="350"/>
      <c r="AZ40" s="350"/>
      <c r="BA40" s="350"/>
      <c r="BB40" s="350"/>
      <c r="BC40" s="350"/>
      <c r="BD40" s="351"/>
    </row>
    <row r="41" spans="1:56" x14ac:dyDescent="0.25">
      <c r="A41" s="354"/>
      <c r="B41" s="350"/>
      <c r="C41" s="350"/>
      <c r="D41" s="350"/>
      <c r="E41" s="350"/>
      <c r="F41" s="350"/>
      <c r="G41" s="350"/>
      <c r="H41" s="350"/>
      <c r="I41" s="350"/>
      <c r="J41" s="350"/>
      <c r="K41" s="350"/>
      <c r="L41" s="350"/>
      <c r="M41" s="350"/>
      <c r="N41" s="350"/>
      <c r="O41" s="350"/>
      <c r="P41" s="350"/>
      <c r="Q41" s="350"/>
      <c r="R41" s="350"/>
      <c r="S41" s="350"/>
      <c r="T41" s="350"/>
      <c r="U41" s="350"/>
      <c r="V41" s="350"/>
      <c r="W41" s="350"/>
      <c r="X41" s="350"/>
      <c r="Y41" s="350"/>
      <c r="Z41" s="350"/>
      <c r="AA41" s="350"/>
      <c r="AB41" s="350"/>
      <c r="AC41" s="350"/>
      <c r="AD41" s="350"/>
      <c r="AE41" s="350"/>
      <c r="AF41" s="350"/>
      <c r="AG41" s="350"/>
      <c r="AH41" s="350"/>
      <c r="AI41" s="350"/>
      <c r="AJ41" s="350"/>
      <c r="AK41" s="350"/>
      <c r="AL41" s="350"/>
      <c r="AM41" s="350"/>
      <c r="AN41" s="350"/>
      <c r="AO41" s="350"/>
      <c r="AP41" s="350"/>
      <c r="AQ41" s="350"/>
      <c r="AR41" s="350"/>
      <c r="AS41" s="350"/>
      <c r="AT41" s="350"/>
      <c r="AU41" s="350"/>
      <c r="AV41" s="350"/>
      <c r="AW41" s="350"/>
      <c r="AX41" s="350"/>
      <c r="AY41" s="350"/>
      <c r="AZ41" s="350"/>
      <c r="BA41" s="350"/>
      <c r="BB41" s="350"/>
      <c r="BC41" s="350"/>
      <c r="BD41" s="351"/>
    </row>
    <row r="42" spans="1:56" x14ac:dyDescent="0.25">
      <c r="A42" s="354"/>
      <c r="B42" s="350"/>
      <c r="C42" s="350"/>
      <c r="D42" s="350"/>
      <c r="E42" s="350"/>
      <c r="F42" s="350"/>
      <c r="G42" s="350"/>
      <c r="H42" s="350"/>
      <c r="I42" s="350"/>
      <c r="J42" s="350"/>
      <c r="K42" s="350"/>
      <c r="L42" s="350"/>
      <c r="M42" s="350"/>
      <c r="N42" s="350"/>
      <c r="O42" s="350"/>
      <c r="P42" s="350"/>
      <c r="Q42" s="350"/>
      <c r="R42" s="350"/>
      <c r="S42" s="350"/>
      <c r="T42" s="350"/>
      <c r="U42" s="350"/>
      <c r="V42" s="350"/>
      <c r="W42" s="350"/>
      <c r="X42" s="350"/>
      <c r="Y42" s="350"/>
      <c r="Z42" s="350"/>
      <c r="AA42" s="350"/>
      <c r="AB42" s="350"/>
      <c r="AC42" s="350"/>
      <c r="AD42" s="350"/>
      <c r="AE42" s="350"/>
      <c r="AF42" s="350"/>
      <c r="AG42" s="350"/>
      <c r="AH42" s="350"/>
      <c r="AI42" s="350"/>
      <c r="AJ42" s="350"/>
      <c r="AK42" s="350"/>
      <c r="AL42" s="350"/>
      <c r="AM42" s="350"/>
      <c r="AN42" s="350"/>
      <c r="AO42" s="350"/>
      <c r="AP42" s="350"/>
      <c r="AQ42" s="350"/>
      <c r="AR42" s="350"/>
      <c r="AS42" s="350"/>
      <c r="AT42" s="350"/>
      <c r="AU42" s="350"/>
      <c r="AV42" s="350"/>
      <c r="AW42" s="350"/>
      <c r="AX42" s="350"/>
      <c r="AY42" s="350"/>
      <c r="AZ42" s="350"/>
      <c r="BA42" s="350"/>
      <c r="BB42" s="350"/>
      <c r="BC42" s="350"/>
      <c r="BD42" s="351"/>
    </row>
    <row r="43" spans="1:56" ht="15.75" thickBot="1" x14ac:dyDescent="0.3">
      <c r="A43" s="355"/>
      <c r="B43" s="356" t="s">
        <v>330</v>
      </c>
      <c r="C43" s="355"/>
      <c r="D43" s="355"/>
      <c r="E43" s="355"/>
      <c r="F43" s="355"/>
      <c r="G43" s="355"/>
      <c r="H43" s="355"/>
      <c r="I43" s="355"/>
      <c r="J43" s="355"/>
      <c r="K43" s="355"/>
      <c r="L43" s="355"/>
      <c r="M43" s="355"/>
      <c r="N43" s="355"/>
      <c r="O43" s="350"/>
      <c r="P43" s="350"/>
      <c r="Q43" s="350"/>
      <c r="R43" s="350"/>
      <c r="S43" s="350"/>
      <c r="T43" s="350"/>
      <c r="U43" s="350"/>
      <c r="V43" s="350"/>
      <c r="W43" s="350"/>
      <c r="X43" s="350"/>
      <c r="Y43" s="350"/>
      <c r="Z43" s="350"/>
      <c r="AA43" s="350"/>
      <c r="AB43" s="350"/>
      <c r="AC43" s="350"/>
      <c r="AD43" s="350"/>
      <c r="AE43" s="350"/>
      <c r="AF43" s="350"/>
      <c r="AG43" s="350"/>
      <c r="AH43" s="350"/>
      <c r="AI43" s="350"/>
      <c r="AJ43" s="350"/>
      <c r="AK43" s="350"/>
      <c r="AL43" s="350"/>
      <c r="AM43" s="350"/>
      <c r="AN43" s="350"/>
      <c r="AO43" s="350"/>
      <c r="AP43" s="350"/>
      <c r="AQ43" s="350"/>
      <c r="AR43" s="350"/>
      <c r="AS43" s="350"/>
      <c r="AT43" s="350"/>
      <c r="AU43" s="350"/>
      <c r="AV43" s="350"/>
      <c r="AW43" s="350"/>
      <c r="AX43" s="350"/>
      <c r="AY43" s="350"/>
      <c r="AZ43" s="350"/>
      <c r="BA43" s="350"/>
      <c r="BB43" s="350"/>
      <c r="BC43" s="350"/>
      <c r="BD43" s="351"/>
    </row>
    <row r="44" spans="1:56" ht="15.75" thickTop="1" x14ac:dyDescent="0.25">
      <c r="A44" s="418" t="s">
        <v>4</v>
      </c>
      <c r="B44" s="418" t="s">
        <v>14</v>
      </c>
      <c r="C44" s="420" t="s">
        <v>323</v>
      </c>
      <c r="D44" s="421"/>
      <c r="E44" s="421"/>
      <c r="F44" s="422"/>
      <c r="G44" s="420" t="s">
        <v>324</v>
      </c>
      <c r="H44" s="421"/>
      <c r="I44" s="421"/>
      <c r="J44" s="422"/>
      <c r="K44" s="420" t="s">
        <v>325</v>
      </c>
      <c r="L44" s="421"/>
      <c r="M44" s="421"/>
      <c r="N44" s="422"/>
      <c r="O44" s="350"/>
      <c r="P44" s="350"/>
      <c r="Q44" s="350"/>
      <c r="R44" s="350"/>
      <c r="S44" s="350"/>
      <c r="T44" s="350"/>
      <c r="U44" s="350"/>
      <c r="V44" s="350"/>
      <c r="W44" s="350"/>
      <c r="X44" s="350"/>
      <c r="Y44" s="350"/>
      <c r="Z44" s="350"/>
      <c r="AA44" s="350"/>
      <c r="AB44" s="350"/>
      <c r="AC44" s="350"/>
      <c r="AD44" s="350"/>
      <c r="AE44" s="350"/>
      <c r="AF44" s="350"/>
      <c r="AG44" s="350"/>
      <c r="AH44" s="350"/>
      <c r="AI44" s="350"/>
      <c r="AJ44" s="350"/>
      <c r="AK44" s="350"/>
      <c r="AL44" s="350"/>
      <c r="AM44" s="350"/>
      <c r="AN44" s="350"/>
      <c r="AO44" s="350"/>
      <c r="AP44" s="350"/>
      <c r="AQ44" s="350"/>
      <c r="AR44" s="350"/>
      <c r="AS44" s="350"/>
      <c r="AT44" s="350"/>
      <c r="AU44" s="350"/>
      <c r="AV44" s="350"/>
      <c r="AW44" s="350"/>
      <c r="AX44" s="350"/>
      <c r="AY44" s="350"/>
      <c r="AZ44" s="350"/>
      <c r="BA44" s="350"/>
      <c r="BB44" s="350"/>
      <c r="BC44" s="350"/>
      <c r="BD44" s="351"/>
    </row>
    <row r="45" spans="1:56" ht="27" customHeight="1" thickBot="1" x14ac:dyDescent="0.3">
      <c r="A45" s="419"/>
      <c r="B45" s="419"/>
      <c r="C45" s="309" t="s">
        <v>175</v>
      </c>
      <c r="D45" s="310" t="s">
        <v>0</v>
      </c>
      <c r="E45" s="310" t="s">
        <v>2</v>
      </c>
      <c r="F45" s="311" t="s">
        <v>3</v>
      </c>
      <c r="G45" s="309" t="s">
        <v>175</v>
      </c>
      <c r="H45" s="310" t="s">
        <v>0</v>
      </c>
      <c r="I45" s="310" t="s">
        <v>2</v>
      </c>
      <c r="J45" s="311" t="s">
        <v>3</v>
      </c>
      <c r="K45" s="309" t="s">
        <v>175</v>
      </c>
      <c r="L45" s="310" t="s">
        <v>0</v>
      </c>
      <c r="M45" s="310" t="s">
        <v>2</v>
      </c>
      <c r="N45" s="311" t="s">
        <v>3</v>
      </c>
      <c r="O45" s="350"/>
      <c r="P45" s="350"/>
      <c r="Q45" s="350"/>
      <c r="R45" s="350"/>
      <c r="S45" s="350"/>
      <c r="T45" s="350"/>
      <c r="U45" s="350"/>
      <c r="V45" s="350"/>
      <c r="W45" s="350"/>
      <c r="X45" s="350"/>
      <c r="Y45" s="350"/>
      <c r="Z45" s="350"/>
      <c r="AA45" s="350"/>
      <c r="AB45" s="350"/>
      <c r="AC45" s="350"/>
      <c r="AD45" s="350"/>
      <c r="AE45" s="350"/>
      <c r="AF45" s="350"/>
      <c r="AG45" s="350"/>
      <c r="AH45" s="350"/>
      <c r="AI45" s="350"/>
      <c r="AJ45" s="350"/>
      <c r="AK45" s="350"/>
      <c r="AL45" s="350"/>
      <c r="AM45" s="350"/>
      <c r="AN45" s="350"/>
      <c r="AO45" s="350"/>
      <c r="AP45" s="350"/>
      <c r="AQ45" s="350"/>
      <c r="AR45" s="350"/>
      <c r="AS45" s="350"/>
      <c r="AT45" s="350"/>
      <c r="AU45" s="350"/>
      <c r="AV45" s="350"/>
      <c r="AW45" s="350"/>
      <c r="AX45" s="350"/>
      <c r="AY45" s="350"/>
      <c r="AZ45" s="350"/>
      <c r="BA45" s="350"/>
      <c r="BB45" s="350"/>
      <c r="BC45" s="350"/>
      <c r="BD45" s="351"/>
    </row>
    <row r="46" spans="1:56" ht="15.75" thickTop="1" x14ac:dyDescent="0.25">
      <c r="A46" s="264">
        <v>1</v>
      </c>
      <c r="B46" s="265" t="s">
        <v>249</v>
      </c>
      <c r="C46" s="312" cm="1">
        <f t="array" aca="1" ref="C46" ca="1">INDIRECT("'"&amp;$BL67&amp;"'!C$52")</f>
        <v>7484</v>
      </c>
      <c r="D46" s="313" cm="1">
        <f t="array" aca="1" ref="D46" ca="1">INDIRECT("'"&amp;$BL67&amp;"'!D$52")</f>
        <v>7484</v>
      </c>
      <c r="E46" s="313" cm="1">
        <f t="array" aca="1" ref="E46" ca="1">INDIRECT("'"&amp;$BL67&amp;"'!E$52")</f>
        <v>14409</v>
      </c>
      <c r="F46" s="314" cm="1">
        <f t="array" aca="1" ref="F46" ca="1">INDIRECT("'"&amp;$BL67&amp;"'!F$52")</f>
        <v>29377</v>
      </c>
      <c r="G46" s="312" cm="1">
        <f t="array" aca="1" ref="G46" ca="1">INDIRECT("'"&amp;$BL67&amp;"'!G$52")</f>
        <v>7484</v>
      </c>
      <c r="H46" s="313" cm="1">
        <f t="array" aca="1" ref="H46" ca="1">INDIRECT("'"&amp;$BL67&amp;"'!H$52")</f>
        <v>7484</v>
      </c>
      <c r="I46" s="313" cm="1">
        <f t="array" aca="1" ref="I46" ca="1">INDIRECT("'"&amp;$BL67&amp;"'!I$52")</f>
        <v>14409</v>
      </c>
      <c r="J46" s="314" cm="1">
        <f t="array" aca="1" ref="J46" ca="1">INDIRECT("'"&amp;$BL67&amp;"'!J$52")</f>
        <v>29377</v>
      </c>
      <c r="K46" s="312" cm="1">
        <f t="array" aca="1" ref="K46" ca="1">INDIRECT("'"&amp;$BL67&amp;"'!K$52")</f>
        <v>0</v>
      </c>
      <c r="L46" s="313" cm="1">
        <f t="array" aca="1" ref="L46" ca="1">INDIRECT("'"&amp;$BL67&amp;"'!L$52")</f>
        <v>0</v>
      </c>
      <c r="M46" s="313" cm="1">
        <f t="array" aca="1" ref="M46" ca="1">INDIRECT("'"&amp;$BL67&amp;"'!M$52")</f>
        <v>0</v>
      </c>
      <c r="N46" s="314" cm="1">
        <f t="array" aca="1" ref="N46" ca="1">INDIRECT("'"&amp;$BL67&amp;"'!N$52")</f>
        <v>0</v>
      </c>
      <c r="O46" s="354"/>
      <c r="P46" s="354"/>
      <c r="Q46" s="350"/>
      <c r="R46" s="350"/>
      <c r="S46" s="350"/>
      <c r="T46" s="350"/>
      <c r="U46" s="350"/>
      <c r="V46" s="350"/>
      <c r="W46" s="350"/>
      <c r="X46" s="350"/>
      <c r="Y46" s="350"/>
      <c r="Z46" s="350"/>
      <c r="AA46" s="350"/>
      <c r="AB46" s="350"/>
      <c r="AC46" s="350"/>
      <c r="AD46" s="350"/>
      <c r="AE46" s="350"/>
      <c r="AF46" s="350"/>
      <c r="AG46" s="350"/>
      <c r="AH46" s="350"/>
      <c r="AI46" s="350"/>
      <c r="AJ46" s="350"/>
      <c r="AK46" s="350"/>
      <c r="AL46" s="350"/>
      <c r="AM46" s="350"/>
      <c r="AN46" s="350"/>
      <c r="AO46" s="350"/>
      <c r="AP46" s="350"/>
      <c r="AQ46" s="350"/>
      <c r="AR46" s="350"/>
      <c r="AS46" s="350"/>
      <c r="AT46" s="350"/>
      <c r="AU46" s="350"/>
      <c r="AV46" s="350"/>
      <c r="AW46" s="350"/>
      <c r="AX46" s="350"/>
      <c r="AY46" s="350"/>
      <c r="AZ46" s="350"/>
      <c r="BA46" s="350"/>
      <c r="BB46" s="350"/>
      <c r="BC46" s="350"/>
      <c r="BD46" s="351"/>
    </row>
    <row r="47" spans="1:56" x14ac:dyDescent="0.25">
      <c r="A47" s="269">
        <v>2</v>
      </c>
      <c r="B47" s="270" t="s">
        <v>205</v>
      </c>
      <c r="C47" s="315" cm="1">
        <f t="array" aca="1" ref="C47" ca="1">INDIRECT("'"&amp;$BL68&amp;"'!C$52")</f>
        <v>8112</v>
      </c>
      <c r="D47" s="316" cm="1">
        <f t="array" aca="1" ref="D47" ca="1">INDIRECT("'"&amp;$BL68&amp;"'!D$52")</f>
        <v>10619</v>
      </c>
      <c r="E47" s="316" cm="1">
        <f t="array" aca="1" ref="E47" ca="1">INDIRECT("'"&amp;$BL68&amp;"'!E$52")</f>
        <v>10365</v>
      </c>
      <c r="F47" s="317" cm="1">
        <f t="array" aca="1" ref="F47" ca="1">INDIRECT("'"&amp;$BL68&amp;"'!F$52")</f>
        <v>29096</v>
      </c>
      <c r="G47" s="315" cm="1">
        <f t="array" aca="1" ref="G47" ca="1">INDIRECT("'"&amp;$BL68&amp;"'!G$52")</f>
        <v>5053</v>
      </c>
      <c r="H47" s="316" cm="1">
        <f t="array" aca="1" ref="H47" ca="1">INDIRECT("'"&amp;$BL68&amp;"'!H$52")</f>
        <v>7216</v>
      </c>
      <c r="I47" s="316" cm="1">
        <f t="array" aca="1" ref="I47" ca="1">INDIRECT("'"&amp;$BL68&amp;"'!I$52")</f>
        <v>10365</v>
      </c>
      <c r="J47" s="317" cm="1">
        <f t="array" aca="1" ref="J47" ca="1">INDIRECT("'"&amp;$BL68&amp;"'!J$52")</f>
        <v>22634</v>
      </c>
      <c r="K47" s="315" cm="1">
        <f t="array" aca="1" ref="K47" ca="1">INDIRECT("'"&amp;$BL68&amp;"'!K$52")</f>
        <v>3059</v>
      </c>
      <c r="L47" s="316" cm="1">
        <f t="array" aca="1" ref="L47" ca="1">INDIRECT("'"&amp;$BL68&amp;"'!L$52")</f>
        <v>3403</v>
      </c>
      <c r="M47" s="316" cm="1">
        <f t="array" aca="1" ref="M47" ca="1">INDIRECT("'"&amp;$BL68&amp;"'!M$52")</f>
        <v>0</v>
      </c>
      <c r="N47" s="317" cm="1">
        <f t="array" aca="1" ref="N47" ca="1">INDIRECT("'"&amp;$BL68&amp;"'!N$52")</f>
        <v>6462</v>
      </c>
      <c r="O47" s="354"/>
      <c r="P47" s="354"/>
      <c r="Q47" s="350"/>
      <c r="R47" s="350"/>
      <c r="S47" s="350"/>
      <c r="T47" s="350"/>
      <c r="U47" s="350"/>
      <c r="V47" s="350"/>
      <c r="W47" s="350"/>
      <c r="X47" s="350"/>
      <c r="Y47" s="350"/>
      <c r="Z47" s="350"/>
      <c r="AA47" s="350"/>
      <c r="AB47" s="350"/>
      <c r="AC47" s="350"/>
      <c r="AD47" s="350"/>
      <c r="AE47" s="350"/>
      <c r="AF47" s="350"/>
      <c r="AG47" s="350"/>
      <c r="AH47" s="350"/>
      <c r="AI47" s="350"/>
      <c r="AJ47" s="350"/>
      <c r="AK47" s="350"/>
      <c r="AL47" s="350"/>
      <c r="AM47" s="350"/>
      <c r="AN47" s="350"/>
      <c r="AO47" s="350"/>
      <c r="AP47" s="350"/>
      <c r="AQ47" s="350"/>
      <c r="AR47" s="350"/>
      <c r="AS47" s="350"/>
      <c r="AT47" s="350"/>
      <c r="AU47" s="350"/>
      <c r="AV47" s="350"/>
      <c r="AW47" s="350"/>
      <c r="AX47" s="350"/>
      <c r="AY47" s="350"/>
      <c r="AZ47" s="350"/>
      <c r="BA47" s="350"/>
      <c r="BB47" s="350"/>
      <c r="BC47" s="350"/>
      <c r="BD47" s="351"/>
    </row>
    <row r="48" spans="1:56" x14ac:dyDescent="0.25">
      <c r="A48" s="269">
        <v>3</v>
      </c>
      <c r="B48" s="270" t="s">
        <v>5</v>
      </c>
      <c r="C48" s="315" cm="1">
        <f t="array" aca="1" ref="C48" ca="1">INDIRECT("'"&amp;$BL69&amp;"'!C$52")</f>
        <v>7484</v>
      </c>
      <c r="D48" s="316" cm="1">
        <f t="array" aca="1" ref="D48" ca="1">INDIRECT("'"&amp;$BL69&amp;"'!D$52")</f>
        <v>7484</v>
      </c>
      <c r="E48" s="316" cm="1">
        <f t="array" aca="1" ref="E48" ca="1">INDIRECT("'"&amp;$BL69&amp;"'!E$52")</f>
        <v>13712</v>
      </c>
      <c r="F48" s="317" cm="1">
        <f t="array" aca="1" ref="F48" ca="1">INDIRECT("'"&amp;$BL69&amp;"'!F$52")</f>
        <v>28680</v>
      </c>
      <c r="G48" s="315" cm="1">
        <f t="array" aca="1" ref="G48" ca="1">INDIRECT("'"&amp;$BL69&amp;"'!G$52")</f>
        <v>4405</v>
      </c>
      <c r="H48" s="316" cm="1">
        <f t="array" aca="1" ref="H48" ca="1">INDIRECT("'"&amp;$BL69&amp;"'!H$52")</f>
        <v>4749</v>
      </c>
      <c r="I48" s="316" cm="1">
        <f t="array" aca="1" ref="I48" ca="1">INDIRECT("'"&amp;$BL69&amp;"'!I$52")</f>
        <v>10795</v>
      </c>
      <c r="J48" s="317" cm="1">
        <f t="array" aca="1" ref="J48" ca="1">INDIRECT("'"&amp;$BL69&amp;"'!J$52")</f>
        <v>19949</v>
      </c>
      <c r="K48" s="315" cm="1">
        <f t="array" aca="1" ref="K48" ca="1">INDIRECT("'"&amp;$BL69&amp;"'!K$52")</f>
        <v>3079</v>
      </c>
      <c r="L48" s="316" cm="1">
        <f t="array" aca="1" ref="L48" ca="1">INDIRECT("'"&amp;$BL69&amp;"'!L$52")</f>
        <v>2735</v>
      </c>
      <c r="M48" s="316" cm="1">
        <f t="array" aca="1" ref="M48" ca="1">INDIRECT("'"&amp;$BL69&amp;"'!M$52")</f>
        <v>2917</v>
      </c>
      <c r="N48" s="317" cm="1">
        <f t="array" aca="1" ref="N48" ca="1">INDIRECT("'"&amp;$BL69&amp;"'!N$52")</f>
        <v>8731</v>
      </c>
      <c r="O48" s="354"/>
      <c r="P48" s="354"/>
      <c r="Q48" s="350"/>
      <c r="R48" s="350"/>
      <c r="S48" s="350"/>
      <c r="T48" s="350"/>
      <c r="U48" s="350"/>
      <c r="V48" s="350"/>
      <c r="W48" s="350"/>
      <c r="X48" s="350"/>
      <c r="Y48" s="350"/>
      <c r="Z48" s="350"/>
      <c r="AA48" s="350"/>
      <c r="AB48" s="350"/>
      <c r="AC48" s="350"/>
      <c r="AD48" s="350"/>
      <c r="AE48" s="350"/>
      <c r="AF48" s="350"/>
      <c r="AG48" s="350"/>
      <c r="AH48" s="350"/>
      <c r="AI48" s="350"/>
      <c r="AJ48" s="350"/>
      <c r="AK48" s="350"/>
      <c r="AL48" s="350"/>
      <c r="AM48" s="350"/>
      <c r="AN48" s="350"/>
      <c r="AO48" s="350"/>
      <c r="AP48" s="350"/>
      <c r="AQ48" s="350"/>
      <c r="AR48" s="350"/>
      <c r="AS48" s="350"/>
      <c r="AT48" s="350"/>
      <c r="AU48" s="350"/>
      <c r="AV48" s="350"/>
      <c r="AW48" s="350"/>
      <c r="AX48" s="350"/>
      <c r="AY48" s="350"/>
      <c r="AZ48" s="350"/>
      <c r="BA48" s="350"/>
      <c r="BB48" s="350"/>
      <c r="BC48" s="350"/>
      <c r="BD48" s="351"/>
    </row>
    <row r="49" spans="1:56" x14ac:dyDescent="0.25">
      <c r="A49" s="269">
        <v>4</v>
      </c>
      <c r="B49" s="270" t="s">
        <v>6</v>
      </c>
      <c r="C49" s="315" cm="1">
        <f t="array" aca="1" ref="C49" ca="1">INDIRECT("'"&amp;$BL70&amp;"'!C$52")</f>
        <v>7752</v>
      </c>
      <c r="D49" s="316" cm="1">
        <f t="array" aca="1" ref="D49" ca="1">INDIRECT("'"&amp;$BL70&amp;"'!D$52")</f>
        <v>8541</v>
      </c>
      <c r="E49" s="316" cm="1">
        <f t="array" aca="1" ref="E49" ca="1">INDIRECT("'"&amp;$BL70&amp;"'!E$52")</f>
        <v>12225</v>
      </c>
      <c r="F49" s="317" cm="1">
        <f t="array" aca="1" ref="F49" ca="1">INDIRECT("'"&amp;$BL70&amp;"'!F$52")</f>
        <v>28518</v>
      </c>
      <c r="G49" s="315" cm="1">
        <f t="array" aca="1" ref="G49" ca="1">INDIRECT("'"&amp;$BL70&amp;"'!G$52")</f>
        <v>4779</v>
      </c>
      <c r="H49" s="316" cm="1">
        <f t="array" aca="1" ref="H49" ca="1">INDIRECT("'"&amp;$BL70&amp;"'!H$52")</f>
        <v>5634</v>
      </c>
      <c r="I49" s="316" cm="1">
        <f t="array" aca="1" ref="I49" ca="1">INDIRECT("'"&amp;$BL70&amp;"'!I$52")</f>
        <v>10605</v>
      </c>
      <c r="J49" s="317" cm="1">
        <f t="array" aca="1" ref="J49" ca="1">INDIRECT("'"&amp;$BL70&amp;"'!J$52")</f>
        <v>21018</v>
      </c>
      <c r="K49" s="315" cm="1">
        <f t="array" aca="1" ref="K49" ca="1">INDIRECT("'"&amp;$BL70&amp;"'!K$52")</f>
        <v>2973</v>
      </c>
      <c r="L49" s="316" cm="1">
        <f t="array" aca="1" ref="L49" ca="1">INDIRECT("'"&amp;$BL70&amp;"'!L$52")</f>
        <v>2907</v>
      </c>
      <c r="M49" s="316" cm="1">
        <f t="array" aca="1" ref="M49" ca="1">INDIRECT("'"&amp;$BL70&amp;"'!M$52")</f>
        <v>1620</v>
      </c>
      <c r="N49" s="317" cm="1">
        <f t="array" aca="1" ref="N49" ca="1">INDIRECT("'"&amp;$BL70&amp;"'!N$52")</f>
        <v>7500</v>
      </c>
      <c r="O49" s="354"/>
      <c r="P49" s="354"/>
      <c r="Q49" s="350"/>
      <c r="R49" s="350"/>
      <c r="S49" s="350"/>
      <c r="T49" s="350"/>
      <c r="U49" s="350"/>
      <c r="V49" s="350"/>
      <c r="W49" s="350"/>
      <c r="X49" s="350"/>
      <c r="Y49" s="350"/>
      <c r="Z49" s="350"/>
      <c r="AA49" s="350"/>
      <c r="AB49" s="350"/>
      <c r="AC49" s="350"/>
      <c r="AD49" s="350"/>
      <c r="AE49" s="350"/>
      <c r="AF49" s="350"/>
      <c r="AG49" s="350"/>
      <c r="AH49" s="350"/>
      <c r="AI49" s="350"/>
      <c r="AJ49" s="350"/>
      <c r="AK49" s="350"/>
      <c r="AL49" s="350"/>
      <c r="AM49" s="350"/>
      <c r="AN49" s="350"/>
      <c r="AO49" s="350"/>
      <c r="AP49" s="350"/>
      <c r="AQ49" s="350"/>
      <c r="AR49" s="350"/>
      <c r="AS49" s="350"/>
      <c r="AT49" s="350"/>
      <c r="AU49" s="350"/>
      <c r="AV49" s="350"/>
      <c r="AW49" s="350"/>
      <c r="AX49" s="350"/>
      <c r="AY49" s="350"/>
      <c r="AZ49" s="350"/>
      <c r="BA49" s="350"/>
      <c r="BB49" s="350"/>
      <c r="BC49" s="350"/>
      <c r="BD49" s="351"/>
    </row>
    <row r="50" spans="1:56" x14ac:dyDescent="0.25">
      <c r="A50" s="269">
        <v>5</v>
      </c>
      <c r="B50" s="270" t="s">
        <v>7</v>
      </c>
      <c r="C50" s="315" cm="1">
        <f t="array" aca="1" ref="C50" ca="1">INDIRECT("'"&amp;$BL71&amp;"'!C$52")</f>
        <v>10649</v>
      </c>
      <c r="D50" s="316" cm="1">
        <f t="array" aca="1" ref="D50" ca="1">INDIRECT("'"&amp;$BL71&amp;"'!D$52")</f>
        <v>11403</v>
      </c>
      <c r="E50" s="316" cm="1">
        <f t="array" aca="1" ref="E50" ca="1">INDIRECT("'"&amp;$BL71&amp;"'!E$52")</f>
        <v>6320</v>
      </c>
      <c r="F50" s="317" cm="1">
        <f t="array" aca="1" ref="F50" ca="1">INDIRECT("'"&amp;$BL71&amp;"'!F$52")</f>
        <v>28372</v>
      </c>
      <c r="G50" s="315" cm="1">
        <f t="array" aca="1" ref="G50" ca="1">INDIRECT("'"&amp;$BL71&amp;"'!G$52")</f>
        <v>7322</v>
      </c>
      <c r="H50" s="316" cm="1">
        <f t="array" aca="1" ref="H50" ca="1">INDIRECT("'"&amp;$BL71&amp;"'!H$52")</f>
        <v>7732</v>
      </c>
      <c r="I50" s="316" cm="1">
        <f t="array" aca="1" ref="I50" ca="1">INDIRECT("'"&amp;$BL71&amp;"'!I$52")</f>
        <v>6320</v>
      </c>
      <c r="J50" s="317" cm="1">
        <f t="array" aca="1" ref="J50" ca="1">INDIRECT("'"&amp;$BL71&amp;"'!J$52")</f>
        <v>21374</v>
      </c>
      <c r="K50" s="315" cm="1">
        <f t="array" aca="1" ref="K50" ca="1">INDIRECT("'"&amp;$BL71&amp;"'!K$52")</f>
        <v>3327</v>
      </c>
      <c r="L50" s="316" cm="1">
        <f t="array" aca="1" ref="L50" ca="1">INDIRECT("'"&amp;$BL71&amp;"'!L$52")</f>
        <v>3671</v>
      </c>
      <c r="M50" s="316" cm="1">
        <f t="array" aca="1" ref="M50" ca="1">INDIRECT("'"&amp;$BL71&amp;"'!M$52")</f>
        <v>0</v>
      </c>
      <c r="N50" s="317" cm="1">
        <f t="array" aca="1" ref="N50" ca="1">INDIRECT("'"&amp;$BL71&amp;"'!N$52")</f>
        <v>6998</v>
      </c>
      <c r="O50" s="354"/>
      <c r="P50" s="354"/>
      <c r="Q50" s="350"/>
      <c r="R50" s="350"/>
      <c r="S50" s="350"/>
      <c r="T50" s="350"/>
      <c r="U50" s="350"/>
      <c r="V50" s="350"/>
      <c r="W50" s="350"/>
      <c r="X50" s="350"/>
      <c r="Y50" s="350"/>
      <c r="Z50" s="350"/>
      <c r="AA50" s="350"/>
      <c r="AB50" s="350"/>
      <c r="AC50" s="350"/>
      <c r="AD50" s="350"/>
      <c r="AE50" s="350"/>
      <c r="AF50" s="350"/>
      <c r="AG50" s="350"/>
      <c r="AH50" s="350"/>
      <c r="AI50" s="350"/>
      <c r="AJ50" s="350"/>
      <c r="AK50" s="350"/>
      <c r="AL50" s="350"/>
      <c r="AM50" s="350"/>
      <c r="AN50" s="350"/>
      <c r="AO50" s="350"/>
      <c r="AP50" s="350"/>
      <c r="AQ50" s="350"/>
      <c r="AR50" s="350"/>
      <c r="AS50" s="350"/>
      <c r="AT50" s="350"/>
      <c r="AU50" s="350"/>
      <c r="AV50" s="350"/>
      <c r="AW50" s="350"/>
      <c r="AX50" s="350"/>
      <c r="AY50" s="350"/>
      <c r="AZ50" s="350"/>
      <c r="BA50" s="350"/>
      <c r="BB50" s="350"/>
      <c r="BC50" s="350"/>
      <c r="BD50" s="351"/>
    </row>
    <row r="51" spans="1:56" x14ac:dyDescent="0.25">
      <c r="A51" s="269">
        <v>6</v>
      </c>
      <c r="B51" s="270" t="s">
        <v>8</v>
      </c>
      <c r="C51" s="315" cm="1">
        <f t="array" aca="1" ref="C51" ca="1">INDIRECT("'"&amp;$BL72&amp;"'!C$52")</f>
        <v>8542</v>
      </c>
      <c r="D51" s="316" cm="1">
        <f t="array" aca="1" ref="D51" ca="1">INDIRECT("'"&amp;$BL72&amp;"'!D$52")</f>
        <v>10563</v>
      </c>
      <c r="E51" s="316" cm="1">
        <f t="array" aca="1" ref="E51" ca="1">INDIRECT("'"&amp;$BL72&amp;"'!E$52")</f>
        <v>2917</v>
      </c>
      <c r="F51" s="317" cm="1">
        <f t="array" aca="1" ref="F51" ca="1">INDIRECT("'"&amp;$BL72&amp;"'!F$52")</f>
        <v>22022</v>
      </c>
      <c r="G51" s="315" cm="1">
        <f t="array" aca="1" ref="G51" ca="1">INDIRECT("'"&amp;$BL72&amp;"'!G$52")</f>
        <v>4891</v>
      </c>
      <c r="H51" s="316" cm="1">
        <f t="array" aca="1" ref="H51" ca="1">INDIRECT("'"&amp;$BL72&amp;"'!H$52")</f>
        <v>6568</v>
      </c>
      <c r="I51" s="316" cm="1">
        <f t="array" aca="1" ref="I51" ca="1">INDIRECT("'"&amp;$BL72&amp;"'!I$52")</f>
        <v>2917</v>
      </c>
      <c r="J51" s="317" cm="1">
        <f t="array" aca="1" ref="J51" ca="1">INDIRECT("'"&amp;$BL72&amp;"'!J$52")</f>
        <v>14376</v>
      </c>
      <c r="K51" s="315" cm="1">
        <f t="array" aca="1" ref="K51" ca="1">INDIRECT("'"&amp;$BL72&amp;"'!K$52")</f>
        <v>3651</v>
      </c>
      <c r="L51" s="316" cm="1">
        <f t="array" aca="1" ref="L51" ca="1">INDIRECT("'"&amp;$BL72&amp;"'!L$52")</f>
        <v>3995</v>
      </c>
      <c r="M51" s="316" cm="1">
        <f t="array" aca="1" ref="M51" ca="1">INDIRECT("'"&amp;$BL72&amp;"'!M$52")</f>
        <v>0</v>
      </c>
      <c r="N51" s="317" cm="1">
        <f t="array" aca="1" ref="N51" ca="1">INDIRECT("'"&amp;$BL72&amp;"'!N$52")</f>
        <v>7646</v>
      </c>
      <c r="O51" s="354"/>
      <c r="P51" s="354"/>
      <c r="Q51" s="350"/>
      <c r="R51" s="350"/>
      <c r="S51" s="350"/>
      <c r="T51" s="350"/>
      <c r="U51" s="350"/>
      <c r="V51" s="350"/>
      <c r="W51" s="350"/>
      <c r="X51" s="350"/>
      <c r="Y51" s="350"/>
      <c r="Z51" s="350"/>
      <c r="AA51" s="350"/>
      <c r="AB51" s="350"/>
      <c r="AC51" s="350"/>
      <c r="AD51" s="350"/>
      <c r="AE51" s="350"/>
      <c r="AF51" s="350"/>
      <c r="AG51" s="350"/>
      <c r="AH51" s="350"/>
      <c r="AI51" s="350"/>
      <c r="AJ51" s="350"/>
      <c r="AK51" s="350"/>
      <c r="AL51" s="350"/>
      <c r="AM51" s="350"/>
      <c r="AN51" s="350"/>
      <c r="AO51" s="350"/>
      <c r="AP51" s="350"/>
      <c r="AQ51" s="350"/>
      <c r="AR51" s="350"/>
      <c r="AS51" s="350"/>
      <c r="AT51" s="350"/>
      <c r="AU51" s="350"/>
      <c r="AV51" s="350"/>
      <c r="AW51" s="350"/>
      <c r="AX51" s="350"/>
      <c r="AY51" s="350"/>
      <c r="AZ51" s="350"/>
      <c r="BA51" s="350"/>
      <c r="BB51" s="350"/>
      <c r="BC51" s="350"/>
      <c r="BD51" s="351"/>
    </row>
    <row r="52" spans="1:56" x14ac:dyDescent="0.25">
      <c r="A52" s="269">
        <v>7</v>
      </c>
      <c r="B52" s="270" t="s">
        <v>9</v>
      </c>
      <c r="C52" s="315" cm="1">
        <f t="array" aca="1" ref="C52" ca="1">INDIRECT("'"&amp;$BL73&amp;"'!C$52")</f>
        <v>8675</v>
      </c>
      <c r="D52" s="316" cm="1">
        <f t="array" aca="1" ref="D52" ca="1">INDIRECT("'"&amp;$BL73&amp;"'!D$52")</f>
        <v>8098</v>
      </c>
      <c r="E52" s="316" cm="1">
        <f t="array" aca="1" ref="E52" ca="1">INDIRECT("'"&amp;$BL73&amp;"'!E$52")</f>
        <v>8423</v>
      </c>
      <c r="F52" s="317" cm="1">
        <f t="array" aca="1" ref="F52" ca="1">INDIRECT("'"&amp;$BL73&amp;"'!F$52")</f>
        <v>25196</v>
      </c>
      <c r="G52" s="315" cm="1">
        <f t="array" aca="1" ref="G52" ca="1">INDIRECT("'"&amp;$BL73&amp;"'!G$52")</f>
        <v>5814</v>
      </c>
      <c r="H52" s="316" cm="1">
        <f t="array" aca="1" ref="H52" ca="1">INDIRECT("'"&amp;$BL73&amp;"'!H$52")</f>
        <v>4391</v>
      </c>
      <c r="I52" s="316" cm="1">
        <f t="array" aca="1" ref="I52" ca="1">INDIRECT("'"&amp;$BL73&amp;"'!I$52")</f>
        <v>6803</v>
      </c>
      <c r="J52" s="317" cm="1">
        <f t="array" aca="1" ref="J52" ca="1">INDIRECT("'"&amp;$BL73&amp;"'!J$52")</f>
        <v>17008</v>
      </c>
      <c r="K52" s="315" cm="1">
        <f t="array" aca="1" ref="K52" ca="1">INDIRECT("'"&amp;$BL73&amp;"'!K$52")</f>
        <v>2861</v>
      </c>
      <c r="L52" s="316" cm="1">
        <f t="array" aca="1" ref="L52" ca="1">INDIRECT("'"&amp;$BL73&amp;"'!L$52")</f>
        <v>3707</v>
      </c>
      <c r="M52" s="316" cm="1">
        <f t="array" aca="1" ref="M52" ca="1">INDIRECT("'"&amp;$BL73&amp;"'!M$52")</f>
        <v>1620</v>
      </c>
      <c r="N52" s="317" cm="1">
        <f t="array" aca="1" ref="N52" ca="1">INDIRECT("'"&amp;$BL73&amp;"'!N$52")</f>
        <v>8188</v>
      </c>
      <c r="O52" s="354"/>
      <c r="P52" s="354"/>
      <c r="Q52" s="350"/>
      <c r="R52" s="350"/>
      <c r="S52" s="350"/>
      <c r="T52" s="350"/>
      <c r="U52" s="350"/>
      <c r="V52" s="350"/>
      <c r="W52" s="350"/>
      <c r="X52" s="350"/>
      <c r="Y52" s="350"/>
      <c r="Z52" s="350"/>
      <c r="AA52" s="350"/>
      <c r="AB52" s="350"/>
      <c r="AC52" s="350"/>
      <c r="AD52" s="350"/>
      <c r="AE52" s="350"/>
      <c r="AF52" s="350"/>
      <c r="AG52" s="350"/>
      <c r="AH52" s="350"/>
      <c r="AI52" s="350"/>
      <c r="AJ52" s="350"/>
      <c r="AK52" s="350"/>
      <c r="AL52" s="350"/>
      <c r="AM52" s="350"/>
      <c r="AN52" s="350"/>
      <c r="AO52" s="350"/>
      <c r="AP52" s="350"/>
      <c r="AQ52" s="350"/>
      <c r="AR52" s="350"/>
      <c r="AS52" s="350"/>
      <c r="AT52" s="350"/>
      <c r="AU52" s="350"/>
      <c r="AV52" s="350"/>
      <c r="AW52" s="350"/>
      <c r="AX52" s="350"/>
      <c r="AY52" s="350"/>
      <c r="AZ52" s="350"/>
      <c r="BA52" s="350"/>
      <c r="BB52" s="350"/>
      <c r="BC52" s="350"/>
      <c r="BD52" s="351"/>
    </row>
    <row r="53" spans="1:56" x14ac:dyDescent="0.25">
      <c r="A53" s="269">
        <v>8</v>
      </c>
      <c r="B53" s="270" t="s">
        <v>11</v>
      </c>
      <c r="C53" s="315" cm="1">
        <f t="array" aca="1" ref="C53" ca="1">INDIRECT("'"&amp;$BL74&amp;"'!C$52")</f>
        <v>8675</v>
      </c>
      <c r="D53" s="316" cm="1">
        <f t="array" aca="1" ref="D53" ca="1">INDIRECT("'"&amp;$BL74&amp;"'!D$52")</f>
        <v>8098</v>
      </c>
      <c r="E53" s="316" cm="1">
        <f t="array" aca="1" ref="E53" ca="1">INDIRECT("'"&amp;$BL74&amp;"'!E$52")</f>
        <v>8423</v>
      </c>
      <c r="F53" s="317" cm="1">
        <f t="array" aca="1" ref="F53" ca="1">INDIRECT("'"&amp;$BL74&amp;"'!F$52")</f>
        <v>25196</v>
      </c>
      <c r="G53" s="315" cm="1">
        <f t="array" aca="1" ref="G53" ca="1">INDIRECT("'"&amp;$BL74&amp;"'!G$52")</f>
        <v>7117</v>
      </c>
      <c r="H53" s="316" cm="1">
        <f t="array" aca="1" ref="H53" ca="1">INDIRECT("'"&amp;$BL74&amp;"'!H$52")</f>
        <v>5945</v>
      </c>
      <c r="I53" s="316" cm="1">
        <f t="array" aca="1" ref="I53" ca="1">INDIRECT("'"&amp;$BL74&amp;"'!I$52")</f>
        <v>8423</v>
      </c>
      <c r="J53" s="317" cm="1">
        <f t="array" aca="1" ref="J53" ca="1">INDIRECT("'"&amp;$BL74&amp;"'!J$52")</f>
        <v>21485</v>
      </c>
      <c r="K53" s="315" cm="1">
        <f t="array" aca="1" ref="K53" ca="1">INDIRECT("'"&amp;$BL74&amp;"'!K$52")</f>
        <v>1558</v>
      </c>
      <c r="L53" s="316" cm="1">
        <f t="array" aca="1" ref="L53" ca="1">INDIRECT("'"&amp;$BL74&amp;"'!L$52")</f>
        <v>2153</v>
      </c>
      <c r="M53" s="316" cm="1">
        <f t="array" aca="1" ref="M53" ca="1">INDIRECT("'"&amp;$BL74&amp;"'!M$52")</f>
        <v>0</v>
      </c>
      <c r="N53" s="317" cm="1">
        <f t="array" aca="1" ref="N53" ca="1">INDIRECT("'"&amp;$BL74&amp;"'!N$52")</f>
        <v>3711</v>
      </c>
      <c r="O53" s="354"/>
      <c r="P53" s="354"/>
      <c r="Q53" s="350"/>
      <c r="R53" s="350"/>
      <c r="S53" s="350"/>
      <c r="T53" s="350"/>
      <c r="U53" s="350"/>
      <c r="V53" s="350"/>
      <c r="W53" s="350"/>
      <c r="X53" s="350"/>
      <c r="Y53" s="350"/>
      <c r="Z53" s="350"/>
      <c r="AA53" s="350"/>
      <c r="AB53" s="350"/>
      <c r="AC53" s="350"/>
      <c r="AD53" s="350"/>
      <c r="AE53" s="350"/>
      <c r="AF53" s="350"/>
      <c r="AG53" s="350"/>
      <c r="AH53" s="350"/>
      <c r="AI53" s="350"/>
      <c r="AJ53" s="350"/>
      <c r="AK53" s="350"/>
      <c r="AL53" s="350"/>
      <c r="AM53" s="350"/>
      <c r="AN53" s="350"/>
      <c r="AO53" s="350"/>
      <c r="AP53" s="350"/>
      <c r="AQ53" s="350"/>
      <c r="AR53" s="350"/>
      <c r="AS53" s="350"/>
      <c r="AT53" s="350"/>
      <c r="AU53" s="350"/>
      <c r="AV53" s="350"/>
      <c r="AW53" s="350"/>
      <c r="AX53" s="350"/>
      <c r="AY53" s="350"/>
      <c r="AZ53" s="350"/>
      <c r="BA53" s="350"/>
      <c r="BB53" s="350"/>
      <c r="BC53" s="350"/>
      <c r="BD53" s="351"/>
    </row>
    <row r="54" spans="1:56" x14ac:dyDescent="0.25">
      <c r="A54" s="269">
        <v>9</v>
      </c>
      <c r="B54" s="270" t="s">
        <v>12</v>
      </c>
      <c r="C54" s="315" cm="1">
        <f t="array" aca="1" ref="C54" ca="1">INDIRECT("'"&amp;$BL75&amp;"'!C$52")</f>
        <v>8880</v>
      </c>
      <c r="D54" s="316" cm="1">
        <f t="array" aca="1" ref="D54" ca="1">INDIRECT("'"&amp;$BL75&amp;"'!D$52")</f>
        <v>9419</v>
      </c>
      <c r="E54" s="316" cm="1">
        <f t="array" aca="1" ref="E54" ca="1">INDIRECT("'"&amp;$BL75&amp;"'!E$52")</f>
        <v>10153</v>
      </c>
      <c r="F54" s="317" cm="1">
        <f t="array" aca="1" ref="F54" ca="1">INDIRECT("'"&amp;$BL75&amp;"'!F$52")</f>
        <v>28452</v>
      </c>
      <c r="G54" s="315" cm="1">
        <f t="array" aca="1" ref="G54" ca="1">INDIRECT("'"&amp;$BL75&amp;"'!G$52")</f>
        <v>7403</v>
      </c>
      <c r="H54" s="316" cm="1">
        <f t="array" aca="1" ref="H54" ca="1">INDIRECT("'"&amp;$BL75&amp;"'!H$52")</f>
        <v>7347</v>
      </c>
      <c r="I54" s="316" cm="1">
        <f t="array" aca="1" ref="I54" ca="1">INDIRECT("'"&amp;$BL75&amp;"'!I$52")</f>
        <v>10153</v>
      </c>
      <c r="J54" s="317" cm="1">
        <f t="array" aca="1" ref="J54" ca="1">INDIRECT("'"&amp;$BL75&amp;"'!J$52")</f>
        <v>24903</v>
      </c>
      <c r="K54" s="315" cm="1">
        <f t="array" aca="1" ref="K54" ca="1">INDIRECT("'"&amp;$BL75&amp;"'!K$52")</f>
        <v>1477</v>
      </c>
      <c r="L54" s="316" cm="1">
        <f t="array" aca="1" ref="L54" ca="1">INDIRECT("'"&amp;$BL75&amp;"'!L$52")</f>
        <v>2072</v>
      </c>
      <c r="M54" s="316" cm="1">
        <f t="array" aca="1" ref="M54" ca="1">INDIRECT("'"&amp;$BL75&amp;"'!M$52")</f>
        <v>0</v>
      </c>
      <c r="N54" s="317" cm="1">
        <f t="array" aca="1" ref="N54" ca="1">INDIRECT("'"&amp;$BL75&amp;"'!N$52")</f>
        <v>3549</v>
      </c>
      <c r="O54" s="354"/>
      <c r="P54" s="354"/>
      <c r="Q54" s="350"/>
      <c r="R54" s="350"/>
      <c r="S54" s="350"/>
      <c r="T54" s="350"/>
      <c r="U54" s="350"/>
      <c r="V54" s="350"/>
      <c r="W54" s="350"/>
      <c r="X54" s="350"/>
      <c r="Y54" s="350"/>
      <c r="Z54" s="350"/>
      <c r="AA54" s="350"/>
      <c r="AB54" s="350"/>
      <c r="AC54" s="350"/>
      <c r="AD54" s="350"/>
      <c r="AE54" s="350"/>
      <c r="AF54" s="350"/>
      <c r="AG54" s="350"/>
      <c r="AH54" s="350"/>
      <c r="AI54" s="350"/>
      <c r="AJ54" s="350"/>
      <c r="AK54" s="350"/>
      <c r="AL54" s="350"/>
      <c r="AM54" s="350"/>
      <c r="AN54" s="350"/>
      <c r="AO54" s="350"/>
      <c r="AP54" s="350"/>
      <c r="AQ54" s="350"/>
      <c r="AR54" s="350"/>
      <c r="AS54" s="350"/>
      <c r="AT54" s="350"/>
      <c r="AU54" s="350"/>
      <c r="AV54" s="350"/>
      <c r="AW54" s="350"/>
      <c r="AX54" s="350"/>
      <c r="AY54" s="350"/>
      <c r="AZ54" s="350"/>
      <c r="BA54" s="350"/>
      <c r="BB54" s="350"/>
      <c r="BC54" s="350"/>
      <c r="BD54" s="351"/>
    </row>
    <row r="55" spans="1:56" x14ac:dyDescent="0.25">
      <c r="A55" s="269">
        <v>10</v>
      </c>
      <c r="B55" s="270" t="s">
        <v>10</v>
      </c>
      <c r="C55" s="315" cm="1">
        <f t="array" aca="1" ref="C55" ca="1">INDIRECT("'"&amp;$BL76&amp;"'!C$52")</f>
        <v>10649</v>
      </c>
      <c r="D55" s="316" cm="1">
        <f t="array" aca="1" ref="D55" ca="1">INDIRECT("'"&amp;$BL76&amp;"'!D$52")</f>
        <v>11403</v>
      </c>
      <c r="E55" s="316" cm="1">
        <f t="array" aca="1" ref="E55" ca="1">INDIRECT("'"&amp;$BL76&amp;"'!E$52")</f>
        <v>6320</v>
      </c>
      <c r="F55" s="317" cm="1">
        <f t="array" aca="1" ref="F55" ca="1">INDIRECT("'"&amp;$BL76&amp;"'!F$52")</f>
        <v>28372</v>
      </c>
      <c r="G55" s="315" cm="1">
        <f t="array" aca="1" ref="G55" ca="1">INDIRECT("'"&amp;$BL76&amp;"'!G$52")</f>
        <v>7322</v>
      </c>
      <c r="H55" s="316" cm="1">
        <f t="array" aca="1" ref="H55" ca="1">INDIRECT("'"&amp;$BL76&amp;"'!H$52")</f>
        <v>7732</v>
      </c>
      <c r="I55" s="316" cm="1">
        <f t="array" aca="1" ref="I55" ca="1">INDIRECT("'"&amp;$BL76&amp;"'!I$52")</f>
        <v>6320</v>
      </c>
      <c r="J55" s="317" cm="1">
        <f t="array" aca="1" ref="J55" ca="1">INDIRECT("'"&amp;$BL76&amp;"'!J$52")</f>
        <v>21374</v>
      </c>
      <c r="K55" s="315" cm="1">
        <f t="array" aca="1" ref="K55" ca="1">INDIRECT("'"&amp;$BL76&amp;"'!K$52")</f>
        <v>3327</v>
      </c>
      <c r="L55" s="316" cm="1">
        <f t="array" aca="1" ref="L55" ca="1">INDIRECT("'"&amp;$BL76&amp;"'!L$52")</f>
        <v>3671</v>
      </c>
      <c r="M55" s="316" cm="1">
        <f t="array" aca="1" ref="M55" ca="1">INDIRECT("'"&amp;$BL76&amp;"'!M$52")</f>
        <v>0</v>
      </c>
      <c r="N55" s="317" cm="1">
        <f t="array" aca="1" ref="N55" ca="1">INDIRECT("'"&amp;$BL76&amp;"'!N$52")</f>
        <v>6998</v>
      </c>
      <c r="O55" s="354"/>
      <c r="P55" s="354"/>
      <c r="Q55" s="350"/>
      <c r="R55" s="350"/>
      <c r="S55" s="350"/>
      <c r="T55" s="350"/>
      <c r="U55" s="350"/>
      <c r="V55" s="350"/>
      <c r="W55" s="350"/>
      <c r="X55" s="350"/>
      <c r="Y55" s="350"/>
      <c r="Z55" s="350"/>
      <c r="AA55" s="350"/>
      <c r="AB55" s="350"/>
      <c r="AC55" s="350"/>
      <c r="AD55" s="350"/>
      <c r="AE55" s="350"/>
      <c r="AF55" s="350"/>
      <c r="AG55" s="350"/>
      <c r="AH55" s="350"/>
      <c r="AI55" s="350"/>
      <c r="AJ55" s="350"/>
      <c r="AK55" s="350"/>
      <c r="AL55" s="350"/>
      <c r="AM55" s="350"/>
      <c r="AN55" s="350"/>
      <c r="AO55" s="350"/>
      <c r="AP55" s="350"/>
      <c r="AQ55" s="350"/>
      <c r="AR55" s="350"/>
      <c r="AS55" s="350"/>
      <c r="AT55" s="350"/>
      <c r="AU55" s="350"/>
      <c r="AV55" s="350"/>
      <c r="AW55" s="350"/>
      <c r="AX55" s="350"/>
      <c r="AY55" s="350"/>
      <c r="AZ55" s="350"/>
      <c r="BA55" s="350"/>
      <c r="BB55" s="350"/>
      <c r="BC55" s="350"/>
      <c r="BD55" s="351"/>
    </row>
    <row r="56" spans="1:56" x14ac:dyDescent="0.25">
      <c r="A56" s="269">
        <v>11</v>
      </c>
      <c r="B56" s="270" t="s">
        <v>430</v>
      </c>
      <c r="C56" s="315" cm="1">
        <f t="array" aca="1" ref="C56" ca="1">INDIRECT("'"&amp;$BL77&amp;"'!C$52")</f>
        <v>7474</v>
      </c>
      <c r="D56" s="316" cm="1">
        <f t="array" aca="1" ref="D56" ca="1">INDIRECT("'"&amp;$BL77&amp;"'!D$52")</f>
        <v>7474</v>
      </c>
      <c r="E56" s="316" cm="1">
        <f t="array" aca="1" ref="E56" ca="1">INDIRECT("'"&amp;$BL77&amp;"'!E$52")</f>
        <v>7666</v>
      </c>
      <c r="F56" s="317" cm="1">
        <f t="array" aca="1" ref="F56" ca="1">INDIRECT("'"&amp;$BL77&amp;"'!F$52")</f>
        <v>22614</v>
      </c>
      <c r="G56" s="315" cm="1">
        <f t="array" aca="1" ref="G56" ca="1">INDIRECT("'"&amp;$BL77&amp;"'!G$52")</f>
        <v>3767</v>
      </c>
      <c r="H56" s="316" cm="1">
        <f t="array" aca="1" ref="H56" ca="1">INDIRECT("'"&amp;$BL77&amp;"'!H$52")</f>
        <v>3757</v>
      </c>
      <c r="I56" s="316" cm="1">
        <f t="array" aca="1" ref="I56" ca="1">INDIRECT("'"&amp;$BL77&amp;"'!I$52")</f>
        <v>4206</v>
      </c>
      <c r="J56" s="317" cm="1">
        <f t="array" aca="1" ref="J56" ca="1">INDIRECT("'"&amp;$BL77&amp;"'!J$52")</f>
        <v>11730</v>
      </c>
      <c r="K56" s="315" cm="1">
        <f t="array" aca="1" ref="K56" ca="1">INDIRECT("'"&amp;$BL77&amp;"'!K$52")</f>
        <v>3707</v>
      </c>
      <c r="L56" s="316" cm="1">
        <f t="array" aca="1" ref="L56" ca="1">INDIRECT("'"&amp;$BL77&amp;"'!L$52")</f>
        <v>3717</v>
      </c>
      <c r="M56" s="316" cm="1">
        <f t="array" aca="1" ref="M56" ca="1">INDIRECT("'"&amp;$BL77&amp;"'!M$52")</f>
        <v>3460</v>
      </c>
      <c r="N56" s="317" cm="1">
        <f t="array" aca="1" ref="N56" ca="1">INDIRECT("'"&amp;$BL77&amp;"'!N$52")</f>
        <v>10884</v>
      </c>
      <c r="O56" s="354"/>
      <c r="P56" s="354"/>
      <c r="Q56" s="350"/>
      <c r="R56" s="350"/>
      <c r="S56" s="350"/>
      <c r="T56" s="350"/>
      <c r="U56" s="350"/>
      <c r="V56" s="350"/>
      <c r="W56" s="350"/>
      <c r="X56" s="350"/>
      <c r="Y56" s="350"/>
      <c r="Z56" s="350"/>
      <c r="AA56" s="350"/>
      <c r="AB56" s="350"/>
      <c r="AC56" s="350"/>
      <c r="AD56" s="350"/>
      <c r="AE56" s="350"/>
      <c r="AF56" s="350"/>
      <c r="AG56" s="350"/>
      <c r="AH56" s="350"/>
      <c r="AI56" s="350"/>
      <c r="AJ56" s="350"/>
      <c r="AK56" s="350"/>
      <c r="AL56" s="350"/>
      <c r="AM56" s="350"/>
      <c r="AN56" s="350"/>
      <c r="AO56" s="350"/>
      <c r="AP56" s="350"/>
      <c r="AQ56" s="350"/>
      <c r="AR56" s="350"/>
      <c r="AS56" s="350"/>
      <c r="AT56" s="350"/>
      <c r="AU56" s="350"/>
      <c r="AV56" s="350"/>
      <c r="AW56" s="350"/>
      <c r="AX56" s="350"/>
      <c r="AY56" s="350"/>
      <c r="AZ56" s="350"/>
      <c r="BA56" s="350"/>
      <c r="BB56" s="350"/>
      <c r="BC56" s="350"/>
      <c r="BD56" s="351"/>
    </row>
    <row r="57" spans="1:56" x14ac:dyDescent="0.25">
      <c r="A57" s="269">
        <v>12</v>
      </c>
      <c r="B57" s="270" t="s">
        <v>204</v>
      </c>
      <c r="C57" s="315" cm="1">
        <f t="array" aca="1" ref="C57" ca="1">INDIRECT("'"&amp;$BL78&amp;"'!C$52")</f>
        <v>9951</v>
      </c>
      <c r="D57" s="316" cm="1">
        <f t="array" aca="1" ref="D57" ca="1">INDIRECT("'"&amp;$BL78&amp;"'!D$52")</f>
        <v>8294</v>
      </c>
      <c r="E57" s="316" cm="1">
        <f t="array" aca="1" ref="E57" ca="1">INDIRECT("'"&amp;$BL78&amp;"'!E$52")</f>
        <v>10203</v>
      </c>
      <c r="F57" s="317" cm="1">
        <f t="array" aca="1" ref="F57" ca="1">INDIRECT("'"&amp;$BL78&amp;"'!F$52")</f>
        <v>28448</v>
      </c>
      <c r="G57" s="315" cm="1">
        <f t="array" aca="1" ref="G57" ca="1">INDIRECT("'"&amp;$BL78&amp;"'!G$52")</f>
        <v>7054</v>
      </c>
      <c r="H57" s="316" cm="1">
        <f t="array" aca="1" ref="H57" ca="1">INDIRECT("'"&amp;$BL78&amp;"'!H$52")</f>
        <v>5053</v>
      </c>
      <c r="I57" s="316" cm="1">
        <f t="array" aca="1" ref="I57" ca="1">INDIRECT("'"&amp;$BL78&amp;"'!I$52")</f>
        <v>10203</v>
      </c>
      <c r="J57" s="317" cm="1">
        <f t="array" aca="1" ref="J57" ca="1">INDIRECT("'"&amp;$BL78&amp;"'!J$52")</f>
        <v>22310</v>
      </c>
      <c r="K57" s="315" cm="1">
        <f t="array" aca="1" ref="K57" ca="1">INDIRECT("'"&amp;$BL78&amp;"'!K$52")</f>
        <v>2897</v>
      </c>
      <c r="L57" s="316" cm="1">
        <f t="array" aca="1" ref="L57" ca="1">INDIRECT("'"&amp;$BL78&amp;"'!L$52")</f>
        <v>3241</v>
      </c>
      <c r="M57" s="316" cm="1">
        <f t="array" aca="1" ref="M57" ca="1">INDIRECT("'"&amp;$BL78&amp;"'!M$52")</f>
        <v>0</v>
      </c>
      <c r="N57" s="317" cm="1">
        <f t="array" aca="1" ref="N57" ca="1">INDIRECT("'"&amp;$BL78&amp;"'!N$52")</f>
        <v>6138</v>
      </c>
      <c r="O57" s="354"/>
      <c r="P57" s="354"/>
      <c r="Q57" s="350"/>
      <c r="R57" s="350"/>
      <c r="S57" s="350"/>
      <c r="T57" s="350"/>
      <c r="U57" s="350"/>
      <c r="V57" s="350"/>
      <c r="W57" s="350"/>
      <c r="X57" s="350"/>
      <c r="Y57" s="350"/>
      <c r="Z57" s="350"/>
      <c r="AA57" s="350"/>
      <c r="AB57" s="350"/>
      <c r="AC57" s="350"/>
      <c r="AD57" s="350"/>
      <c r="AE57" s="350"/>
      <c r="AF57" s="350"/>
      <c r="AG57" s="350"/>
      <c r="AH57" s="350"/>
      <c r="AI57" s="350"/>
      <c r="AJ57" s="350"/>
      <c r="AK57" s="350"/>
      <c r="AL57" s="350"/>
      <c r="AM57" s="350"/>
      <c r="AN57" s="350"/>
      <c r="AO57" s="350"/>
      <c r="AP57" s="350"/>
      <c r="AQ57" s="350"/>
      <c r="AR57" s="350"/>
      <c r="AS57" s="350"/>
      <c r="AT57" s="350"/>
      <c r="AU57" s="350"/>
      <c r="AV57" s="350"/>
      <c r="AW57" s="350"/>
      <c r="AX57" s="350"/>
      <c r="AY57" s="350"/>
      <c r="AZ57" s="350"/>
      <c r="BA57" s="350"/>
      <c r="BB57" s="350"/>
      <c r="BC57" s="350"/>
      <c r="BD57" s="351"/>
    </row>
    <row r="58" spans="1:56" x14ac:dyDescent="0.25">
      <c r="A58" s="269">
        <v>13</v>
      </c>
      <c r="B58" s="270" t="s">
        <v>431</v>
      </c>
      <c r="C58" s="315" cm="1">
        <f t="array" aca="1" ref="C58" ca="1">INDIRECT("'"&amp;$BL79&amp;"'!C$52")</f>
        <v>8234</v>
      </c>
      <c r="D58" s="316" cm="1">
        <f t="array" aca="1" ref="D58" ca="1">INDIRECT("'"&amp;$BL79&amp;"'!D$52")</f>
        <v>8284</v>
      </c>
      <c r="E58" s="316" cm="1">
        <f t="array" aca="1" ref="E58" ca="1">INDIRECT("'"&amp;$BL79&amp;"'!E$52")</f>
        <v>12141</v>
      </c>
      <c r="F58" s="317" cm="1">
        <f t="array" aca="1" ref="F58" ca="1">INDIRECT("'"&amp;$BL79&amp;"'!F$52")</f>
        <v>28659</v>
      </c>
      <c r="G58" s="315" cm="1">
        <f t="array" aca="1" ref="G58" ca="1">INDIRECT("'"&amp;$BL79&amp;"'!G$52")</f>
        <v>4866</v>
      </c>
      <c r="H58" s="316" cm="1">
        <f t="array" aca="1" ref="H58" ca="1">INDIRECT("'"&amp;$BL79&amp;"'!H$52")</f>
        <v>6755</v>
      </c>
      <c r="I58" s="316" cm="1">
        <f t="array" aca="1" ref="I58" ca="1">INDIRECT("'"&amp;$BL79&amp;"'!I$52")</f>
        <v>10355</v>
      </c>
      <c r="J58" s="317" cm="1">
        <f t="array" aca="1" ref="J58" ca="1">INDIRECT("'"&amp;$BL79&amp;"'!J$52")</f>
        <v>21976</v>
      </c>
      <c r="K58" s="315" cm="1">
        <f t="array" aca="1" ref="K58" ca="1">INDIRECT("'"&amp;$BL79&amp;"'!K$52")</f>
        <v>3368</v>
      </c>
      <c r="L58" s="316" cm="1">
        <f t="array" aca="1" ref="L58" ca="1">INDIRECT("'"&amp;$BL79&amp;"'!L$52")</f>
        <v>1529</v>
      </c>
      <c r="M58" s="316" cm="1">
        <f t="array" aca="1" ref="M58" ca="1">INDIRECT("'"&amp;$BL79&amp;"'!M$52")</f>
        <v>1786</v>
      </c>
      <c r="N58" s="317" cm="1">
        <f t="array" aca="1" ref="N58" ca="1">INDIRECT("'"&amp;$BL79&amp;"'!N$52")</f>
        <v>6683</v>
      </c>
      <c r="O58" s="354"/>
      <c r="P58" s="354"/>
      <c r="Q58" s="350"/>
      <c r="R58" s="350"/>
      <c r="S58" s="350"/>
      <c r="T58" s="350"/>
      <c r="U58" s="350"/>
      <c r="V58" s="350"/>
      <c r="W58" s="350"/>
      <c r="X58" s="350"/>
      <c r="Y58" s="350"/>
      <c r="Z58" s="350"/>
      <c r="AA58" s="350"/>
      <c r="AB58" s="350"/>
      <c r="AC58" s="350"/>
      <c r="AD58" s="350"/>
      <c r="AE58" s="350"/>
      <c r="AF58" s="350"/>
      <c r="AG58" s="350"/>
      <c r="AH58" s="350"/>
      <c r="AI58" s="350"/>
      <c r="AJ58" s="350"/>
      <c r="AK58" s="350"/>
      <c r="AL58" s="350"/>
      <c r="AM58" s="350"/>
      <c r="AN58" s="350"/>
      <c r="AO58" s="350"/>
      <c r="AP58" s="350"/>
      <c r="AQ58" s="350"/>
      <c r="AR58" s="350"/>
      <c r="AS58" s="350"/>
      <c r="AT58" s="350"/>
      <c r="AU58" s="350"/>
      <c r="AV58" s="350"/>
      <c r="AW58" s="350"/>
      <c r="AX58" s="350"/>
      <c r="AY58" s="350"/>
      <c r="AZ58" s="350"/>
      <c r="BA58" s="350"/>
      <c r="BB58" s="350"/>
      <c r="BC58" s="350"/>
      <c r="BD58" s="351"/>
    </row>
    <row r="59" spans="1:56" x14ac:dyDescent="0.25">
      <c r="A59" s="269">
        <v>14</v>
      </c>
      <c r="B59" s="270" t="s">
        <v>181</v>
      </c>
      <c r="C59" s="315" cm="1">
        <f t="array" aca="1" ref="C59" ca="1">INDIRECT("'"&amp;$BL80&amp;"'!C$52")</f>
        <v>10831</v>
      </c>
      <c r="D59" s="316" cm="1">
        <f t="array" aca="1" ref="D59" ca="1">INDIRECT("'"&amp;$BL80&amp;"'!D$52")</f>
        <v>8562</v>
      </c>
      <c r="E59" s="316" cm="1">
        <f t="array" aca="1" ref="E59" ca="1">INDIRECT("'"&amp;$BL80&amp;"'!E$52")</f>
        <v>2917</v>
      </c>
      <c r="F59" s="317" cm="1">
        <f t="array" aca="1" ref="F59" ca="1">INDIRECT("'"&amp;$BL80&amp;"'!F$52")</f>
        <v>22310</v>
      </c>
      <c r="G59" s="315" cm="1">
        <f t="array" aca="1" ref="G59" ca="1">INDIRECT("'"&amp;$BL80&amp;"'!G$52")</f>
        <v>7342</v>
      </c>
      <c r="H59" s="316" cm="1">
        <f t="array" aca="1" ref="H59" ca="1">INDIRECT("'"&amp;$BL80&amp;"'!H$52")</f>
        <v>4729</v>
      </c>
      <c r="I59" s="316" cm="1">
        <f t="array" aca="1" ref="I59" ca="1">INDIRECT("'"&amp;$BL80&amp;"'!I$52")</f>
        <v>2917</v>
      </c>
      <c r="J59" s="317" cm="1">
        <f t="array" aca="1" ref="J59" ca="1">INDIRECT("'"&amp;$BL80&amp;"'!J$52")</f>
        <v>14988</v>
      </c>
      <c r="K59" s="315" cm="1">
        <f t="array" aca="1" ref="K59" ca="1">INDIRECT("'"&amp;$BL80&amp;"'!K$52")</f>
        <v>3489</v>
      </c>
      <c r="L59" s="316" cm="1">
        <f t="array" aca="1" ref="L59" ca="1">INDIRECT("'"&amp;$BL80&amp;"'!L$52")</f>
        <v>3833</v>
      </c>
      <c r="M59" s="316" cm="1">
        <f t="array" aca="1" ref="M59" ca="1">INDIRECT("'"&amp;$BL80&amp;"'!M$52")</f>
        <v>0</v>
      </c>
      <c r="N59" s="317" cm="1">
        <f t="array" aca="1" ref="N59" ca="1">INDIRECT("'"&amp;$BL80&amp;"'!N$52")</f>
        <v>7322</v>
      </c>
      <c r="O59" s="354"/>
      <c r="P59" s="354"/>
      <c r="Q59" s="350"/>
      <c r="R59" s="350"/>
      <c r="S59" s="350"/>
      <c r="T59" s="350"/>
      <c r="U59" s="350"/>
      <c r="V59" s="350"/>
      <c r="W59" s="350"/>
      <c r="X59" s="350"/>
      <c r="Y59" s="350"/>
      <c r="Z59" s="350"/>
      <c r="AA59" s="350"/>
      <c r="AB59" s="350"/>
      <c r="AC59" s="350"/>
      <c r="AD59" s="350"/>
      <c r="AE59" s="350"/>
      <c r="AF59" s="350"/>
      <c r="AG59" s="350"/>
      <c r="AH59" s="350"/>
      <c r="AI59" s="350"/>
      <c r="AJ59" s="350"/>
      <c r="AK59" s="350"/>
      <c r="AL59" s="350"/>
      <c r="AM59" s="350"/>
      <c r="AN59" s="350"/>
      <c r="AO59" s="350"/>
      <c r="AP59" s="350"/>
      <c r="AQ59" s="350"/>
      <c r="AR59" s="350"/>
      <c r="AS59" s="350"/>
      <c r="AT59" s="350"/>
      <c r="AU59" s="350"/>
      <c r="AV59" s="350"/>
      <c r="AW59" s="350"/>
      <c r="AX59" s="350"/>
      <c r="AY59" s="350"/>
      <c r="AZ59" s="350"/>
      <c r="BA59" s="350"/>
      <c r="BB59" s="350"/>
      <c r="BC59" s="350"/>
      <c r="BD59" s="351"/>
    </row>
    <row r="60" spans="1:56" ht="15.75" thickBot="1" x14ac:dyDescent="0.3">
      <c r="A60" s="274">
        <v>15</v>
      </c>
      <c r="B60" s="275" t="s">
        <v>202</v>
      </c>
      <c r="C60" s="318" cm="1">
        <f t="array" aca="1" ref="C60" ca="1">INDIRECT("'"&amp;$BL81&amp;"'!C$52")</f>
        <v>7682</v>
      </c>
      <c r="D60" s="319" cm="1">
        <f t="array" aca="1" ref="D60" ca="1">INDIRECT("'"&amp;$BL81&amp;"'!D$52")</f>
        <v>8026</v>
      </c>
      <c r="E60" s="319" cm="1">
        <f t="array" aca="1" ref="E60" ca="1">INDIRECT("'"&amp;$BL81&amp;"'!E$52")</f>
        <v>7018</v>
      </c>
      <c r="F60" s="320" cm="1">
        <f t="array" aca="1" ref="F60" ca="1">INDIRECT("'"&amp;$BL81&amp;"'!F$52")</f>
        <v>22726</v>
      </c>
      <c r="G60" s="318" cm="1">
        <f t="array" aca="1" ref="G60" ca="1">INDIRECT("'"&amp;$BL81&amp;"'!G$52")</f>
        <v>4461</v>
      </c>
      <c r="H60" s="319" cm="1">
        <f t="array" aca="1" ref="H60" ca="1">INDIRECT("'"&amp;$BL81&amp;"'!H$52")</f>
        <v>4461</v>
      </c>
      <c r="I60" s="319" cm="1">
        <f t="array" aca="1" ref="I60" ca="1">INDIRECT("'"&amp;$BL81&amp;"'!I$52")</f>
        <v>7018</v>
      </c>
      <c r="J60" s="320" cm="1">
        <f t="array" aca="1" ref="J60" ca="1">INDIRECT("'"&amp;$BL81&amp;"'!J$52")</f>
        <v>15940</v>
      </c>
      <c r="K60" s="318" cm="1">
        <f t="array" aca="1" ref="K60" ca="1">INDIRECT("'"&amp;$BL81&amp;"'!K$52")</f>
        <v>3221</v>
      </c>
      <c r="L60" s="319" cm="1">
        <f t="array" aca="1" ref="L60" ca="1">INDIRECT("'"&amp;$BL81&amp;"'!L$52")</f>
        <v>3565</v>
      </c>
      <c r="M60" s="319" cm="1">
        <f t="array" aca="1" ref="M60" ca="1">INDIRECT("'"&amp;$BL81&amp;"'!M$52")</f>
        <v>0</v>
      </c>
      <c r="N60" s="320" cm="1">
        <f t="array" aca="1" ref="N60" ca="1">INDIRECT("'"&amp;$BL81&amp;"'!N$52")</f>
        <v>6786</v>
      </c>
      <c r="O60" s="354"/>
      <c r="P60" s="354"/>
      <c r="Q60" s="350"/>
      <c r="R60" s="350"/>
      <c r="S60" s="350"/>
      <c r="T60" s="350"/>
      <c r="U60" s="350"/>
      <c r="V60" s="350"/>
      <c r="W60" s="350"/>
      <c r="X60" s="350"/>
      <c r="Y60" s="350"/>
      <c r="Z60" s="350"/>
      <c r="AA60" s="350"/>
      <c r="AB60" s="350"/>
      <c r="AC60" s="350"/>
      <c r="AD60" s="350"/>
      <c r="AE60" s="350"/>
      <c r="AF60" s="350"/>
      <c r="AG60" s="350"/>
      <c r="AH60" s="350"/>
      <c r="AI60" s="350"/>
      <c r="AJ60" s="350"/>
      <c r="AK60" s="350"/>
      <c r="AL60" s="350"/>
      <c r="AM60" s="350"/>
      <c r="AN60" s="350"/>
      <c r="AO60" s="350"/>
      <c r="AP60" s="350"/>
      <c r="AQ60" s="350"/>
      <c r="AR60" s="350"/>
      <c r="AS60" s="350"/>
      <c r="AT60" s="350"/>
      <c r="AU60" s="350"/>
      <c r="AV60" s="350"/>
      <c r="AW60" s="350"/>
      <c r="AX60" s="350"/>
      <c r="AY60" s="350"/>
      <c r="AZ60" s="350"/>
      <c r="BA60" s="350"/>
      <c r="BB60" s="350"/>
      <c r="BC60" s="350"/>
      <c r="BD60" s="351"/>
    </row>
    <row r="61" spans="1:56" ht="15.75" thickTop="1" x14ac:dyDescent="0.25">
      <c r="A61" s="357" t="s">
        <v>432</v>
      </c>
      <c r="B61" s="350"/>
      <c r="C61" s="350"/>
      <c r="D61" s="350"/>
      <c r="E61" s="350"/>
      <c r="F61" s="350"/>
      <c r="G61" s="350"/>
      <c r="H61" s="350"/>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c r="AF61" s="350"/>
      <c r="AG61" s="350"/>
      <c r="AH61" s="350"/>
      <c r="AI61" s="350"/>
      <c r="AJ61" s="350"/>
      <c r="AK61" s="350"/>
      <c r="AL61" s="350"/>
      <c r="AM61" s="350"/>
      <c r="AN61" s="350"/>
      <c r="AO61" s="350"/>
      <c r="AP61" s="350"/>
      <c r="AQ61" s="350"/>
      <c r="AR61" s="350"/>
      <c r="AS61" s="350"/>
      <c r="AT61" s="350"/>
      <c r="AU61" s="350"/>
      <c r="AV61" s="350"/>
      <c r="AW61" s="350"/>
      <c r="AX61" s="350"/>
      <c r="AY61" s="350"/>
      <c r="AZ61" s="350"/>
      <c r="BA61" s="350"/>
      <c r="BB61" s="350"/>
      <c r="BC61" s="350"/>
      <c r="BD61" s="351"/>
    </row>
    <row r="62" spans="1:56" x14ac:dyDescent="0.25">
      <c r="A62" s="355"/>
      <c r="B62" s="350"/>
      <c r="C62" s="350"/>
      <c r="D62" s="350"/>
      <c r="E62" s="350"/>
      <c r="F62" s="350"/>
      <c r="G62" s="350"/>
      <c r="H62" s="350"/>
      <c r="I62" s="350"/>
      <c r="J62" s="350"/>
      <c r="K62" s="350"/>
      <c r="L62" s="350"/>
      <c r="M62" s="350"/>
      <c r="N62" s="350"/>
      <c r="O62" s="350"/>
      <c r="P62" s="350"/>
      <c r="Q62" s="350"/>
      <c r="R62" s="350"/>
      <c r="S62" s="350"/>
      <c r="T62" s="350"/>
      <c r="U62" s="350"/>
      <c r="V62" s="350"/>
      <c r="W62" s="350"/>
      <c r="X62" s="350"/>
      <c r="Y62" s="350"/>
      <c r="Z62" s="350"/>
      <c r="AA62" s="350"/>
      <c r="AB62" s="350"/>
      <c r="AC62" s="350"/>
      <c r="AD62" s="350"/>
      <c r="AE62" s="350"/>
      <c r="AF62" s="350"/>
      <c r="AG62" s="350"/>
      <c r="AH62" s="350"/>
      <c r="AI62" s="350"/>
      <c r="AJ62" s="350"/>
      <c r="AK62" s="350"/>
      <c r="AL62" s="350"/>
      <c r="AM62" s="350"/>
      <c r="AN62" s="350"/>
      <c r="AO62" s="350"/>
      <c r="AP62" s="350"/>
      <c r="AQ62" s="350"/>
      <c r="AR62" s="350"/>
      <c r="AS62" s="350"/>
      <c r="AT62" s="350"/>
      <c r="AU62" s="350"/>
      <c r="AV62" s="350"/>
      <c r="AW62" s="350"/>
      <c r="AX62" s="350"/>
      <c r="AY62" s="350"/>
      <c r="AZ62" s="350"/>
      <c r="BA62" s="350"/>
      <c r="BB62" s="350"/>
      <c r="BC62" s="350"/>
      <c r="BD62" s="351"/>
    </row>
    <row r="63" spans="1:56" x14ac:dyDescent="0.25">
      <c r="A63" s="354"/>
      <c r="B63" s="350"/>
      <c r="C63" s="350"/>
      <c r="D63" s="350"/>
      <c r="E63" s="350"/>
      <c r="F63" s="350"/>
      <c r="G63" s="350"/>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c r="AG63" s="350"/>
      <c r="AH63" s="350"/>
      <c r="AI63" s="350"/>
      <c r="AJ63" s="350"/>
      <c r="AK63" s="350"/>
      <c r="AL63" s="350"/>
      <c r="AM63" s="350"/>
      <c r="AN63" s="350"/>
      <c r="AO63" s="350"/>
      <c r="AP63" s="350"/>
      <c r="AQ63" s="350"/>
      <c r="AR63" s="350"/>
      <c r="AS63" s="350"/>
      <c r="AT63" s="350"/>
      <c r="AU63" s="350"/>
      <c r="AV63" s="350"/>
      <c r="AW63" s="350"/>
      <c r="AX63" s="350"/>
      <c r="AY63" s="350"/>
      <c r="AZ63" s="350"/>
      <c r="BA63" s="350"/>
      <c r="BB63" s="350"/>
      <c r="BC63" s="350"/>
      <c r="BD63" s="351"/>
    </row>
    <row r="64" spans="1:56" ht="15.75" thickBot="1" x14ac:dyDescent="0.3">
      <c r="A64" s="350"/>
      <c r="B64" s="352" t="s">
        <v>335</v>
      </c>
      <c r="C64" s="350"/>
      <c r="D64" s="350"/>
      <c r="E64" s="350"/>
      <c r="F64" s="350"/>
      <c r="G64" s="350"/>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c r="AF64" s="350"/>
      <c r="AG64" s="350"/>
      <c r="AH64" s="350"/>
      <c r="AI64" s="350"/>
      <c r="AJ64" s="350"/>
      <c r="AK64" s="350"/>
      <c r="AL64" s="350"/>
      <c r="AM64" s="350"/>
      <c r="AN64" s="350"/>
      <c r="AO64" s="350"/>
      <c r="AP64" s="350"/>
      <c r="AQ64" s="350"/>
      <c r="AR64" s="350"/>
      <c r="AS64" s="350"/>
      <c r="AT64" s="350"/>
      <c r="AU64" s="350"/>
      <c r="AV64" s="350"/>
      <c r="AW64" s="350"/>
      <c r="AX64" s="350"/>
      <c r="AY64" s="350"/>
      <c r="AZ64" s="350"/>
      <c r="BA64" s="350"/>
      <c r="BB64" s="350"/>
      <c r="BC64" s="350"/>
      <c r="BD64" s="351"/>
    </row>
    <row r="65" spans="1:64" ht="15.75" thickTop="1" x14ac:dyDescent="0.25">
      <c r="A65" s="347" t="s">
        <v>4</v>
      </c>
      <c r="B65" s="347" t="s">
        <v>14</v>
      </c>
      <c r="C65" s="410" t="s">
        <v>175</v>
      </c>
      <c r="D65" s="411"/>
      <c r="E65" s="411"/>
      <c r="F65" s="411"/>
      <c r="G65" s="411"/>
      <c r="H65" s="412"/>
      <c r="I65" s="410" t="s">
        <v>0</v>
      </c>
      <c r="J65" s="411"/>
      <c r="K65" s="411"/>
      <c r="L65" s="411"/>
      <c r="M65" s="411"/>
      <c r="N65" s="412"/>
      <c r="O65" s="410" t="s">
        <v>2</v>
      </c>
      <c r="P65" s="411"/>
      <c r="Q65" s="411"/>
      <c r="R65" s="411"/>
      <c r="S65" s="411"/>
      <c r="T65" s="412"/>
      <c r="U65" s="410" t="s">
        <v>3</v>
      </c>
      <c r="V65" s="411"/>
      <c r="W65" s="411"/>
      <c r="X65" s="411"/>
      <c r="Y65" s="411"/>
      <c r="Z65" s="412"/>
      <c r="AA65" s="350"/>
      <c r="AB65" s="350"/>
      <c r="AC65" s="350"/>
      <c r="AD65" s="350"/>
      <c r="AE65" s="350"/>
      <c r="AF65" s="350"/>
      <c r="AG65" s="350"/>
      <c r="AH65" s="350"/>
      <c r="AI65" s="350"/>
      <c r="AJ65" s="350"/>
      <c r="AK65" s="350"/>
      <c r="AL65" s="350"/>
      <c r="AM65" s="350"/>
      <c r="AN65" s="350"/>
      <c r="AO65" s="350"/>
      <c r="AP65" s="350"/>
      <c r="AQ65" s="350"/>
      <c r="AR65" s="350"/>
      <c r="AS65" s="350"/>
      <c r="AT65" s="350"/>
      <c r="AU65" s="350"/>
      <c r="AV65" s="350"/>
      <c r="AW65" s="350"/>
      <c r="AX65" s="350"/>
      <c r="AY65" s="350"/>
      <c r="AZ65" s="350"/>
      <c r="BA65" s="350"/>
      <c r="BB65" s="350"/>
      <c r="BC65" s="350"/>
      <c r="BD65" s="351"/>
    </row>
    <row r="66" spans="1:64" ht="29.25" thickBot="1" x14ac:dyDescent="0.3">
      <c r="A66" s="348"/>
      <c r="B66" s="348"/>
      <c r="C66" s="321" t="str">
        <f>'1.Conventional'!C58</f>
        <v>40-40
(mph)</v>
      </c>
      <c r="D66" s="322" t="str">
        <f>'1.Conventional'!D58</f>
        <v>40-30
(mph)</v>
      </c>
      <c r="E66" s="323" t="str">
        <f>'1.Conventional'!E58</f>
        <v>40-20
(mph)</v>
      </c>
      <c r="F66" s="322" t="str">
        <f>'1.Conventional'!F58</f>
        <v>30-30
(mph)</v>
      </c>
      <c r="G66" s="322" t="str">
        <f>'1.Conventional'!G58</f>
        <v>30-20
(mph)</v>
      </c>
      <c r="H66" s="322" t="str">
        <f>'1.Conventional'!H58</f>
        <v>20-20 
(mph)</v>
      </c>
      <c r="I66" s="321" t="str">
        <f>'1.Conventional'!I58</f>
        <v>40-40
(mph)</v>
      </c>
      <c r="J66" s="322" t="str">
        <f>'1.Conventional'!J58</f>
        <v>40-30
(mph)</v>
      </c>
      <c r="K66" s="323" t="str">
        <f>'1.Conventional'!K58</f>
        <v>40-20 
(mph)</v>
      </c>
      <c r="L66" s="322" t="str">
        <f>'1.Conventional'!L58</f>
        <v>30-30
(mph)</v>
      </c>
      <c r="M66" s="322" t="str">
        <f>'1.Conventional'!M58</f>
        <v>30-20
(mph)</v>
      </c>
      <c r="N66" s="322" t="str">
        <f>'1.Conventional'!N58</f>
        <v>20-20
(mph)</v>
      </c>
      <c r="O66" s="321" t="str">
        <f>'1.Conventional'!O58</f>
        <v>40-40
(mph)</v>
      </c>
      <c r="P66" s="322" t="str">
        <f>'1.Conventional'!P58</f>
        <v>40-30
(mph)</v>
      </c>
      <c r="Q66" s="323" t="str">
        <f>'1.Conventional'!Q58</f>
        <v>40-20 
(mph)</v>
      </c>
      <c r="R66" s="322" t="str">
        <f>'1.Conventional'!R58</f>
        <v>30-30
(mph)</v>
      </c>
      <c r="S66" s="322" t="str">
        <f>'1.Conventional'!S58</f>
        <v>30-20
(mph)</v>
      </c>
      <c r="T66" s="322" t="str">
        <f>'1.Conventional'!T58</f>
        <v>20-20
 (mph)</v>
      </c>
      <c r="U66" s="321" t="str">
        <f>'1.Conventional'!U58</f>
        <v>40-40
(mph)</v>
      </c>
      <c r="V66" s="322" t="str">
        <f>'1.Conventional'!V58</f>
        <v>40-30
(mph)</v>
      </c>
      <c r="W66" s="323" t="str">
        <f>'1.Conventional'!W58</f>
        <v>40-20
 (mph)</v>
      </c>
      <c r="X66" s="322" t="str">
        <f>'1.Conventional'!X58</f>
        <v>30-30
(mph)</v>
      </c>
      <c r="Y66" s="322" t="str">
        <f>'1.Conventional'!Y58</f>
        <v>30-20
(mph)</v>
      </c>
      <c r="Z66" s="324" t="str">
        <f>'1.Conventional'!Z58</f>
        <v>20-20 (mph)</v>
      </c>
      <c r="AA66" s="350"/>
      <c r="AB66" s="350"/>
      <c r="AC66" s="350"/>
      <c r="AD66" s="350"/>
      <c r="AE66" s="350"/>
      <c r="AF66" s="350"/>
      <c r="AG66" s="350"/>
      <c r="AH66" s="350"/>
      <c r="AI66" s="350"/>
      <c r="AJ66" s="350"/>
      <c r="AK66" s="350"/>
      <c r="AL66" s="350"/>
      <c r="AM66" s="350"/>
      <c r="AN66" s="350"/>
      <c r="AO66" s="350"/>
      <c r="AP66" s="350"/>
      <c r="AQ66" s="350"/>
      <c r="AR66" s="350"/>
      <c r="AS66" s="350"/>
      <c r="AT66" s="350"/>
      <c r="AU66" s="350"/>
      <c r="AV66" s="350"/>
      <c r="AW66" s="350"/>
      <c r="AX66" s="350"/>
      <c r="AY66" s="350"/>
      <c r="AZ66" s="350"/>
      <c r="BA66" s="350"/>
      <c r="BB66" s="350"/>
      <c r="BC66" s="350"/>
      <c r="BD66" s="351"/>
      <c r="BL66" s="325" t="s">
        <v>233</v>
      </c>
    </row>
    <row r="67" spans="1:64" ht="15.75" thickTop="1" x14ac:dyDescent="0.25">
      <c r="A67" s="264">
        <v>1</v>
      </c>
      <c r="B67" s="265" t="s">
        <v>249</v>
      </c>
      <c r="C67" s="326" cm="1">
        <f t="array" aca="1" ref="C67" ca="1">INDIRECT("'"&amp;$BL67&amp;"'!C$59")</f>
        <v>4</v>
      </c>
      <c r="D67" s="327" cm="1">
        <f t="array" aca="1" ref="D67" ca="1">INDIRECT("'"&amp;$BL67&amp;"'!D$59")</f>
        <v>0</v>
      </c>
      <c r="E67" s="327" cm="1">
        <f t="array" aca="1" ref="E67" ca="1">INDIRECT("'"&amp;$BL67&amp;"'!E$59")</f>
        <v>0</v>
      </c>
      <c r="F67" s="327" cm="1">
        <f t="array" aca="1" ref="F67" ca="1">INDIRECT("'"&amp;$BL67&amp;"'!F$59")</f>
        <v>4</v>
      </c>
      <c r="G67" s="327" cm="1">
        <f t="array" aca="1" ref="G67" ca="1">INDIRECT("'"&amp;$BL67&amp;"'!G$59")</f>
        <v>0</v>
      </c>
      <c r="H67" s="328" cm="1">
        <f t="array" aca="1" ref="H67" ca="1">INDIRECT("'"&amp;$BL67&amp;"'!H$59")</f>
        <v>0</v>
      </c>
      <c r="I67" s="326" cm="1">
        <f t="array" aca="1" ref="I67" ca="1">INDIRECT("'"&amp;$BL67&amp;"'!I$59")</f>
        <v>0</v>
      </c>
      <c r="J67" s="327" cm="1">
        <f t="array" aca="1" ref="J67" ca="1">INDIRECT("'"&amp;$BL67&amp;"'!J$59")</f>
        <v>0</v>
      </c>
      <c r="K67" s="327" cm="1">
        <f t="array" aca="1" ref="K67" ca="1">INDIRECT("'"&amp;$BL67&amp;"'!K$59")</f>
        <v>4</v>
      </c>
      <c r="L67" s="327" cm="1">
        <f t="array" aca="1" ref="L67" ca="1">INDIRECT("'"&amp;$BL67&amp;"'!L$59")</f>
        <v>0</v>
      </c>
      <c r="M67" s="327" cm="1">
        <f t="array" aca="1" ref="M67" ca="1">INDIRECT("'"&amp;$BL67&amp;"'!M$59")</f>
        <v>4</v>
      </c>
      <c r="N67" s="329" cm="1">
        <f t="array" aca="1" ref="N67" ca="1">INDIRECT("'"&amp;$BL67&amp;"'!N$59")</f>
        <v>4</v>
      </c>
      <c r="O67" s="330" cm="1">
        <f t="array" aca="1" ref="O67" ca="1">INDIRECT("'"&amp;$BL67&amp;"'!O$59")</f>
        <v>0</v>
      </c>
      <c r="P67" s="327" cm="1">
        <f t="array" aca="1" ref="P67" ca="1">INDIRECT("'"&amp;$BL67&amp;"'!P$59")</f>
        <v>4</v>
      </c>
      <c r="Q67" s="327" cm="1">
        <f t="array" aca="1" ref="Q67" ca="1">INDIRECT("'"&amp;$BL67&amp;"'!Q$59")</f>
        <v>4</v>
      </c>
      <c r="R67" s="327" cm="1">
        <f t="array" aca="1" ref="R67" ca="1">INDIRECT("'"&amp;$BL67&amp;"'!R$59")</f>
        <v>0</v>
      </c>
      <c r="S67" s="327" cm="1">
        <f t="array" aca="1" ref="S67" ca="1">INDIRECT("'"&amp;$BL67&amp;"'!S$59")</f>
        <v>4</v>
      </c>
      <c r="T67" s="328" cm="1">
        <f t="array" aca="1" ref="T67" ca="1">INDIRECT("'"&amp;$BL67&amp;"'!T$59")</f>
        <v>4</v>
      </c>
      <c r="U67" s="326" cm="1">
        <f t="array" aca="1" ref="U67" ca="1">INDIRECT("'"&amp;$BL67&amp;"'!U$59")</f>
        <v>4</v>
      </c>
      <c r="V67" s="327" cm="1">
        <f t="array" aca="1" ref="V67" ca="1">INDIRECT("'"&amp;$BL67&amp;"'!V$59")</f>
        <v>4</v>
      </c>
      <c r="W67" s="327" cm="1">
        <f t="array" aca="1" ref="W67" ca="1">INDIRECT("'"&amp;$BL67&amp;"'!W$59")</f>
        <v>8</v>
      </c>
      <c r="X67" s="327" cm="1">
        <f t="array" aca="1" ref="X67" ca="1">INDIRECT("'"&amp;$BL67&amp;"'!X$59")</f>
        <v>4</v>
      </c>
      <c r="Y67" s="327" cm="1">
        <f t="array" aca="1" ref="Y67" ca="1">INDIRECT("'"&amp;$BL67&amp;"'!Y$59")</f>
        <v>8</v>
      </c>
      <c r="Z67" s="329" cm="1">
        <f t="array" aca="1" ref="Z67" ca="1">INDIRECT("'"&amp;$BL67&amp;"'!Z$59")</f>
        <v>4</v>
      </c>
      <c r="AA67" s="358"/>
      <c r="AB67" s="358"/>
      <c r="AC67" s="350"/>
      <c r="AD67" s="350"/>
      <c r="AE67" s="350"/>
      <c r="AF67" s="350"/>
      <c r="AG67" s="350"/>
      <c r="AH67" s="350"/>
      <c r="AI67" s="350"/>
      <c r="AJ67" s="350"/>
      <c r="AK67" s="350"/>
      <c r="AL67" s="350"/>
      <c r="AM67" s="350"/>
      <c r="AN67" s="350"/>
      <c r="AO67" s="350"/>
      <c r="AP67" s="350"/>
      <c r="AQ67" s="350"/>
      <c r="AR67" s="350"/>
      <c r="AS67" s="350"/>
      <c r="AT67" s="350"/>
      <c r="AU67" s="350"/>
      <c r="AV67" s="350"/>
      <c r="AW67" s="350"/>
      <c r="AX67" s="350"/>
      <c r="AY67" s="350"/>
      <c r="AZ67" s="350"/>
      <c r="BA67" s="350"/>
      <c r="BB67" s="350"/>
      <c r="BC67" s="350"/>
      <c r="BD67" s="351"/>
      <c r="BL67" s="325" t="s">
        <v>234</v>
      </c>
    </row>
    <row r="68" spans="1:64" x14ac:dyDescent="0.25">
      <c r="A68" s="287">
        <v>2</v>
      </c>
      <c r="B68" s="288" t="s">
        <v>205</v>
      </c>
      <c r="C68" s="331" cm="1">
        <f t="array" aca="1" ref="C68" ca="1">INDIRECT("'"&amp;$BL68&amp;"'!C$59")</f>
        <v>4</v>
      </c>
      <c r="D68" s="297" cm="1">
        <f t="array" aca="1" ref="D68" ca="1">INDIRECT("'"&amp;$BL68&amp;"'!D$59")</f>
        <v>0</v>
      </c>
      <c r="E68" s="297" cm="1">
        <f t="array" aca="1" ref="E68" ca="1">INDIRECT("'"&amp;$BL68&amp;"'!E$59")</f>
        <v>0</v>
      </c>
      <c r="F68" s="297" cm="1">
        <f t="array" aca="1" ref="F68" ca="1">INDIRECT("'"&amp;$BL68&amp;"'!F$59")</f>
        <v>4</v>
      </c>
      <c r="G68" s="297" cm="1">
        <f t="array" aca="1" ref="G68" ca="1">INDIRECT("'"&amp;$BL68&amp;"'!G$59")</f>
        <v>0</v>
      </c>
      <c r="H68" s="298" cm="1">
        <f t="array" aca="1" ref="H68" ca="1">INDIRECT("'"&amp;$BL68&amp;"'!H$59")</f>
        <v>0</v>
      </c>
      <c r="I68" s="331" cm="1">
        <f t="array" aca="1" ref="I68" ca="1">INDIRECT("'"&amp;$BL68&amp;"'!I$59")</f>
        <v>0</v>
      </c>
      <c r="J68" s="297" cm="1">
        <f t="array" aca="1" ref="J68" ca="1">INDIRECT("'"&amp;$BL68&amp;"'!J$59")</f>
        <v>0</v>
      </c>
      <c r="K68" s="297" cm="1">
        <f t="array" aca="1" ref="K68" ca="1">INDIRECT("'"&amp;$BL68&amp;"'!K$59")</f>
        <v>6</v>
      </c>
      <c r="L68" s="297" cm="1">
        <f t="array" aca="1" ref="L68" ca="1">INDIRECT("'"&amp;$BL68&amp;"'!L$59")</f>
        <v>0</v>
      </c>
      <c r="M68" s="297" cm="1">
        <f t="array" aca="1" ref="M68" ca="1">INDIRECT("'"&amp;$BL68&amp;"'!M$59")</f>
        <v>2</v>
      </c>
      <c r="N68" s="332" cm="1">
        <f t="array" aca="1" ref="N68" ca="1">INDIRECT("'"&amp;$BL68&amp;"'!N$59")</f>
        <v>0</v>
      </c>
      <c r="O68" s="296" cm="1">
        <f t="array" aca="1" ref="O68" ca="1">INDIRECT("'"&amp;$BL68&amp;"'!O$59")</f>
        <v>0</v>
      </c>
      <c r="P68" s="297" cm="1">
        <f t="array" aca="1" ref="P68" ca="1">INDIRECT("'"&amp;$BL68&amp;"'!P$59")</f>
        <v>4</v>
      </c>
      <c r="Q68" s="297" cm="1">
        <f t="array" aca="1" ref="Q68" ca="1">INDIRECT("'"&amp;$BL68&amp;"'!Q$59")</f>
        <v>2</v>
      </c>
      <c r="R68" s="297" cm="1">
        <f t="array" aca="1" ref="R68" ca="1">INDIRECT("'"&amp;$BL68&amp;"'!R$59")</f>
        <v>0</v>
      </c>
      <c r="S68" s="297" cm="1">
        <f t="array" aca="1" ref="S68" ca="1">INDIRECT("'"&amp;$BL68&amp;"'!S$59")</f>
        <v>2</v>
      </c>
      <c r="T68" s="298" cm="1">
        <f t="array" aca="1" ref="T68" ca="1">INDIRECT("'"&amp;$BL68&amp;"'!T$59")</f>
        <v>0</v>
      </c>
      <c r="U68" s="331" cm="1">
        <f t="array" aca="1" ref="U68" ca="1">INDIRECT("'"&amp;$BL68&amp;"'!U$59")</f>
        <v>4</v>
      </c>
      <c r="V68" s="297" cm="1">
        <f t="array" aca="1" ref="V68" ca="1">INDIRECT("'"&amp;$BL68&amp;"'!V$59")</f>
        <v>4</v>
      </c>
      <c r="W68" s="297" cm="1">
        <f t="array" aca="1" ref="W68" ca="1">INDIRECT("'"&amp;$BL68&amp;"'!W$59")</f>
        <v>8</v>
      </c>
      <c r="X68" s="297" cm="1">
        <f t="array" aca="1" ref="X68" ca="1">INDIRECT("'"&amp;$BL68&amp;"'!X$59")</f>
        <v>4</v>
      </c>
      <c r="Y68" s="297" cm="1">
        <f t="array" aca="1" ref="Y68" ca="1">INDIRECT("'"&amp;$BL68&amp;"'!Y$59")</f>
        <v>4</v>
      </c>
      <c r="Z68" s="332" cm="1">
        <f t="array" aca="1" ref="Z68" ca="1">INDIRECT("'"&amp;$BL68&amp;"'!Z$59")</f>
        <v>0</v>
      </c>
      <c r="AA68" s="358"/>
      <c r="AB68" s="358"/>
      <c r="AC68" s="350"/>
      <c r="AD68" s="350"/>
      <c r="AE68" s="350"/>
      <c r="AF68" s="350"/>
      <c r="AG68" s="350"/>
      <c r="AH68" s="350"/>
      <c r="AI68" s="350"/>
      <c r="AJ68" s="350"/>
      <c r="AK68" s="350"/>
      <c r="AL68" s="350"/>
      <c r="AM68" s="350"/>
      <c r="AN68" s="350"/>
      <c r="AO68" s="350"/>
      <c r="AP68" s="350"/>
      <c r="AQ68" s="350"/>
      <c r="AR68" s="350"/>
      <c r="AS68" s="350"/>
      <c r="AT68" s="350"/>
      <c r="AU68" s="350"/>
      <c r="AV68" s="350"/>
      <c r="AW68" s="350"/>
      <c r="AX68" s="350"/>
      <c r="AY68" s="350"/>
      <c r="AZ68" s="350"/>
      <c r="BA68" s="350"/>
      <c r="BB68" s="350"/>
      <c r="BC68" s="350"/>
      <c r="BD68" s="351"/>
      <c r="BL68" s="325" t="s">
        <v>235</v>
      </c>
    </row>
    <row r="69" spans="1:64" x14ac:dyDescent="0.25">
      <c r="A69" s="269">
        <v>3</v>
      </c>
      <c r="B69" s="270" t="s">
        <v>5</v>
      </c>
      <c r="C69" s="331" cm="1">
        <f t="array" aca="1" ref="C69" ca="1">INDIRECT("'"&amp;$BL69&amp;"'!C$59")</f>
        <v>4</v>
      </c>
      <c r="D69" s="297" cm="1">
        <f t="array" aca="1" ref="D69" ca="1">INDIRECT("'"&amp;$BL69&amp;"'!D$59")</f>
        <v>0</v>
      </c>
      <c r="E69" s="297" cm="1">
        <f t="array" aca="1" ref="E69" ca="1">INDIRECT("'"&amp;$BL69&amp;"'!E$59")</f>
        <v>0</v>
      </c>
      <c r="F69" s="297" cm="1">
        <f t="array" aca="1" ref="F69" ca="1">INDIRECT("'"&amp;$BL69&amp;"'!F$59")</f>
        <v>4</v>
      </c>
      <c r="G69" s="297" cm="1">
        <f t="array" aca="1" ref="G69" ca="1">INDIRECT("'"&amp;$BL69&amp;"'!G$59")</f>
        <v>0</v>
      </c>
      <c r="H69" s="298" cm="1">
        <f t="array" aca="1" ref="H69" ca="1">INDIRECT("'"&amp;$BL69&amp;"'!H$59")</f>
        <v>0</v>
      </c>
      <c r="I69" s="331" cm="1">
        <f t="array" aca="1" ref="I69" ca="1">INDIRECT("'"&amp;$BL69&amp;"'!I$59")</f>
        <v>0</v>
      </c>
      <c r="J69" s="297" cm="1">
        <f t="array" aca="1" ref="J69" ca="1">INDIRECT("'"&amp;$BL69&amp;"'!J$59")</f>
        <v>0</v>
      </c>
      <c r="K69" s="297" cm="1">
        <f t="array" aca="1" ref="K69" ca="1">INDIRECT("'"&amp;$BL69&amp;"'!K$59")</f>
        <v>4</v>
      </c>
      <c r="L69" s="297" cm="1">
        <f t="array" aca="1" ref="L69" ca="1">INDIRECT("'"&amp;$BL69&amp;"'!L$59")</f>
        <v>0</v>
      </c>
      <c r="M69" s="297" cm="1">
        <f t="array" aca="1" ref="M69" ca="1">INDIRECT("'"&amp;$BL69&amp;"'!M$59")</f>
        <v>4</v>
      </c>
      <c r="N69" s="332" cm="1">
        <f t="array" aca="1" ref="N69" ca="1">INDIRECT("'"&amp;$BL69&amp;"'!N$59")</f>
        <v>2</v>
      </c>
      <c r="O69" s="296" cm="1">
        <f t="array" aca="1" ref="O69" ca="1">INDIRECT("'"&amp;$BL69&amp;"'!O$59")</f>
        <v>0</v>
      </c>
      <c r="P69" s="297" cm="1">
        <f t="array" aca="1" ref="P69" ca="1">INDIRECT("'"&amp;$BL69&amp;"'!P$59")</f>
        <v>4</v>
      </c>
      <c r="Q69" s="297" cm="1">
        <f t="array" aca="1" ref="Q69" ca="1">INDIRECT("'"&amp;$BL69&amp;"'!Q$59")</f>
        <v>4</v>
      </c>
      <c r="R69" s="297" cm="1">
        <f t="array" aca="1" ref="R69" ca="1">INDIRECT("'"&amp;$BL69&amp;"'!R$59")</f>
        <v>0</v>
      </c>
      <c r="S69" s="297" cm="1">
        <f t="array" aca="1" ref="S69" ca="1">INDIRECT("'"&amp;$BL69&amp;"'!S$59")</f>
        <v>4</v>
      </c>
      <c r="T69" s="298" cm="1">
        <f t="array" aca="1" ref="T69" ca="1">INDIRECT("'"&amp;$BL69&amp;"'!T$59")</f>
        <v>2</v>
      </c>
      <c r="U69" s="331" cm="1">
        <f t="array" aca="1" ref="U69" ca="1">INDIRECT("'"&amp;$BL69&amp;"'!U$59")</f>
        <v>4</v>
      </c>
      <c r="V69" s="297" cm="1">
        <f t="array" aca="1" ref="V69" ca="1">INDIRECT("'"&amp;$BL69&amp;"'!V$59")</f>
        <v>4</v>
      </c>
      <c r="W69" s="297" cm="1">
        <f t="array" aca="1" ref="W69" ca="1">INDIRECT("'"&amp;$BL69&amp;"'!W$59")</f>
        <v>8</v>
      </c>
      <c r="X69" s="297" cm="1">
        <f t="array" aca="1" ref="X69" ca="1">INDIRECT("'"&amp;$BL69&amp;"'!X$59")</f>
        <v>4</v>
      </c>
      <c r="Y69" s="297" cm="1">
        <f t="array" aca="1" ref="Y69" ca="1">INDIRECT("'"&amp;$BL69&amp;"'!Y$59")</f>
        <v>8</v>
      </c>
      <c r="Z69" s="332" cm="1">
        <f t="array" aca="1" ref="Z69" ca="1">INDIRECT("'"&amp;$BL69&amp;"'!Z$59")</f>
        <v>2</v>
      </c>
      <c r="AA69" s="358"/>
      <c r="AB69" s="358"/>
      <c r="AC69" s="350"/>
      <c r="AD69" s="350"/>
      <c r="AE69" s="350"/>
      <c r="AF69" s="350"/>
      <c r="AG69" s="350"/>
      <c r="AH69" s="350"/>
      <c r="AI69" s="350"/>
      <c r="AJ69" s="350"/>
      <c r="AK69" s="350"/>
      <c r="AL69" s="350"/>
      <c r="AM69" s="350"/>
      <c r="AN69" s="350"/>
      <c r="AO69" s="350"/>
      <c r="AP69" s="350"/>
      <c r="AQ69" s="350"/>
      <c r="AR69" s="350"/>
      <c r="AS69" s="350"/>
      <c r="AT69" s="350"/>
      <c r="AU69" s="350"/>
      <c r="AV69" s="350"/>
      <c r="AW69" s="350"/>
      <c r="AX69" s="350"/>
      <c r="AY69" s="350"/>
      <c r="AZ69" s="350"/>
      <c r="BA69" s="350"/>
      <c r="BB69" s="350"/>
      <c r="BC69" s="350"/>
      <c r="BD69" s="351"/>
      <c r="BL69" s="325" t="s">
        <v>236</v>
      </c>
    </row>
    <row r="70" spans="1:64" x14ac:dyDescent="0.25">
      <c r="A70" s="269">
        <v>4</v>
      </c>
      <c r="B70" s="270" t="s">
        <v>6</v>
      </c>
      <c r="C70" s="331" cm="1">
        <f t="array" aca="1" ref="C70" ca="1">INDIRECT("'"&amp;$BL70&amp;"'!C$59")</f>
        <v>4</v>
      </c>
      <c r="D70" s="297" cm="1">
        <f t="array" aca="1" ref="D70" ca="1">INDIRECT("'"&amp;$BL70&amp;"'!D$59")</f>
        <v>0</v>
      </c>
      <c r="E70" s="297" cm="1">
        <f t="array" aca="1" ref="E70" ca="1">INDIRECT("'"&amp;$BL70&amp;"'!E$59")</f>
        <v>0</v>
      </c>
      <c r="F70" s="297" cm="1">
        <f t="array" aca="1" ref="F70" ca="1">INDIRECT("'"&amp;$BL70&amp;"'!F$59")</f>
        <v>4</v>
      </c>
      <c r="G70" s="297" cm="1">
        <f t="array" aca="1" ref="G70" ca="1">INDIRECT("'"&amp;$BL70&amp;"'!G$59")</f>
        <v>0</v>
      </c>
      <c r="H70" s="298" cm="1">
        <f t="array" aca="1" ref="H70" ca="1">INDIRECT("'"&amp;$BL70&amp;"'!H$59")</f>
        <v>0</v>
      </c>
      <c r="I70" s="331" cm="1">
        <f t="array" aca="1" ref="I70" ca="1">INDIRECT("'"&amp;$BL70&amp;"'!I$59")</f>
        <v>0</v>
      </c>
      <c r="J70" s="297" cm="1">
        <f t="array" aca="1" ref="J70" ca="1">INDIRECT("'"&amp;$BL70&amp;"'!J$59")</f>
        <v>0</v>
      </c>
      <c r="K70" s="297" cm="1">
        <f t="array" aca="1" ref="K70" ca="1">INDIRECT("'"&amp;$BL70&amp;"'!K$59")</f>
        <v>5</v>
      </c>
      <c r="L70" s="297" cm="1">
        <f t="array" aca="1" ref="L70" ca="1">INDIRECT("'"&amp;$BL70&amp;"'!L$59")</f>
        <v>0</v>
      </c>
      <c r="M70" s="297" cm="1">
        <f t="array" aca="1" ref="M70" ca="1">INDIRECT("'"&amp;$BL70&amp;"'!M$59")</f>
        <v>3</v>
      </c>
      <c r="N70" s="332" cm="1">
        <f t="array" aca="1" ref="N70" ca="1">INDIRECT("'"&amp;$BL70&amp;"'!N$59")</f>
        <v>1</v>
      </c>
      <c r="O70" s="296" cm="1">
        <f t="array" aca="1" ref="O70" ca="1">INDIRECT("'"&amp;$BL70&amp;"'!O$59")</f>
        <v>0</v>
      </c>
      <c r="P70" s="297" cm="1">
        <f t="array" aca="1" ref="P70" ca="1">INDIRECT("'"&amp;$BL70&amp;"'!P$59")</f>
        <v>4</v>
      </c>
      <c r="Q70" s="297" cm="1">
        <f t="array" aca="1" ref="Q70" ca="1">INDIRECT("'"&amp;$BL70&amp;"'!Q$59")</f>
        <v>3</v>
      </c>
      <c r="R70" s="297" cm="1">
        <f t="array" aca="1" ref="R70" ca="1">INDIRECT("'"&amp;$BL70&amp;"'!R$59")</f>
        <v>0</v>
      </c>
      <c r="S70" s="297" cm="1">
        <f t="array" aca="1" ref="S70" ca="1">INDIRECT("'"&amp;$BL70&amp;"'!S$59")</f>
        <v>3</v>
      </c>
      <c r="T70" s="298" cm="1">
        <f t="array" aca="1" ref="T70" ca="1">INDIRECT("'"&amp;$BL70&amp;"'!T$59")</f>
        <v>1</v>
      </c>
      <c r="U70" s="331" cm="1">
        <f t="array" aca="1" ref="U70" ca="1">INDIRECT("'"&amp;$BL70&amp;"'!U$59")</f>
        <v>4</v>
      </c>
      <c r="V70" s="297" cm="1">
        <f t="array" aca="1" ref="V70" ca="1">INDIRECT("'"&amp;$BL70&amp;"'!V$59")</f>
        <v>4</v>
      </c>
      <c r="W70" s="297" cm="1">
        <f t="array" aca="1" ref="W70" ca="1">INDIRECT("'"&amp;$BL70&amp;"'!W$59")</f>
        <v>8</v>
      </c>
      <c r="X70" s="297" cm="1">
        <f t="array" aca="1" ref="X70" ca="1">INDIRECT("'"&amp;$BL70&amp;"'!X$59")</f>
        <v>4</v>
      </c>
      <c r="Y70" s="297" cm="1">
        <f t="array" aca="1" ref="Y70" ca="1">INDIRECT("'"&amp;$BL70&amp;"'!Y$59")</f>
        <v>6</v>
      </c>
      <c r="Z70" s="332" cm="1">
        <f t="array" aca="1" ref="Z70" ca="1">INDIRECT("'"&amp;$BL70&amp;"'!Z$59")</f>
        <v>1</v>
      </c>
      <c r="AA70" s="358"/>
      <c r="AB70" s="358"/>
      <c r="AC70" s="350"/>
      <c r="AD70" s="350"/>
      <c r="AE70" s="350"/>
      <c r="AF70" s="350"/>
      <c r="AG70" s="350"/>
      <c r="AH70" s="350"/>
      <c r="AI70" s="350"/>
      <c r="AJ70" s="350"/>
      <c r="AK70" s="350"/>
      <c r="AL70" s="350"/>
      <c r="AM70" s="350"/>
      <c r="AN70" s="350"/>
      <c r="AO70" s="350"/>
      <c r="AP70" s="350"/>
      <c r="AQ70" s="350"/>
      <c r="AR70" s="350"/>
      <c r="AS70" s="350"/>
      <c r="AT70" s="350"/>
      <c r="AU70" s="350"/>
      <c r="AV70" s="350"/>
      <c r="AW70" s="350"/>
      <c r="AX70" s="350"/>
      <c r="AY70" s="350"/>
      <c r="AZ70" s="350"/>
      <c r="BA70" s="350"/>
      <c r="BB70" s="350"/>
      <c r="BC70" s="350"/>
      <c r="BD70" s="351"/>
      <c r="BL70" s="325" t="s">
        <v>237</v>
      </c>
    </row>
    <row r="71" spans="1:64" x14ac:dyDescent="0.25">
      <c r="A71" s="269">
        <v>5</v>
      </c>
      <c r="B71" s="270" t="s">
        <v>7</v>
      </c>
      <c r="C71" s="331" cm="1">
        <f t="array" aca="1" ref="C71" ca="1">INDIRECT("'"&amp;$BL71&amp;"'!C$59")</f>
        <v>6</v>
      </c>
      <c r="D71" s="297" cm="1">
        <f t="array" aca="1" ref="D71" ca="1">INDIRECT("'"&amp;$BL71&amp;"'!D$59")</f>
        <v>0</v>
      </c>
      <c r="E71" s="297" cm="1">
        <f t="array" aca="1" ref="E71" ca="1">INDIRECT("'"&amp;$BL71&amp;"'!E$59")</f>
        <v>0</v>
      </c>
      <c r="F71" s="297" cm="1">
        <f t="array" aca="1" ref="F71" ca="1">INDIRECT("'"&amp;$BL71&amp;"'!F$59")</f>
        <v>2</v>
      </c>
      <c r="G71" s="297" cm="1">
        <f t="array" aca="1" ref="G71" ca="1">INDIRECT("'"&amp;$BL71&amp;"'!G$59")</f>
        <v>0</v>
      </c>
      <c r="H71" s="298" cm="1">
        <f t="array" aca="1" ref="H71" ca="1">INDIRECT("'"&amp;$BL71&amp;"'!H$59")</f>
        <v>0</v>
      </c>
      <c r="I71" s="331" cm="1">
        <f t="array" aca="1" ref="I71" ca="1">INDIRECT("'"&amp;$BL71&amp;"'!I$59")</f>
        <v>0</v>
      </c>
      <c r="J71" s="297" cm="1">
        <f t="array" aca="1" ref="J71" ca="1">INDIRECT("'"&amp;$BL71&amp;"'!J$59")</f>
        <v>0</v>
      </c>
      <c r="K71" s="297" cm="1">
        <f t="array" aca="1" ref="K71" ca="1">INDIRECT("'"&amp;$BL71&amp;"'!K$59")</f>
        <v>6</v>
      </c>
      <c r="L71" s="297" cm="1">
        <f t="array" aca="1" ref="L71" ca="1">INDIRECT("'"&amp;$BL71&amp;"'!L$59")</f>
        <v>0</v>
      </c>
      <c r="M71" s="297" cm="1">
        <f t="array" aca="1" ref="M71" ca="1">INDIRECT("'"&amp;$BL71&amp;"'!M$59")</f>
        <v>0</v>
      </c>
      <c r="N71" s="332" cm="1">
        <f t="array" aca="1" ref="N71" ca="1">INDIRECT("'"&amp;$BL71&amp;"'!N$59")</f>
        <v>4</v>
      </c>
      <c r="O71" s="296" cm="1">
        <f t="array" aca="1" ref="O71" ca="1">INDIRECT("'"&amp;$BL71&amp;"'!O$59")</f>
        <v>0</v>
      </c>
      <c r="P71" s="297" cm="1">
        <f t="array" aca="1" ref="P71" ca="1">INDIRECT("'"&amp;$BL71&amp;"'!P$59")</f>
        <v>0</v>
      </c>
      <c r="Q71" s="297" cm="1">
        <f t="array" aca="1" ref="Q71" ca="1">INDIRECT("'"&amp;$BL71&amp;"'!Q$59")</f>
        <v>4</v>
      </c>
      <c r="R71" s="297" cm="1">
        <f t="array" aca="1" ref="R71" ca="1">INDIRECT("'"&amp;$BL71&amp;"'!R$59")</f>
        <v>0</v>
      </c>
      <c r="S71" s="297" cm="1">
        <f t="array" aca="1" ref="S71" ca="1">INDIRECT("'"&amp;$BL71&amp;"'!S$59")</f>
        <v>0</v>
      </c>
      <c r="T71" s="298" cm="1">
        <f t="array" aca="1" ref="T71" ca="1">INDIRECT("'"&amp;$BL71&amp;"'!T$59")</f>
        <v>4</v>
      </c>
      <c r="U71" s="331" cm="1">
        <f t="array" aca="1" ref="U71" ca="1">INDIRECT("'"&amp;$BL71&amp;"'!U$59")</f>
        <v>6</v>
      </c>
      <c r="V71" s="297" cm="1">
        <f t="array" aca="1" ref="V71" ca="1">INDIRECT("'"&amp;$BL71&amp;"'!V$59")</f>
        <v>0</v>
      </c>
      <c r="W71" s="297" cm="1">
        <f t="array" aca="1" ref="W71" ca="1">INDIRECT("'"&amp;$BL71&amp;"'!W$59")</f>
        <v>10</v>
      </c>
      <c r="X71" s="297" cm="1">
        <f t="array" aca="1" ref="X71" ca="1">INDIRECT("'"&amp;$BL71&amp;"'!X$59")</f>
        <v>2</v>
      </c>
      <c r="Y71" s="297" cm="1">
        <f t="array" aca="1" ref="Y71" ca="1">INDIRECT("'"&amp;$BL71&amp;"'!Y$59")</f>
        <v>0</v>
      </c>
      <c r="Z71" s="332" cm="1">
        <f t="array" aca="1" ref="Z71" ca="1">INDIRECT("'"&amp;$BL71&amp;"'!Z$59")</f>
        <v>6</v>
      </c>
      <c r="AA71" s="358"/>
      <c r="AB71" s="358"/>
      <c r="AC71" s="350"/>
      <c r="AD71" s="350"/>
      <c r="AE71" s="350"/>
      <c r="AF71" s="350"/>
      <c r="AG71" s="350"/>
      <c r="AH71" s="350"/>
      <c r="AI71" s="350"/>
      <c r="AJ71" s="350"/>
      <c r="AK71" s="350"/>
      <c r="AL71" s="350"/>
      <c r="AM71" s="350"/>
      <c r="AN71" s="350"/>
      <c r="AO71" s="350"/>
      <c r="AP71" s="350"/>
      <c r="AQ71" s="350"/>
      <c r="AR71" s="350"/>
      <c r="AS71" s="350"/>
      <c r="AT71" s="350"/>
      <c r="AU71" s="350"/>
      <c r="AV71" s="350"/>
      <c r="AW71" s="350"/>
      <c r="AX71" s="350"/>
      <c r="AY71" s="350"/>
      <c r="AZ71" s="350"/>
      <c r="BA71" s="350"/>
      <c r="BB71" s="350"/>
      <c r="BC71" s="350"/>
      <c r="BD71" s="351"/>
      <c r="BL71" s="325" t="s">
        <v>238</v>
      </c>
    </row>
    <row r="72" spans="1:64" x14ac:dyDescent="0.25">
      <c r="A72" s="269">
        <v>6</v>
      </c>
      <c r="B72" s="270" t="s">
        <v>8</v>
      </c>
      <c r="C72" s="331" cm="1">
        <f t="array" aca="1" ref="C72" ca="1">INDIRECT("'"&amp;$BL72&amp;"'!C$59")</f>
        <v>4</v>
      </c>
      <c r="D72" s="297" cm="1">
        <f t="array" aca="1" ref="D72" ca="1">INDIRECT("'"&amp;$BL72&amp;"'!D$59")</f>
        <v>0</v>
      </c>
      <c r="E72" s="297" cm="1">
        <f t="array" aca="1" ref="E72" ca="1">INDIRECT("'"&amp;$BL72&amp;"'!E$59")</f>
        <v>0</v>
      </c>
      <c r="F72" s="297" cm="1">
        <f t="array" aca="1" ref="F72" ca="1">INDIRECT("'"&amp;$BL72&amp;"'!F$59")</f>
        <v>2</v>
      </c>
      <c r="G72" s="297" cm="1">
        <f t="array" aca="1" ref="G72" ca="1">INDIRECT("'"&amp;$BL72&amp;"'!G$59")</f>
        <v>0</v>
      </c>
      <c r="H72" s="298" cm="1">
        <f t="array" aca="1" ref="H72" ca="1">INDIRECT("'"&amp;$BL72&amp;"'!H$59")</f>
        <v>0</v>
      </c>
      <c r="I72" s="331" cm="1">
        <f t="array" aca="1" ref="I72" ca="1">INDIRECT("'"&amp;$BL72&amp;"'!I$59")</f>
        <v>0</v>
      </c>
      <c r="J72" s="297" cm="1">
        <f t="array" aca="1" ref="J72" ca="1">INDIRECT("'"&amp;$BL72&amp;"'!J$59")</f>
        <v>0</v>
      </c>
      <c r="K72" s="297" cm="1">
        <f t="array" aca="1" ref="K72" ca="1">INDIRECT("'"&amp;$BL72&amp;"'!K$59")</f>
        <v>6</v>
      </c>
      <c r="L72" s="297" cm="1">
        <f t="array" aca="1" ref="L72" ca="1">INDIRECT("'"&amp;$BL72&amp;"'!L$59")</f>
        <v>0</v>
      </c>
      <c r="M72" s="297" cm="1">
        <f t="array" aca="1" ref="M72" ca="1">INDIRECT("'"&amp;$BL72&amp;"'!M$59")</f>
        <v>0</v>
      </c>
      <c r="N72" s="332" cm="1">
        <f t="array" aca="1" ref="N72" ca="1">INDIRECT("'"&amp;$BL72&amp;"'!N$59")</f>
        <v>0</v>
      </c>
      <c r="O72" s="296" cm="1">
        <f t="array" aca="1" ref="O72" ca="1">INDIRECT("'"&amp;$BL72&amp;"'!O$59")</f>
        <v>0</v>
      </c>
      <c r="P72" s="297" cm="1">
        <f t="array" aca="1" ref="P72" ca="1">INDIRECT("'"&amp;$BL72&amp;"'!P$59")</f>
        <v>0</v>
      </c>
      <c r="Q72" s="297" cm="1">
        <f t="array" aca="1" ref="Q72" ca="1">INDIRECT("'"&amp;$BL72&amp;"'!Q$59")</f>
        <v>2</v>
      </c>
      <c r="R72" s="297" cm="1">
        <f t="array" aca="1" ref="R72" ca="1">INDIRECT("'"&amp;$BL72&amp;"'!R$59")</f>
        <v>0</v>
      </c>
      <c r="S72" s="297" cm="1">
        <f t="array" aca="1" ref="S72" ca="1">INDIRECT("'"&amp;$BL72&amp;"'!S$59")</f>
        <v>0</v>
      </c>
      <c r="T72" s="298" cm="1">
        <f t="array" aca="1" ref="T72" ca="1">INDIRECT("'"&amp;$BL72&amp;"'!T$59")</f>
        <v>0</v>
      </c>
      <c r="U72" s="331" cm="1">
        <f t="array" aca="1" ref="U72" ca="1">INDIRECT("'"&amp;$BL72&amp;"'!U$59")</f>
        <v>4</v>
      </c>
      <c r="V72" s="297" cm="1">
        <f t="array" aca="1" ref="V72" ca="1">INDIRECT("'"&amp;$BL72&amp;"'!V$59")</f>
        <v>0</v>
      </c>
      <c r="W72" s="297" cm="1">
        <f t="array" aca="1" ref="W72" ca="1">INDIRECT("'"&amp;$BL72&amp;"'!W$59")</f>
        <v>8</v>
      </c>
      <c r="X72" s="297" cm="1">
        <f t="array" aca="1" ref="X72" ca="1">INDIRECT("'"&amp;$BL72&amp;"'!X$59")</f>
        <v>2</v>
      </c>
      <c r="Y72" s="297" cm="1">
        <f t="array" aca="1" ref="Y72" ca="1">INDIRECT("'"&amp;$BL72&amp;"'!Y$59")</f>
        <v>0</v>
      </c>
      <c r="Z72" s="332" cm="1">
        <f t="array" aca="1" ref="Z72" ca="1">INDIRECT("'"&amp;$BL72&amp;"'!Z$59")</f>
        <v>0</v>
      </c>
      <c r="AA72" s="358"/>
      <c r="AB72" s="358"/>
      <c r="AC72" s="350"/>
      <c r="AD72" s="350"/>
      <c r="AE72" s="350"/>
      <c r="AF72" s="350"/>
      <c r="AG72" s="350"/>
      <c r="AH72" s="350"/>
      <c r="AI72" s="350"/>
      <c r="AJ72" s="350"/>
      <c r="AK72" s="350"/>
      <c r="AL72" s="350"/>
      <c r="AM72" s="350"/>
      <c r="AN72" s="350"/>
      <c r="AO72" s="350"/>
      <c r="AP72" s="350"/>
      <c r="AQ72" s="350"/>
      <c r="AR72" s="350"/>
      <c r="AS72" s="350"/>
      <c r="AT72" s="350"/>
      <c r="AU72" s="350"/>
      <c r="AV72" s="350"/>
      <c r="AW72" s="350"/>
      <c r="AX72" s="350"/>
      <c r="AY72" s="350"/>
      <c r="AZ72" s="350"/>
      <c r="BA72" s="350"/>
      <c r="BB72" s="350"/>
      <c r="BC72" s="350"/>
      <c r="BD72" s="351"/>
      <c r="BL72" s="325" t="s">
        <v>239</v>
      </c>
    </row>
    <row r="73" spans="1:64" x14ac:dyDescent="0.25">
      <c r="A73" s="269">
        <v>7</v>
      </c>
      <c r="B73" s="270" t="s">
        <v>9</v>
      </c>
      <c r="C73" s="331" cm="1">
        <f t="array" aca="1" ref="C73" ca="1">INDIRECT("'"&amp;$BL73&amp;"'!C$59")</f>
        <v>5</v>
      </c>
      <c r="D73" s="297" cm="1">
        <f t="array" aca="1" ref="D73" ca="1">INDIRECT("'"&amp;$BL73&amp;"'!D$59")</f>
        <v>0</v>
      </c>
      <c r="E73" s="297" cm="1">
        <f t="array" aca="1" ref="E73" ca="1">INDIRECT("'"&amp;$BL73&amp;"'!E$59")</f>
        <v>0</v>
      </c>
      <c r="F73" s="297" cm="1">
        <f t="array" aca="1" ref="F73" ca="1">INDIRECT("'"&amp;$BL73&amp;"'!F$59")</f>
        <v>2</v>
      </c>
      <c r="G73" s="297" cm="1">
        <f t="array" aca="1" ref="G73" ca="1">INDIRECT("'"&amp;$BL73&amp;"'!G$59")</f>
        <v>0</v>
      </c>
      <c r="H73" s="298" cm="1">
        <f t="array" aca="1" ref="H73" ca="1">INDIRECT("'"&amp;$BL73&amp;"'!H$59")</f>
        <v>0</v>
      </c>
      <c r="I73" s="331" cm="1">
        <f t="array" aca="1" ref="I73" ca="1">INDIRECT("'"&amp;$BL73&amp;"'!I$59")</f>
        <v>0</v>
      </c>
      <c r="J73" s="297" cm="1">
        <f t="array" aca="1" ref="J73" ca="1">INDIRECT("'"&amp;$BL73&amp;"'!J$59")</f>
        <v>0</v>
      </c>
      <c r="K73" s="297" cm="1">
        <f t="array" aca="1" ref="K73" ca="1">INDIRECT("'"&amp;$BL73&amp;"'!K$59")</f>
        <v>4</v>
      </c>
      <c r="L73" s="297" cm="1">
        <f t="array" aca="1" ref="L73" ca="1">INDIRECT("'"&amp;$BL73&amp;"'!L$59")</f>
        <v>0</v>
      </c>
      <c r="M73" s="297" cm="1">
        <f t="array" aca="1" ref="M73" ca="1">INDIRECT("'"&amp;$BL73&amp;"'!M$59")</f>
        <v>2</v>
      </c>
      <c r="N73" s="332" cm="1">
        <f t="array" aca="1" ref="N73" ca="1">INDIRECT("'"&amp;$BL73&amp;"'!N$59")</f>
        <v>2</v>
      </c>
      <c r="O73" s="296" cm="1">
        <f t="array" aca="1" ref="O73" ca="1">INDIRECT("'"&amp;$BL73&amp;"'!O$59")</f>
        <v>0</v>
      </c>
      <c r="P73" s="297" cm="1">
        <f t="array" aca="1" ref="P73" ca="1">INDIRECT("'"&amp;$BL73&amp;"'!P$59")</f>
        <v>2</v>
      </c>
      <c r="Q73" s="297" cm="1">
        <f t="array" aca="1" ref="Q73" ca="1">INDIRECT("'"&amp;$BL73&amp;"'!Q$59")</f>
        <v>3</v>
      </c>
      <c r="R73" s="297" cm="1">
        <f t="array" aca="1" ref="R73" ca="1">INDIRECT("'"&amp;$BL73&amp;"'!R$59")</f>
        <v>0</v>
      </c>
      <c r="S73" s="297" cm="1">
        <f t="array" aca="1" ref="S73" ca="1">INDIRECT("'"&amp;$BL73&amp;"'!S$59")</f>
        <v>1</v>
      </c>
      <c r="T73" s="298" cm="1">
        <f t="array" aca="1" ref="T73" ca="1">INDIRECT("'"&amp;$BL73&amp;"'!T$59")</f>
        <v>2</v>
      </c>
      <c r="U73" s="331" cm="1">
        <f t="array" aca="1" ref="U73" ca="1">INDIRECT("'"&amp;$BL73&amp;"'!U$59")</f>
        <v>5</v>
      </c>
      <c r="V73" s="297" cm="1">
        <f t="array" aca="1" ref="V73" ca="1">INDIRECT("'"&amp;$BL73&amp;"'!V$59")</f>
        <v>2</v>
      </c>
      <c r="W73" s="297" cm="1">
        <f t="array" aca="1" ref="W73" ca="1">INDIRECT("'"&amp;$BL73&amp;"'!W$59")</f>
        <v>7</v>
      </c>
      <c r="X73" s="297" cm="1">
        <f t="array" aca="1" ref="X73" ca="1">INDIRECT("'"&amp;$BL73&amp;"'!X$59")</f>
        <v>2</v>
      </c>
      <c r="Y73" s="297" cm="1">
        <f t="array" aca="1" ref="Y73" ca="1">INDIRECT("'"&amp;$BL73&amp;"'!Y$59")</f>
        <v>3</v>
      </c>
      <c r="Z73" s="332" cm="1">
        <f t="array" aca="1" ref="Z73" ca="1">INDIRECT("'"&amp;$BL73&amp;"'!Z$59")</f>
        <v>3</v>
      </c>
      <c r="AA73" s="358"/>
      <c r="AB73" s="358"/>
      <c r="AC73" s="350"/>
      <c r="AD73" s="350"/>
      <c r="AE73" s="350"/>
      <c r="AF73" s="350"/>
      <c r="AG73" s="350"/>
      <c r="AH73" s="350"/>
      <c r="AI73" s="350"/>
      <c r="AJ73" s="350"/>
      <c r="AK73" s="350"/>
      <c r="AL73" s="350"/>
      <c r="AM73" s="350"/>
      <c r="AN73" s="350"/>
      <c r="AO73" s="350"/>
      <c r="AP73" s="350"/>
      <c r="AQ73" s="350"/>
      <c r="AR73" s="350"/>
      <c r="AS73" s="350"/>
      <c r="AT73" s="350"/>
      <c r="AU73" s="350"/>
      <c r="AV73" s="350"/>
      <c r="AW73" s="350"/>
      <c r="AX73" s="350"/>
      <c r="AY73" s="350"/>
      <c r="AZ73" s="350"/>
      <c r="BA73" s="350"/>
      <c r="BB73" s="350"/>
      <c r="BC73" s="350"/>
      <c r="BD73" s="351"/>
      <c r="BL73" s="325" t="s">
        <v>240</v>
      </c>
    </row>
    <row r="74" spans="1:64" x14ac:dyDescent="0.25">
      <c r="A74" s="269">
        <v>8</v>
      </c>
      <c r="B74" s="270" t="s">
        <v>11</v>
      </c>
      <c r="C74" s="331" cm="1">
        <f t="array" aca="1" ref="C74" ca="1">INDIRECT("'"&amp;$BL74&amp;"'!C$59")</f>
        <v>5</v>
      </c>
      <c r="D74" s="297" cm="1">
        <f t="array" aca="1" ref="D74" ca="1">INDIRECT("'"&amp;$BL74&amp;"'!D$59")</f>
        <v>0</v>
      </c>
      <c r="E74" s="297" cm="1">
        <f t="array" aca="1" ref="E74" ca="1">INDIRECT("'"&amp;$BL74&amp;"'!E$59")</f>
        <v>0</v>
      </c>
      <c r="F74" s="297" cm="1">
        <f t="array" aca="1" ref="F74" ca="1">INDIRECT("'"&amp;$BL74&amp;"'!F$59")</f>
        <v>2</v>
      </c>
      <c r="G74" s="297" cm="1">
        <f t="array" aca="1" ref="G74" ca="1">INDIRECT("'"&amp;$BL74&amp;"'!G$59")</f>
        <v>0</v>
      </c>
      <c r="H74" s="298" cm="1">
        <f t="array" aca="1" ref="H74" ca="1">INDIRECT("'"&amp;$BL74&amp;"'!H$59")</f>
        <v>0</v>
      </c>
      <c r="I74" s="331" cm="1">
        <f t="array" aca="1" ref="I74" ca="1">INDIRECT("'"&amp;$BL74&amp;"'!I$59")</f>
        <v>0</v>
      </c>
      <c r="J74" s="297" cm="1">
        <f t="array" aca="1" ref="J74" ca="1">INDIRECT("'"&amp;$BL74&amp;"'!J$59")</f>
        <v>0</v>
      </c>
      <c r="K74" s="297" cm="1">
        <f t="array" aca="1" ref="K74" ca="1">INDIRECT("'"&amp;$BL74&amp;"'!K$59")</f>
        <v>4</v>
      </c>
      <c r="L74" s="297" cm="1">
        <f t="array" aca="1" ref="L74" ca="1">INDIRECT("'"&amp;$BL74&amp;"'!L$59")</f>
        <v>0</v>
      </c>
      <c r="M74" s="297" cm="1">
        <f t="array" aca="1" ref="M74" ca="1">INDIRECT("'"&amp;$BL74&amp;"'!M$59")</f>
        <v>2</v>
      </c>
      <c r="N74" s="332" cm="1">
        <f t="array" aca="1" ref="N74" ca="1">INDIRECT("'"&amp;$BL74&amp;"'!N$59")</f>
        <v>2</v>
      </c>
      <c r="O74" s="296" cm="1">
        <f t="array" aca="1" ref="O74" ca="1">INDIRECT("'"&amp;$BL74&amp;"'!O$59")</f>
        <v>0</v>
      </c>
      <c r="P74" s="297" cm="1">
        <f t="array" aca="1" ref="P74" ca="1">INDIRECT("'"&amp;$BL74&amp;"'!P$59")</f>
        <v>2</v>
      </c>
      <c r="Q74" s="297" cm="1">
        <f t="array" aca="1" ref="Q74" ca="1">INDIRECT("'"&amp;$BL74&amp;"'!Q$59")</f>
        <v>3</v>
      </c>
      <c r="R74" s="297" cm="1">
        <f t="array" aca="1" ref="R74" ca="1">INDIRECT("'"&amp;$BL74&amp;"'!R$59")</f>
        <v>0</v>
      </c>
      <c r="S74" s="297" cm="1">
        <f t="array" aca="1" ref="S74" ca="1">INDIRECT("'"&amp;$BL74&amp;"'!S$59")</f>
        <v>1</v>
      </c>
      <c r="T74" s="298" cm="1">
        <f t="array" aca="1" ref="T74" ca="1">INDIRECT("'"&amp;$BL74&amp;"'!T$59")</f>
        <v>2</v>
      </c>
      <c r="U74" s="331" cm="1">
        <f t="array" aca="1" ref="U74" ca="1">INDIRECT("'"&amp;$BL74&amp;"'!U$59")</f>
        <v>5</v>
      </c>
      <c r="V74" s="297" cm="1">
        <f t="array" aca="1" ref="V74" ca="1">INDIRECT("'"&amp;$BL74&amp;"'!V$59")</f>
        <v>2</v>
      </c>
      <c r="W74" s="297" cm="1">
        <f t="array" aca="1" ref="W74" ca="1">INDIRECT("'"&amp;$BL74&amp;"'!W$59")</f>
        <v>7</v>
      </c>
      <c r="X74" s="297" cm="1">
        <f t="array" aca="1" ref="X74" ca="1">INDIRECT("'"&amp;$BL74&amp;"'!X$59")</f>
        <v>2</v>
      </c>
      <c r="Y74" s="297" cm="1">
        <f t="array" aca="1" ref="Y74" ca="1">INDIRECT("'"&amp;$BL74&amp;"'!Y$59")</f>
        <v>3</v>
      </c>
      <c r="Z74" s="332" cm="1">
        <f t="array" aca="1" ref="Z74" ca="1">INDIRECT("'"&amp;$BL74&amp;"'!Z$59")</f>
        <v>3</v>
      </c>
      <c r="AA74" s="358"/>
      <c r="AB74" s="358"/>
      <c r="AC74" s="350"/>
      <c r="AD74" s="350"/>
      <c r="AE74" s="350"/>
      <c r="AF74" s="350"/>
      <c r="AG74" s="350"/>
      <c r="AH74" s="350"/>
      <c r="AI74" s="350"/>
      <c r="AJ74" s="350"/>
      <c r="AK74" s="350"/>
      <c r="AL74" s="350"/>
      <c r="AM74" s="350"/>
      <c r="AN74" s="350"/>
      <c r="AO74" s="350"/>
      <c r="AP74" s="350"/>
      <c r="AQ74" s="350"/>
      <c r="AR74" s="350"/>
      <c r="AS74" s="350"/>
      <c r="AT74" s="350"/>
      <c r="AU74" s="350"/>
      <c r="AV74" s="350"/>
      <c r="AW74" s="350"/>
      <c r="AX74" s="350"/>
      <c r="AY74" s="350"/>
      <c r="AZ74" s="350"/>
      <c r="BA74" s="350"/>
      <c r="BB74" s="350"/>
      <c r="BC74" s="350"/>
      <c r="BD74" s="351"/>
      <c r="BL74" s="325" t="s">
        <v>241</v>
      </c>
    </row>
    <row r="75" spans="1:64" x14ac:dyDescent="0.25">
      <c r="A75" s="269">
        <v>9</v>
      </c>
      <c r="B75" s="270" t="s">
        <v>12</v>
      </c>
      <c r="C75" s="331" cm="1">
        <f t="array" aca="1" ref="C75" ca="1">INDIRECT("'"&amp;$BL75&amp;"'!C$59")</f>
        <v>5</v>
      </c>
      <c r="D75" s="297" cm="1">
        <f t="array" aca="1" ref="D75" ca="1">INDIRECT("'"&amp;$BL75&amp;"'!D$59")</f>
        <v>0</v>
      </c>
      <c r="E75" s="297" cm="1">
        <f t="array" aca="1" ref="E75" ca="1">INDIRECT("'"&amp;$BL75&amp;"'!E$59")</f>
        <v>0</v>
      </c>
      <c r="F75" s="297" cm="1">
        <f t="array" aca="1" ref="F75" ca="1">INDIRECT("'"&amp;$BL75&amp;"'!F$59")</f>
        <v>3</v>
      </c>
      <c r="G75" s="297" cm="1">
        <f t="array" aca="1" ref="G75" ca="1">INDIRECT("'"&amp;$BL75&amp;"'!G$59")</f>
        <v>0</v>
      </c>
      <c r="H75" s="298" cm="1">
        <f t="array" aca="1" ref="H75" ca="1">INDIRECT("'"&amp;$BL75&amp;"'!H$59")</f>
        <v>0</v>
      </c>
      <c r="I75" s="331" cm="1">
        <f t="array" aca="1" ref="I75" ca="1">INDIRECT("'"&amp;$BL75&amp;"'!I$59")</f>
        <v>0</v>
      </c>
      <c r="J75" s="297" cm="1">
        <f t="array" aca="1" ref="J75" ca="1">INDIRECT("'"&amp;$BL75&amp;"'!J$59")</f>
        <v>0</v>
      </c>
      <c r="K75" s="297" cm="1">
        <f t="array" aca="1" ref="K75" ca="1">INDIRECT("'"&amp;$BL75&amp;"'!K$59")</f>
        <v>5</v>
      </c>
      <c r="L75" s="297" cm="1">
        <f t="array" aca="1" ref="L75" ca="1">INDIRECT("'"&amp;$BL75&amp;"'!L$59")</f>
        <v>0</v>
      </c>
      <c r="M75" s="297" cm="1">
        <f t="array" aca="1" ref="M75" ca="1">INDIRECT("'"&amp;$BL75&amp;"'!M$59")</f>
        <v>2</v>
      </c>
      <c r="N75" s="332" cm="1">
        <f t="array" aca="1" ref="N75" ca="1">INDIRECT("'"&amp;$BL75&amp;"'!N$59")</f>
        <v>4</v>
      </c>
      <c r="O75" s="296" cm="1">
        <f t="array" aca="1" ref="O75" ca="1">INDIRECT("'"&amp;$BL75&amp;"'!O$59")</f>
        <v>0</v>
      </c>
      <c r="P75" s="297" cm="1">
        <f t="array" aca="1" ref="P75" ca="1">INDIRECT("'"&amp;$BL75&amp;"'!P$59")</f>
        <v>2</v>
      </c>
      <c r="Q75" s="297" cm="1">
        <f t="array" aca="1" ref="Q75" ca="1">INDIRECT("'"&amp;$BL75&amp;"'!Q$59")</f>
        <v>4</v>
      </c>
      <c r="R75" s="297" cm="1">
        <f t="array" aca="1" ref="R75" ca="1">INDIRECT("'"&amp;$BL75&amp;"'!R$59")</f>
        <v>0</v>
      </c>
      <c r="S75" s="297" cm="1">
        <f t="array" aca="1" ref="S75" ca="1">INDIRECT("'"&amp;$BL75&amp;"'!S$59")</f>
        <v>2</v>
      </c>
      <c r="T75" s="298" cm="1">
        <f t="array" aca="1" ref="T75" ca="1">INDIRECT("'"&amp;$BL75&amp;"'!T$59")</f>
        <v>4</v>
      </c>
      <c r="U75" s="331" cm="1">
        <f t="array" aca="1" ref="U75" ca="1">INDIRECT("'"&amp;$BL75&amp;"'!U$59")</f>
        <v>5</v>
      </c>
      <c r="V75" s="297" cm="1">
        <f t="array" aca="1" ref="V75" ca="1">INDIRECT("'"&amp;$BL75&amp;"'!V$59")</f>
        <v>2</v>
      </c>
      <c r="W75" s="297" cm="1">
        <f t="array" aca="1" ref="W75" ca="1">INDIRECT("'"&amp;$BL75&amp;"'!W$59")</f>
        <v>9</v>
      </c>
      <c r="X75" s="297" cm="1">
        <f t="array" aca="1" ref="X75" ca="1">INDIRECT("'"&amp;$BL75&amp;"'!X$59")</f>
        <v>3</v>
      </c>
      <c r="Y75" s="297" cm="1">
        <f t="array" aca="1" ref="Y75" ca="1">INDIRECT("'"&amp;$BL75&amp;"'!Y$59")</f>
        <v>4</v>
      </c>
      <c r="Z75" s="332" cm="1">
        <f t="array" aca="1" ref="Z75" ca="1">INDIRECT("'"&amp;$BL75&amp;"'!Z$59")</f>
        <v>5</v>
      </c>
      <c r="AA75" s="358"/>
      <c r="AB75" s="358"/>
      <c r="AC75" s="350"/>
      <c r="AD75" s="350"/>
      <c r="AE75" s="350"/>
      <c r="AF75" s="350"/>
      <c r="AG75" s="350"/>
      <c r="AH75" s="350"/>
      <c r="AI75" s="350"/>
      <c r="AJ75" s="350"/>
      <c r="AK75" s="350"/>
      <c r="AL75" s="350"/>
      <c r="AM75" s="350"/>
      <c r="AN75" s="350"/>
      <c r="AO75" s="350"/>
      <c r="AP75" s="350"/>
      <c r="AQ75" s="350"/>
      <c r="AR75" s="350"/>
      <c r="AS75" s="350"/>
      <c r="AT75" s="350"/>
      <c r="AU75" s="350"/>
      <c r="AV75" s="350"/>
      <c r="AW75" s="350"/>
      <c r="AX75" s="350"/>
      <c r="AY75" s="350"/>
      <c r="AZ75" s="350"/>
      <c r="BA75" s="350"/>
      <c r="BB75" s="350"/>
      <c r="BC75" s="350"/>
      <c r="BD75" s="351"/>
      <c r="BL75" s="325" t="s">
        <v>242</v>
      </c>
    </row>
    <row r="76" spans="1:64" x14ac:dyDescent="0.25">
      <c r="A76" s="269">
        <v>10</v>
      </c>
      <c r="B76" s="270" t="s">
        <v>10</v>
      </c>
      <c r="C76" s="331" cm="1">
        <f t="array" aca="1" ref="C76" ca="1">INDIRECT("'"&amp;$BL76&amp;"'!C$59")</f>
        <v>6</v>
      </c>
      <c r="D76" s="297" cm="1">
        <f t="array" aca="1" ref="D76" ca="1">INDIRECT("'"&amp;$BL76&amp;"'!D$59")</f>
        <v>0</v>
      </c>
      <c r="E76" s="297" cm="1">
        <f t="array" aca="1" ref="E76" ca="1">INDIRECT("'"&amp;$BL76&amp;"'!E$59")</f>
        <v>0</v>
      </c>
      <c r="F76" s="297" cm="1">
        <f t="array" aca="1" ref="F76" ca="1">INDIRECT("'"&amp;$BL76&amp;"'!F$59")</f>
        <v>2</v>
      </c>
      <c r="G76" s="297" cm="1">
        <f t="array" aca="1" ref="G76" ca="1">INDIRECT("'"&amp;$BL76&amp;"'!G$59")</f>
        <v>0</v>
      </c>
      <c r="H76" s="298" cm="1">
        <f t="array" aca="1" ref="H76" ca="1">INDIRECT("'"&amp;$BL76&amp;"'!H$59")</f>
        <v>0</v>
      </c>
      <c r="I76" s="331" cm="1">
        <f t="array" aca="1" ref="I76" ca="1">INDIRECT("'"&amp;$BL76&amp;"'!I$59")</f>
        <v>0</v>
      </c>
      <c r="J76" s="297" cm="1">
        <f t="array" aca="1" ref="J76" ca="1">INDIRECT("'"&amp;$BL76&amp;"'!J$59")</f>
        <v>0</v>
      </c>
      <c r="K76" s="297" cm="1">
        <f t="array" aca="1" ref="K76" ca="1">INDIRECT("'"&amp;$BL76&amp;"'!K$59")</f>
        <v>6</v>
      </c>
      <c r="L76" s="297" cm="1">
        <f t="array" aca="1" ref="L76" ca="1">INDIRECT("'"&amp;$BL76&amp;"'!L$59")</f>
        <v>0</v>
      </c>
      <c r="M76" s="297" cm="1">
        <f t="array" aca="1" ref="M76" ca="1">INDIRECT("'"&amp;$BL76&amp;"'!M$59")</f>
        <v>0</v>
      </c>
      <c r="N76" s="332" cm="1">
        <f t="array" aca="1" ref="N76" ca="1">INDIRECT("'"&amp;$BL76&amp;"'!N$59")</f>
        <v>4</v>
      </c>
      <c r="O76" s="296" cm="1">
        <f t="array" aca="1" ref="O76" ca="1">INDIRECT("'"&amp;$BL76&amp;"'!O$59")</f>
        <v>0</v>
      </c>
      <c r="P76" s="297" cm="1">
        <f t="array" aca="1" ref="P76" ca="1">INDIRECT("'"&amp;$BL76&amp;"'!P$59")</f>
        <v>0</v>
      </c>
      <c r="Q76" s="297" cm="1">
        <f t="array" aca="1" ref="Q76" ca="1">INDIRECT("'"&amp;$BL76&amp;"'!Q$59")</f>
        <v>4</v>
      </c>
      <c r="R76" s="297" cm="1">
        <f t="array" aca="1" ref="R76" ca="1">INDIRECT("'"&amp;$BL76&amp;"'!R$59")</f>
        <v>0</v>
      </c>
      <c r="S76" s="297" cm="1">
        <f t="array" aca="1" ref="S76" ca="1">INDIRECT("'"&amp;$BL76&amp;"'!S$59")</f>
        <v>0</v>
      </c>
      <c r="T76" s="298" cm="1">
        <f t="array" aca="1" ref="T76" ca="1">INDIRECT("'"&amp;$BL76&amp;"'!T$59")</f>
        <v>4</v>
      </c>
      <c r="U76" s="331" cm="1">
        <f t="array" aca="1" ref="U76" ca="1">INDIRECT("'"&amp;$BL76&amp;"'!U$59")</f>
        <v>6</v>
      </c>
      <c r="V76" s="297" cm="1">
        <f t="array" aca="1" ref="V76" ca="1">INDIRECT("'"&amp;$BL76&amp;"'!V$59")</f>
        <v>0</v>
      </c>
      <c r="W76" s="297" cm="1">
        <f t="array" aca="1" ref="W76" ca="1">INDIRECT("'"&amp;$BL76&amp;"'!W$59")</f>
        <v>10</v>
      </c>
      <c r="X76" s="297" cm="1">
        <f t="array" aca="1" ref="X76" ca="1">INDIRECT("'"&amp;$BL76&amp;"'!X$59")</f>
        <v>2</v>
      </c>
      <c r="Y76" s="297" cm="1">
        <f t="array" aca="1" ref="Y76" ca="1">INDIRECT("'"&amp;$BL76&amp;"'!Y$59")</f>
        <v>0</v>
      </c>
      <c r="Z76" s="332" cm="1">
        <f t="array" aca="1" ref="Z76" ca="1">INDIRECT("'"&amp;$BL76&amp;"'!Z$59")</f>
        <v>6</v>
      </c>
      <c r="AA76" s="358"/>
      <c r="AB76" s="358"/>
      <c r="AC76" s="350"/>
      <c r="AD76" s="350"/>
      <c r="AE76" s="350"/>
      <c r="AF76" s="350"/>
      <c r="AG76" s="350"/>
      <c r="AH76" s="350"/>
      <c r="AI76" s="350"/>
      <c r="AJ76" s="350"/>
      <c r="AK76" s="350"/>
      <c r="AL76" s="350"/>
      <c r="AM76" s="350"/>
      <c r="AN76" s="350"/>
      <c r="AO76" s="350"/>
      <c r="AP76" s="350"/>
      <c r="AQ76" s="350"/>
      <c r="AR76" s="350"/>
      <c r="AS76" s="350"/>
      <c r="AT76" s="350"/>
      <c r="AU76" s="350"/>
      <c r="AV76" s="350"/>
      <c r="AW76" s="350"/>
      <c r="AX76" s="350"/>
      <c r="AY76" s="350"/>
      <c r="AZ76" s="350"/>
      <c r="BA76" s="350"/>
      <c r="BB76" s="350"/>
      <c r="BC76" s="350"/>
      <c r="BD76" s="351"/>
      <c r="BL76" s="325" t="s">
        <v>243</v>
      </c>
    </row>
    <row r="77" spans="1:64" x14ac:dyDescent="0.25">
      <c r="A77" s="269">
        <v>11</v>
      </c>
      <c r="B77" s="270" t="s">
        <v>13</v>
      </c>
      <c r="C77" s="331" cm="1">
        <f t="array" aca="1" ref="C77" ca="1">INDIRECT("'"&amp;$BL77&amp;"'!C$59")</f>
        <v>4</v>
      </c>
      <c r="D77" s="297" cm="1">
        <f t="array" aca="1" ref="D77" ca="1">INDIRECT("'"&amp;$BL77&amp;"'!D$59")</f>
        <v>0</v>
      </c>
      <c r="E77" s="297" cm="1">
        <f t="array" aca="1" ref="E77" ca="1">INDIRECT("'"&amp;$BL77&amp;"'!E$59")</f>
        <v>0</v>
      </c>
      <c r="F77" s="297" cm="1">
        <f t="array" aca="1" ref="F77" ca="1">INDIRECT("'"&amp;$BL77&amp;"'!F$59")</f>
        <v>2</v>
      </c>
      <c r="G77" s="297" cm="1">
        <f t="array" aca="1" ref="G77" ca="1">INDIRECT("'"&amp;$BL77&amp;"'!G$59")</f>
        <v>0</v>
      </c>
      <c r="H77" s="298" cm="1">
        <f t="array" aca="1" ref="H77" ca="1">INDIRECT("'"&amp;$BL77&amp;"'!H$59")</f>
        <v>0</v>
      </c>
      <c r="I77" s="331" cm="1">
        <f t="array" aca="1" ref="I77" ca="1">INDIRECT("'"&amp;$BL77&amp;"'!I$59")</f>
        <v>0</v>
      </c>
      <c r="J77" s="297" cm="1">
        <f t="array" aca="1" ref="J77" ca="1">INDIRECT("'"&amp;$BL77&amp;"'!J$59")</f>
        <v>0</v>
      </c>
      <c r="K77" s="297" cm="1">
        <f t="array" aca="1" ref="K77" ca="1">INDIRECT("'"&amp;$BL77&amp;"'!K$59")</f>
        <v>4</v>
      </c>
      <c r="L77" s="297" cm="1">
        <f t="array" aca="1" ref="L77" ca="1">INDIRECT("'"&amp;$BL77&amp;"'!L$59")</f>
        <v>0</v>
      </c>
      <c r="M77" s="297" cm="1">
        <f t="array" aca="1" ref="M77" ca="1">INDIRECT("'"&amp;$BL77&amp;"'!M$59")</f>
        <v>0</v>
      </c>
      <c r="N77" s="332" cm="1">
        <f t="array" aca="1" ref="N77" ca="1">INDIRECT("'"&amp;$BL77&amp;"'!N$59")</f>
        <v>2</v>
      </c>
      <c r="O77" s="296" cm="1">
        <f t="array" aca="1" ref="O77" ca="1">INDIRECT("'"&amp;$BL77&amp;"'!O$59")</f>
        <v>0</v>
      </c>
      <c r="P77" s="297" cm="1">
        <f t="array" aca="1" ref="P77" ca="1">INDIRECT("'"&amp;$BL77&amp;"'!P$59")</f>
        <v>0</v>
      </c>
      <c r="Q77" s="297" cm="1">
        <f t="array" aca="1" ref="Q77" ca="1">INDIRECT("'"&amp;$BL77&amp;"'!Q$59")</f>
        <v>4</v>
      </c>
      <c r="R77" s="297" cm="1">
        <f t="array" aca="1" ref="R77" ca="1">INDIRECT("'"&amp;$BL77&amp;"'!R$59")</f>
        <v>0</v>
      </c>
      <c r="S77" s="297" cm="1">
        <f t="array" aca="1" ref="S77" ca="1">INDIRECT("'"&amp;$BL77&amp;"'!S$59")</f>
        <v>0</v>
      </c>
      <c r="T77" s="298" cm="1">
        <f t="array" aca="1" ref="T77" ca="1">INDIRECT("'"&amp;$BL77&amp;"'!T$59")</f>
        <v>2</v>
      </c>
      <c r="U77" s="331" cm="1">
        <f t="array" aca="1" ref="U77" ca="1">INDIRECT("'"&amp;$BL77&amp;"'!U$59")</f>
        <v>4</v>
      </c>
      <c r="V77" s="297" cm="1">
        <f t="array" aca="1" ref="V77" ca="1">INDIRECT("'"&amp;$BL77&amp;"'!V$59")</f>
        <v>0</v>
      </c>
      <c r="W77" s="297" cm="1">
        <f t="array" aca="1" ref="W77" ca="1">INDIRECT("'"&amp;$BL77&amp;"'!W$59")</f>
        <v>8</v>
      </c>
      <c r="X77" s="297" cm="1">
        <f t="array" aca="1" ref="X77" ca="1">INDIRECT("'"&amp;$BL77&amp;"'!X$59")</f>
        <v>2</v>
      </c>
      <c r="Y77" s="297" cm="1">
        <f t="array" aca="1" ref="Y77" ca="1">INDIRECT("'"&amp;$BL77&amp;"'!Y$59")</f>
        <v>0</v>
      </c>
      <c r="Z77" s="332" cm="1">
        <f t="array" aca="1" ref="Z77" ca="1">INDIRECT("'"&amp;$BL77&amp;"'!Z$59")</f>
        <v>4</v>
      </c>
      <c r="AA77" s="358"/>
      <c r="AB77" s="358"/>
      <c r="AC77" s="350"/>
      <c r="AD77" s="350"/>
      <c r="AE77" s="350"/>
      <c r="AF77" s="350"/>
      <c r="AG77" s="350"/>
      <c r="AH77" s="350"/>
      <c r="AI77" s="350"/>
      <c r="AJ77" s="350"/>
      <c r="AK77" s="350"/>
      <c r="AL77" s="350"/>
      <c r="AM77" s="350"/>
      <c r="AN77" s="350"/>
      <c r="AO77" s="350"/>
      <c r="AP77" s="350"/>
      <c r="AQ77" s="350"/>
      <c r="AR77" s="350"/>
      <c r="AS77" s="350"/>
      <c r="AT77" s="350"/>
      <c r="AU77" s="350"/>
      <c r="AV77" s="350"/>
      <c r="AW77" s="350"/>
      <c r="AX77" s="350"/>
      <c r="AY77" s="350"/>
      <c r="AZ77" s="350"/>
      <c r="BA77" s="350"/>
      <c r="BB77" s="350"/>
      <c r="BC77" s="350"/>
      <c r="BD77" s="351"/>
      <c r="BL77" s="325" t="s">
        <v>244</v>
      </c>
    </row>
    <row r="78" spans="1:64" x14ac:dyDescent="0.25">
      <c r="A78" s="269">
        <v>12</v>
      </c>
      <c r="B78" s="270" t="s">
        <v>204</v>
      </c>
      <c r="C78" s="331" cm="1">
        <f t="array" aca="1" ref="C78" ca="1">INDIRECT("'"&amp;$BL78&amp;"'!C$59")</f>
        <v>6</v>
      </c>
      <c r="D78" s="297" cm="1">
        <f t="array" aca="1" ref="D78" ca="1">INDIRECT("'"&amp;$BL78&amp;"'!D$59")</f>
        <v>0</v>
      </c>
      <c r="E78" s="297" cm="1">
        <f t="array" aca="1" ref="E78" ca="1">INDIRECT("'"&amp;$BL78&amp;"'!E$59")</f>
        <v>0</v>
      </c>
      <c r="F78" s="297" cm="1">
        <f t="array" aca="1" ref="F78" ca="1">INDIRECT("'"&amp;$BL78&amp;"'!F$59")</f>
        <v>2</v>
      </c>
      <c r="G78" s="297" cm="1">
        <f t="array" aca="1" ref="G78" ca="1">INDIRECT("'"&amp;$BL78&amp;"'!G$59")</f>
        <v>0</v>
      </c>
      <c r="H78" s="298" cm="1">
        <f t="array" aca="1" ref="H78" ca="1">INDIRECT("'"&amp;$BL78&amp;"'!H$59")</f>
        <v>0</v>
      </c>
      <c r="I78" s="331" cm="1">
        <f t="array" aca="1" ref="I78" ca="1">INDIRECT("'"&amp;$BL78&amp;"'!I$59")</f>
        <v>0</v>
      </c>
      <c r="J78" s="297" cm="1">
        <f t="array" aca="1" ref="J78" ca="1">INDIRECT("'"&amp;$BL78&amp;"'!J$59")</f>
        <v>0</v>
      </c>
      <c r="K78" s="297" cm="1">
        <f t="array" aca="1" ref="K78" ca="1">INDIRECT("'"&amp;$BL78&amp;"'!K$59")</f>
        <v>4</v>
      </c>
      <c r="L78" s="297" cm="1">
        <f t="array" aca="1" ref="L78" ca="1">INDIRECT("'"&amp;$BL78&amp;"'!L$59")</f>
        <v>0</v>
      </c>
      <c r="M78" s="297" cm="1">
        <f t="array" aca="1" ref="M78" ca="1">INDIRECT("'"&amp;$BL78&amp;"'!M$59")</f>
        <v>4</v>
      </c>
      <c r="N78" s="332" cm="1">
        <f t="array" aca="1" ref="N78" ca="1">INDIRECT("'"&amp;$BL78&amp;"'!N$59")</f>
        <v>0</v>
      </c>
      <c r="O78" s="296" cm="1">
        <f t="array" aca="1" ref="O78" ca="1">INDIRECT("'"&amp;$BL78&amp;"'!O$59")</f>
        <v>0</v>
      </c>
      <c r="P78" s="297" cm="1">
        <f t="array" aca="1" ref="P78" ca="1">INDIRECT("'"&amp;$BL78&amp;"'!P$59")</f>
        <v>4</v>
      </c>
      <c r="Q78" s="297" cm="1">
        <f t="array" aca="1" ref="Q78" ca="1">INDIRECT("'"&amp;$BL78&amp;"'!Q$59")</f>
        <v>2</v>
      </c>
      <c r="R78" s="297" cm="1">
        <f t="array" aca="1" ref="R78" ca="1">INDIRECT("'"&amp;$BL78&amp;"'!R$59")</f>
        <v>0</v>
      </c>
      <c r="S78" s="297" cm="1">
        <f t="array" aca="1" ref="S78" ca="1">INDIRECT("'"&amp;$BL78&amp;"'!S$59")</f>
        <v>2</v>
      </c>
      <c r="T78" s="298" cm="1">
        <f t="array" aca="1" ref="T78" ca="1">INDIRECT("'"&amp;$BL78&amp;"'!T$59")</f>
        <v>0</v>
      </c>
      <c r="U78" s="331" cm="1">
        <f t="array" aca="1" ref="U78" ca="1">INDIRECT("'"&amp;$BL78&amp;"'!U$59")</f>
        <v>6</v>
      </c>
      <c r="V78" s="297" cm="1">
        <f t="array" aca="1" ref="V78" ca="1">INDIRECT("'"&amp;$BL78&amp;"'!V$59")</f>
        <v>4</v>
      </c>
      <c r="W78" s="297" cm="1">
        <f t="array" aca="1" ref="W78" ca="1">INDIRECT("'"&amp;$BL78&amp;"'!W$59")</f>
        <v>6</v>
      </c>
      <c r="X78" s="297" cm="1">
        <f t="array" aca="1" ref="X78" ca="1">INDIRECT("'"&amp;$BL78&amp;"'!X$59")</f>
        <v>2</v>
      </c>
      <c r="Y78" s="297" cm="1">
        <f t="array" aca="1" ref="Y78" ca="1">INDIRECT("'"&amp;$BL78&amp;"'!Y$59")</f>
        <v>6</v>
      </c>
      <c r="Z78" s="332" cm="1">
        <f t="array" aca="1" ref="Z78" ca="1">INDIRECT("'"&amp;$BL78&amp;"'!Z$59")</f>
        <v>0</v>
      </c>
      <c r="AA78" s="358"/>
      <c r="AB78" s="358"/>
      <c r="AC78" s="350"/>
      <c r="AD78" s="350"/>
      <c r="AE78" s="350"/>
      <c r="AF78" s="350"/>
      <c r="AG78" s="350"/>
      <c r="AH78" s="350"/>
      <c r="AI78" s="350"/>
      <c r="AJ78" s="350"/>
      <c r="AK78" s="350"/>
      <c r="AL78" s="350"/>
      <c r="AM78" s="350"/>
      <c r="AN78" s="350"/>
      <c r="AO78" s="350"/>
      <c r="AP78" s="350"/>
      <c r="AQ78" s="350"/>
      <c r="AR78" s="350"/>
      <c r="AS78" s="350"/>
      <c r="AT78" s="350"/>
      <c r="AU78" s="350"/>
      <c r="AV78" s="350"/>
      <c r="AW78" s="350"/>
      <c r="AX78" s="350"/>
      <c r="AY78" s="350"/>
      <c r="AZ78" s="350"/>
      <c r="BA78" s="350"/>
      <c r="BB78" s="350"/>
      <c r="BC78" s="350"/>
      <c r="BD78" s="351"/>
      <c r="BL78" s="325" t="s">
        <v>245</v>
      </c>
    </row>
    <row r="79" spans="1:64" x14ac:dyDescent="0.25">
      <c r="A79" s="269">
        <v>13</v>
      </c>
      <c r="B79" s="270" t="s">
        <v>203</v>
      </c>
      <c r="C79" s="331" cm="1">
        <f t="array" aca="1" ref="C79" ca="1">INDIRECT("'"&amp;$BL79&amp;"'!C$59")</f>
        <v>4</v>
      </c>
      <c r="D79" s="297" cm="1">
        <f t="array" aca="1" ref="D79" ca="1">INDIRECT("'"&amp;$BL79&amp;"'!D$59")</f>
        <v>0</v>
      </c>
      <c r="E79" s="297" cm="1">
        <f t="array" aca="1" ref="E79" ca="1">INDIRECT("'"&amp;$BL79&amp;"'!E$59")</f>
        <v>0</v>
      </c>
      <c r="F79" s="297" cm="1">
        <f t="array" aca="1" ref="F79" ca="1">INDIRECT("'"&amp;$BL79&amp;"'!F$59")</f>
        <v>4</v>
      </c>
      <c r="G79" s="297" cm="1">
        <f t="array" aca="1" ref="G79" ca="1">INDIRECT("'"&amp;$BL79&amp;"'!G$59")</f>
        <v>0</v>
      </c>
      <c r="H79" s="298" cm="1">
        <f t="array" aca="1" ref="H79" ca="1">INDIRECT("'"&amp;$BL79&amp;"'!H$59")</f>
        <v>1</v>
      </c>
      <c r="I79" s="331" cm="1">
        <f t="array" aca="1" ref="I79" ca="1">INDIRECT("'"&amp;$BL79&amp;"'!I$59")</f>
        <v>0</v>
      </c>
      <c r="J79" s="297" cm="1">
        <f t="array" aca="1" ref="J79" ca="1">INDIRECT("'"&amp;$BL79&amp;"'!J$59")</f>
        <v>0</v>
      </c>
      <c r="K79" s="297" cm="1">
        <f t="array" aca="1" ref="K79" ca="1">INDIRECT("'"&amp;$BL79&amp;"'!K$59")</f>
        <v>4</v>
      </c>
      <c r="L79" s="297" cm="1">
        <f t="array" aca="1" ref="L79" ca="1">INDIRECT("'"&amp;$BL79&amp;"'!L$59")</f>
        <v>0</v>
      </c>
      <c r="M79" s="297" cm="1">
        <f t="array" aca="1" ref="M79" ca="1">INDIRECT("'"&amp;$BL79&amp;"'!M$59")</f>
        <v>4</v>
      </c>
      <c r="N79" s="332" cm="1">
        <f t="array" aca="1" ref="N79" ca="1">INDIRECT("'"&amp;$BL79&amp;"'!N$59")</f>
        <v>0</v>
      </c>
      <c r="O79" s="296" cm="1">
        <f t="array" aca="1" ref="O79" ca="1">INDIRECT("'"&amp;$BL79&amp;"'!O$59")</f>
        <v>0</v>
      </c>
      <c r="P79" s="297" cm="1">
        <f t="array" aca="1" ref="P79" ca="1">INDIRECT("'"&amp;$BL79&amp;"'!P$59")</f>
        <v>4</v>
      </c>
      <c r="Q79" s="297" cm="1">
        <f t="array" aca="1" ref="Q79" ca="1">INDIRECT("'"&amp;$BL79&amp;"'!Q$59")</f>
        <v>3</v>
      </c>
      <c r="R79" s="297" cm="1">
        <f t="array" aca="1" ref="R79" ca="1">INDIRECT("'"&amp;$BL79&amp;"'!R$59")</f>
        <v>0</v>
      </c>
      <c r="S79" s="297" cm="1">
        <f t="array" aca="1" ref="S79" ca="1">INDIRECT("'"&amp;$BL79&amp;"'!S$59")</f>
        <v>3</v>
      </c>
      <c r="T79" s="298" cm="1">
        <f t="array" aca="1" ref="T79" ca="1">INDIRECT("'"&amp;$BL79&amp;"'!T$59")</f>
        <v>0</v>
      </c>
      <c r="U79" s="331" cm="1">
        <f t="array" aca="1" ref="U79" ca="1">INDIRECT("'"&amp;$BL79&amp;"'!U$59")</f>
        <v>4</v>
      </c>
      <c r="V79" s="297" cm="1">
        <f t="array" aca="1" ref="V79" ca="1">INDIRECT("'"&amp;$BL79&amp;"'!V$59")</f>
        <v>4</v>
      </c>
      <c r="W79" s="297" cm="1">
        <f t="array" aca="1" ref="W79" ca="1">INDIRECT("'"&amp;$BL79&amp;"'!W$59")</f>
        <v>7</v>
      </c>
      <c r="X79" s="297" cm="1">
        <f t="array" aca="1" ref="X79" ca="1">INDIRECT("'"&amp;$BL79&amp;"'!X$59")</f>
        <v>4</v>
      </c>
      <c r="Y79" s="297" cm="1">
        <f t="array" aca="1" ref="Y79" ca="1">INDIRECT("'"&amp;$BL79&amp;"'!Y$59")</f>
        <v>7</v>
      </c>
      <c r="Z79" s="332" cm="1">
        <f t="array" aca="1" ref="Z79" ca="1">INDIRECT("'"&amp;$BL79&amp;"'!Z$59")</f>
        <v>2</v>
      </c>
      <c r="AA79" s="358"/>
      <c r="AB79" s="358"/>
      <c r="AC79" s="350"/>
      <c r="AD79" s="350"/>
      <c r="AE79" s="350"/>
      <c r="AF79" s="350"/>
      <c r="AG79" s="350"/>
      <c r="AH79" s="350"/>
      <c r="AI79" s="350"/>
      <c r="AJ79" s="350"/>
      <c r="AK79" s="350"/>
      <c r="AL79" s="350"/>
      <c r="AM79" s="350"/>
      <c r="AN79" s="350"/>
      <c r="AO79" s="350"/>
      <c r="AP79" s="350"/>
      <c r="AQ79" s="350"/>
      <c r="AR79" s="350"/>
      <c r="AS79" s="350"/>
      <c r="AT79" s="350"/>
      <c r="AU79" s="350"/>
      <c r="AV79" s="350"/>
      <c r="AW79" s="350"/>
      <c r="AX79" s="350"/>
      <c r="AY79" s="350"/>
      <c r="AZ79" s="350"/>
      <c r="BA79" s="350"/>
      <c r="BB79" s="350"/>
      <c r="BC79" s="350"/>
      <c r="BD79" s="351"/>
      <c r="BL79" s="325" t="s">
        <v>246</v>
      </c>
    </row>
    <row r="80" spans="1:64" x14ac:dyDescent="0.25">
      <c r="A80" s="269">
        <v>14</v>
      </c>
      <c r="B80" s="270" t="s">
        <v>181</v>
      </c>
      <c r="C80" s="331" cm="1">
        <f t="array" aca="1" ref="C80" ca="1">INDIRECT("'"&amp;$BL80&amp;"'!C$59")</f>
        <v>6</v>
      </c>
      <c r="D80" s="297" cm="1">
        <f t="array" aca="1" ref="D80" ca="1">INDIRECT("'"&amp;$BL80&amp;"'!D$59")</f>
        <v>0</v>
      </c>
      <c r="E80" s="297" cm="1">
        <f t="array" aca="1" ref="E80" ca="1">INDIRECT("'"&amp;$BL80&amp;"'!E$59")</f>
        <v>0</v>
      </c>
      <c r="F80" s="297" cm="1">
        <f t="array" aca="1" ref="F80" ca="1">INDIRECT("'"&amp;$BL80&amp;"'!F$59")</f>
        <v>0</v>
      </c>
      <c r="G80" s="297" cm="1">
        <f t="array" aca="1" ref="G80" ca="1">INDIRECT("'"&amp;$BL80&amp;"'!G$59")</f>
        <v>0</v>
      </c>
      <c r="H80" s="298" cm="1">
        <f t="array" aca="1" ref="H80" ca="1">INDIRECT("'"&amp;$BL80&amp;"'!H$59")</f>
        <v>0</v>
      </c>
      <c r="I80" s="331" cm="1">
        <f t="array" aca="1" ref="I80" ca="1">INDIRECT("'"&amp;$BL80&amp;"'!I$59")</f>
        <v>0</v>
      </c>
      <c r="J80" s="297" cm="1">
        <f t="array" aca="1" ref="J80" ca="1">INDIRECT("'"&amp;$BL80&amp;"'!J$59")</f>
        <v>0</v>
      </c>
      <c r="K80" s="297" cm="1">
        <f t="array" aca="1" ref="K80" ca="1">INDIRECT("'"&amp;$BL80&amp;"'!K$59")</f>
        <v>4</v>
      </c>
      <c r="L80" s="297" cm="1">
        <f t="array" aca="1" ref="L80" ca="1">INDIRECT("'"&amp;$BL80&amp;"'!L$59")</f>
        <v>0</v>
      </c>
      <c r="M80" s="297" cm="1">
        <f t="array" aca="1" ref="M80" ca="1">INDIRECT("'"&amp;$BL80&amp;"'!M$59")</f>
        <v>0</v>
      </c>
      <c r="N80" s="332" cm="1">
        <f t="array" aca="1" ref="N80" ca="1">INDIRECT("'"&amp;$BL80&amp;"'!N$59")</f>
        <v>0</v>
      </c>
      <c r="O80" s="296" cm="1">
        <f t="array" aca="1" ref="O80" ca="1">INDIRECT("'"&amp;$BL80&amp;"'!O$59")</f>
        <v>0</v>
      </c>
      <c r="P80" s="297" cm="1">
        <f t="array" aca="1" ref="P80" ca="1">INDIRECT("'"&amp;$BL80&amp;"'!P$59")</f>
        <v>0</v>
      </c>
      <c r="Q80" s="297" cm="1">
        <f t="array" aca="1" ref="Q80" ca="1">INDIRECT("'"&amp;$BL80&amp;"'!Q$59")</f>
        <v>2</v>
      </c>
      <c r="R80" s="297" cm="1">
        <f t="array" aca="1" ref="R80" ca="1">INDIRECT("'"&amp;$BL80&amp;"'!R$59")</f>
        <v>0</v>
      </c>
      <c r="S80" s="297" cm="1">
        <f t="array" aca="1" ref="S80" ca="1">INDIRECT("'"&amp;$BL80&amp;"'!S$59")</f>
        <v>0</v>
      </c>
      <c r="T80" s="298" cm="1">
        <f t="array" aca="1" ref="T80" ca="1">INDIRECT("'"&amp;$BL80&amp;"'!T$59")</f>
        <v>0</v>
      </c>
      <c r="U80" s="331" cm="1">
        <f t="array" aca="1" ref="U80" ca="1">INDIRECT("'"&amp;$BL80&amp;"'!U$59")</f>
        <v>6</v>
      </c>
      <c r="V80" s="297" cm="1">
        <f t="array" aca="1" ref="V80" ca="1">INDIRECT("'"&amp;$BL80&amp;"'!V$59")</f>
        <v>0</v>
      </c>
      <c r="W80" s="297" cm="1">
        <f t="array" aca="1" ref="W80" ca="1">INDIRECT("'"&amp;$BL80&amp;"'!W$59")</f>
        <v>6</v>
      </c>
      <c r="X80" s="297" cm="1">
        <f t="array" aca="1" ref="X80" ca="1">INDIRECT("'"&amp;$BL80&amp;"'!X$59")</f>
        <v>0</v>
      </c>
      <c r="Y80" s="297" cm="1">
        <f t="array" aca="1" ref="Y80" ca="1">INDIRECT("'"&amp;$BL80&amp;"'!Y$59")</f>
        <v>0</v>
      </c>
      <c r="Z80" s="332" cm="1">
        <f t="array" aca="1" ref="Z80" ca="1">INDIRECT("'"&amp;$BL80&amp;"'!Z$59")</f>
        <v>2</v>
      </c>
      <c r="AA80" s="358"/>
      <c r="AB80" s="358"/>
      <c r="AC80" s="350"/>
      <c r="AD80" s="350"/>
      <c r="AE80" s="350"/>
      <c r="AF80" s="350"/>
      <c r="AG80" s="350"/>
      <c r="AH80" s="350"/>
      <c r="AI80" s="350"/>
      <c r="AJ80" s="350"/>
      <c r="AK80" s="350"/>
      <c r="AL80" s="350"/>
      <c r="AM80" s="350"/>
      <c r="AN80" s="350"/>
      <c r="AO80" s="350"/>
      <c r="AP80" s="350"/>
      <c r="AQ80" s="350"/>
      <c r="AR80" s="350"/>
      <c r="AS80" s="350"/>
      <c r="AT80" s="350"/>
      <c r="AU80" s="350"/>
      <c r="AV80" s="350"/>
      <c r="AW80" s="350"/>
      <c r="AX80" s="350"/>
      <c r="AY80" s="350"/>
      <c r="AZ80" s="350"/>
      <c r="BA80" s="350"/>
      <c r="BB80" s="350"/>
      <c r="BC80" s="350"/>
      <c r="BD80" s="351"/>
      <c r="BL80" s="325" t="s">
        <v>247</v>
      </c>
    </row>
    <row r="81" spans="1:64" ht="15.75" thickBot="1" x14ac:dyDescent="0.3">
      <c r="A81" s="274">
        <v>15</v>
      </c>
      <c r="B81" s="275" t="s">
        <v>202</v>
      </c>
      <c r="C81" s="333" cm="1">
        <f t="array" aca="1" ref="C81" ca="1">INDIRECT("'"&amp;$BL81&amp;"'!C$59")</f>
        <v>4</v>
      </c>
      <c r="D81" s="302" cm="1">
        <f t="array" aca="1" ref="D81" ca="1">INDIRECT("'"&amp;$BL81&amp;"'!D$59")</f>
        <v>0</v>
      </c>
      <c r="E81" s="302" cm="1">
        <f t="array" aca="1" ref="E81" ca="1">INDIRECT("'"&amp;$BL81&amp;"'!E$59")</f>
        <v>0</v>
      </c>
      <c r="F81" s="302" cm="1">
        <f t="array" aca="1" ref="F81" ca="1">INDIRECT("'"&amp;$BL81&amp;"'!F$59")</f>
        <v>2</v>
      </c>
      <c r="G81" s="302" cm="1">
        <f t="array" aca="1" ref="G81" ca="1">INDIRECT("'"&amp;$BL81&amp;"'!G$59")</f>
        <v>0</v>
      </c>
      <c r="H81" s="303" cm="1">
        <f t="array" aca="1" ref="H81" ca="1">INDIRECT("'"&amp;$BL81&amp;"'!H$59")</f>
        <v>0</v>
      </c>
      <c r="I81" s="333" cm="1">
        <f t="array" aca="1" ref="I81" ca="1">INDIRECT("'"&amp;$BL81&amp;"'!I$59")</f>
        <v>0</v>
      </c>
      <c r="J81" s="302" cm="1">
        <f t="array" aca="1" ref="J81" ca="1">INDIRECT("'"&amp;$BL81&amp;"'!J$59")</f>
        <v>0</v>
      </c>
      <c r="K81" s="302" cm="1">
        <f t="array" aca="1" ref="K81" ca="1">INDIRECT("'"&amp;$BL81&amp;"'!K$59")</f>
        <v>4</v>
      </c>
      <c r="L81" s="302" cm="1">
        <f t="array" aca="1" ref="L81" ca="1">INDIRECT("'"&amp;$BL81&amp;"'!L$59")</f>
        <v>0</v>
      </c>
      <c r="M81" s="302" cm="1">
        <f t="array" aca="1" ref="M81" ca="1">INDIRECT("'"&amp;$BL81&amp;"'!M$59")</f>
        <v>2</v>
      </c>
      <c r="N81" s="334" cm="1">
        <f t="array" aca="1" ref="N81" ca="1">INDIRECT("'"&amp;$BL81&amp;"'!N$59")</f>
        <v>0</v>
      </c>
      <c r="O81" s="301" cm="1">
        <f t="array" aca="1" ref="O81" ca="1">INDIRECT("'"&amp;$BL81&amp;"'!O$59")</f>
        <v>0</v>
      </c>
      <c r="P81" s="302" cm="1">
        <f t="array" aca="1" ref="P81" ca="1">INDIRECT("'"&amp;$BL81&amp;"'!P$59")</f>
        <v>4</v>
      </c>
      <c r="Q81" s="302" cm="1">
        <f t="array" aca="1" ref="Q81" ca="1">INDIRECT("'"&amp;$BL81&amp;"'!Q$59")</f>
        <v>0</v>
      </c>
      <c r="R81" s="302" cm="1">
        <f t="array" aca="1" ref="R81" ca="1">INDIRECT("'"&amp;$BL81&amp;"'!R$59")</f>
        <v>0</v>
      </c>
      <c r="S81" s="302" cm="1">
        <f t="array" aca="1" ref="S81" ca="1">INDIRECT("'"&amp;$BL81&amp;"'!S$59")</f>
        <v>0</v>
      </c>
      <c r="T81" s="303" cm="1">
        <f t="array" aca="1" ref="T81" ca="1">INDIRECT("'"&amp;$BL81&amp;"'!T$59")</f>
        <v>0</v>
      </c>
      <c r="U81" s="333" cm="1">
        <f t="array" aca="1" ref="U81" ca="1">INDIRECT("'"&amp;$BL81&amp;"'!U$59")</f>
        <v>4</v>
      </c>
      <c r="V81" s="302" cm="1">
        <f t="array" aca="1" ref="V81" ca="1">INDIRECT("'"&amp;$BL81&amp;"'!V$59")</f>
        <v>4</v>
      </c>
      <c r="W81" s="302" cm="1">
        <f t="array" aca="1" ref="W81" ca="1">INDIRECT("'"&amp;$BL81&amp;"'!W$59")</f>
        <v>4</v>
      </c>
      <c r="X81" s="302" cm="1">
        <f t="array" aca="1" ref="X81" ca="1">INDIRECT("'"&amp;$BL81&amp;"'!X$59")</f>
        <v>2</v>
      </c>
      <c r="Y81" s="302" cm="1">
        <f t="array" aca="1" ref="Y81" ca="1">INDIRECT("'"&amp;$BL81&amp;"'!Y$59")</f>
        <v>2</v>
      </c>
      <c r="Z81" s="334" cm="1">
        <f t="array" aca="1" ref="Z81" ca="1">INDIRECT("'"&amp;$BL81&amp;"'!Z$59")</f>
        <v>0</v>
      </c>
      <c r="AA81" s="358"/>
      <c r="AB81" s="358"/>
      <c r="AC81" s="350"/>
      <c r="AD81" s="350"/>
      <c r="AE81" s="350"/>
      <c r="AF81" s="350"/>
      <c r="AG81" s="350"/>
      <c r="AH81" s="350"/>
      <c r="AI81" s="350"/>
      <c r="AJ81" s="350"/>
      <c r="AK81" s="350"/>
      <c r="AL81" s="350"/>
      <c r="AM81" s="350"/>
      <c r="AN81" s="350"/>
      <c r="AO81" s="350"/>
      <c r="AP81" s="350"/>
      <c r="AQ81" s="350"/>
      <c r="AR81" s="350"/>
      <c r="AS81" s="350"/>
      <c r="AT81" s="350"/>
      <c r="AU81" s="350"/>
      <c r="AV81" s="350"/>
      <c r="AW81" s="350"/>
      <c r="AX81" s="350"/>
      <c r="AY81" s="350"/>
      <c r="AZ81" s="350"/>
      <c r="BA81" s="350"/>
      <c r="BB81" s="350"/>
      <c r="BC81" s="350"/>
      <c r="BD81" s="351"/>
      <c r="BL81" s="325" t="s">
        <v>248</v>
      </c>
    </row>
    <row r="82" spans="1:64" ht="15.75" thickTop="1" x14ac:dyDescent="0.25">
      <c r="A82" s="350"/>
      <c r="B82" s="350"/>
      <c r="C82" s="350"/>
      <c r="D82" s="350"/>
      <c r="E82" s="350"/>
      <c r="F82" s="350"/>
      <c r="G82" s="350"/>
      <c r="H82" s="350"/>
      <c r="I82" s="350"/>
      <c r="J82" s="350"/>
      <c r="K82" s="350"/>
      <c r="L82" s="350"/>
      <c r="M82" s="350"/>
      <c r="N82" s="350"/>
      <c r="O82" s="350"/>
      <c r="P82" s="350"/>
      <c r="Q82" s="350"/>
      <c r="R82" s="350"/>
      <c r="S82" s="354"/>
      <c r="T82" s="350"/>
      <c r="U82" s="350"/>
      <c r="V82" s="350"/>
      <c r="W82" s="350"/>
      <c r="X82" s="350"/>
      <c r="Y82" s="350"/>
      <c r="Z82" s="350"/>
      <c r="AA82" s="350"/>
      <c r="AB82" s="350"/>
      <c r="AC82" s="350"/>
      <c r="AD82" s="350"/>
      <c r="AE82" s="350"/>
      <c r="AF82" s="350"/>
      <c r="AG82" s="350"/>
      <c r="AH82" s="350"/>
      <c r="AI82" s="350"/>
      <c r="AJ82" s="350"/>
      <c r="AK82" s="350"/>
      <c r="AL82" s="350"/>
      <c r="AM82" s="350"/>
      <c r="AN82" s="350"/>
      <c r="AO82" s="350"/>
      <c r="AP82" s="350"/>
      <c r="AQ82" s="350"/>
      <c r="AR82" s="350"/>
      <c r="AS82" s="350"/>
      <c r="AT82" s="350"/>
      <c r="AU82" s="350"/>
      <c r="AV82" s="350"/>
      <c r="AW82" s="350"/>
      <c r="AX82" s="350"/>
      <c r="AY82" s="350"/>
      <c r="AZ82" s="350"/>
      <c r="BA82" s="350"/>
      <c r="BB82" s="350"/>
      <c r="BC82" s="350"/>
      <c r="BD82" s="351"/>
    </row>
    <row r="83" spans="1:64" x14ac:dyDescent="0.25">
      <c r="A83" s="350"/>
      <c r="B83" s="350"/>
      <c r="C83" s="350"/>
      <c r="D83" s="350"/>
      <c r="E83" s="350"/>
      <c r="F83" s="350"/>
      <c r="G83" s="350"/>
      <c r="H83" s="350"/>
      <c r="I83" s="350"/>
      <c r="J83" s="350"/>
      <c r="K83" s="350"/>
      <c r="L83" s="350"/>
      <c r="M83" s="350"/>
      <c r="N83" s="350"/>
      <c r="O83" s="350"/>
      <c r="P83" s="350"/>
      <c r="Q83" s="350"/>
      <c r="R83" s="350"/>
      <c r="S83" s="350"/>
      <c r="T83" s="350"/>
      <c r="U83" s="350"/>
      <c r="V83" s="350"/>
      <c r="W83" s="350"/>
      <c r="X83" s="350"/>
      <c r="Y83" s="350"/>
      <c r="Z83" s="350"/>
      <c r="AA83" s="350"/>
      <c r="AB83" s="350"/>
      <c r="AC83" s="350"/>
      <c r="AD83" s="350"/>
      <c r="AE83" s="350"/>
      <c r="AF83" s="350"/>
      <c r="AG83" s="350"/>
      <c r="AH83" s="350"/>
      <c r="AI83" s="350"/>
      <c r="AJ83" s="350"/>
      <c r="AK83" s="350"/>
      <c r="AL83" s="350"/>
      <c r="AM83" s="350"/>
      <c r="AN83" s="350"/>
      <c r="AO83" s="350"/>
      <c r="AP83" s="350"/>
      <c r="AQ83" s="350"/>
      <c r="AR83" s="350"/>
      <c r="AS83" s="350"/>
      <c r="AT83" s="350"/>
      <c r="AU83" s="350"/>
      <c r="AV83" s="350"/>
      <c r="AW83" s="350"/>
      <c r="AX83" s="350"/>
      <c r="AY83" s="350"/>
      <c r="AZ83" s="350"/>
      <c r="BA83" s="350"/>
      <c r="BB83" s="350"/>
      <c r="BC83" s="350"/>
      <c r="BD83" s="351"/>
    </row>
    <row r="84" spans="1:64" ht="15.75" thickBot="1" x14ac:dyDescent="0.3">
      <c r="A84" s="350"/>
      <c r="B84" s="352" t="s">
        <v>336</v>
      </c>
      <c r="C84" s="350"/>
      <c r="D84" s="350"/>
      <c r="E84" s="350"/>
      <c r="F84" s="350"/>
      <c r="G84" s="350"/>
      <c r="H84" s="350"/>
      <c r="I84" s="350"/>
      <c r="J84" s="350"/>
      <c r="K84" s="350"/>
      <c r="L84" s="350"/>
      <c r="M84" s="350"/>
      <c r="N84" s="350"/>
      <c r="O84" s="350"/>
      <c r="P84" s="350"/>
      <c r="Q84" s="350"/>
      <c r="R84" s="350"/>
      <c r="S84" s="350"/>
      <c r="T84" s="350"/>
      <c r="U84" s="350"/>
      <c r="V84" s="350"/>
      <c r="W84" s="350"/>
      <c r="X84" s="350"/>
      <c r="Y84" s="350"/>
      <c r="Z84" s="350"/>
      <c r="AA84" s="350"/>
      <c r="AB84" s="350"/>
      <c r="AC84" s="350"/>
      <c r="AD84" s="350"/>
      <c r="AE84" s="350"/>
      <c r="AF84" s="350"/>
      <c r="AG84" s="350"/>
      <c r="AH84" s="350"/>
      <c r="AI84" s="350"/>
      <c r="AJ84" s="350"/>
      <c r="AK84" s="350"/>
      <c r="AL84" s="350"/>
      <c r="AM84" s="350"/>
      <c r="AN84" s="350"/>
      <c r="AO84" s="350"/>
      <c r="AP84" s="350"/>
      <c r="AQ84" s="350"/>
      <c r="AR84" s="350"/>
      <c r="AS84" s="350"/>
      <c r="AT84" s="350"/>
      <c r="AU84" s="350"/>
      <c r="AV84" s="350"/>
      <c r="AW84" s="350"/>
      <c r="AX84" s="350"/>
      <c r="AY84" s="350"/>
      <c r="AZ84" s="350"/>
      <c r="BA84" s="350"/>
      <c r="BB84" s="350"/>
      <c r="BC84" s="350"/>
      <c r="BD84" s="351"/>
    </row>
    <row r="85" spans="1:64" ht="15.75" thickTop="1" x14ac:dyDescent="0.25">
      <c r="A85" s="413" t="str">
        <f>'1.Conventional'!A63</f>
        <v>S.N</v>
      </c>
      <c r="B85" s="415" t="str">
        <f>'1.Conventional'!B63</f>
        <v>Intersection</v>
      </c>
      <c r="C85" s="410" t="str">
        <f>'1.Conventional'!C63</f>
        <v>Diverging</v>
      </c>
      <c r="D85" s="411"/>
      <c r="E85" s="411"/>
      <c r="F85" s="411"/>
      <c r="G85" s="411"/>
      <c r="H85" s="411"/>
      <c r="I85" s="412"/>
      <c r="J85" s="410" t="str">
        <f>'1.Conventional'!J63</f>
        <v>Merging</v>
      </c>
      <c r="K85" s="411"/>
      <c r="L85" s="411"/>
      <c r="M85" s="411"/>
      <c r="N85" s="411"/>
      <c r="O85" s="411"/>
      <c r="P85" s="412"/>
      <c r="Q85" s="410" t="str">
        <f>'1.Conventional'!Q63</f>
        <v>Crossing</v>
      </c>
      <c r="R85" s="411"/>
      <c r="S85" s="411"/>
      <c r="T85" s="411"/>
      <c r="U85" s="411"/>
      <c r="V85" s="411"/>
      <c r="W85" s="412"/>
      <c r="X85" s="410" t="str">
        <f>'1.Conventional'!X63</f>
        <v>Total</v>
      </c>
      <c r="Y85" s="411"/>
      <c r="Z85" s="411"/>
      <c r="AA85" s="411"/>
      <c r="AB85" s="411"/>
      <c r="AC85" s="411"/>
      <c r="AD85" s="412"/>
      <c r="AE85" s="350"/>
      <c r="AF85" s="350"/>
      <c r="AG85" s="350"/>
      <c r="AH85" s="350"/>
      <c r="AI85" s="350"/>
      <c r="AJ85" s="350"/>
      <c r="AK85" s="350"/>
      <c r="AL85" s="350"/>
      <c r="AM85" s="350"/>
      <c r="AN85" s="350"/>
      <c r="AO85" s="350"/>
      <c r="AP85" s="350"/>
      <c r="AQ85" s="350"/>
      <c r="AR85" s="350"/>
      <c r="AS85" s="350"/>
      <c r="AT85" s="350"/>
      <c r="AU85" s="350"/>
      <c r="AV85" s="350"/>
      <c r="AW85" s="350"/>
      <c r="AX85" s="350"/>
      <c r="AY85" s="350"/>
      <c r="AZ85" s="350"/>
      <c r="BA85" s="350"/>
      <c r="BB85" s="350"/>
      <c r="BC85" s="350"/>
      <c r="BD85" s="351"/>
    </row>
    <row r="86" spans="1:64" ht="43.5" thickBot="1" x14ac:dyDescent="0.3">
      <c r="A86" s="414"/>
      <c r="B86" s="416"/>
      <c r="C86" s="321" t="str">
        <f>'1.Conventional'!C64</f>
        <v>40-40
(mph)</v>
      </c>
      <c r="D86" s="322" t="str">
        <f>'1.Conventional'!D64</f>
        <v>40-30
(mph)</v>
      </c>
      <c r="E86" s="323" t="str">
        <f>'1.Conventional'!E64</f>
        <v>40-20
 (mph)</v>
      </c>
      <c r="F86" s="322" t="str">
        <f>'1.Conventional'!F64</f>
        <v>30-30
(mph)</v>
      </c>
      <c r="G86" s="322" t="str">
        <f>'1.Conventional'!G64</f>
        <v>30-20
(mph)</v>
      </c>
      <c r="H86" s="322" t="str">
        <f>'1.Conventional'!H64</f>
        <v>20-20 
(mph)</v>
      </c>
      <c r="I86" s="324" t="str">
        <f>'1.Conventional'!I64</f>
        <v>Ave Speed
(mph)</v>
      </c>
      <c r="J86" s="321" t="str">
        <f>'1.Conventional'!J64</f>
        <v>40-40
(mph)</v>
      </c>
      <c r="K86" s="322" t="str">
        <f>'1.Conventional'!K64</f>
        <v>40-30
(mph)</v>
      </c>
      <c r="L86" s="323" t="str">
        <f>'1.Conventional'!L64</f>
        <v>40-20 
(mph)</v>
      </c>
      <c r="M86" s="322" t="str">
        <f>'1.Conventional'!M64</f>
        <v>30-30
(mph)</v>
      </c>
      <c r="N86" s="322" t="str">
        <f>'1.Conventional'!N64</f>
        <v>30-20
(mph)</v>
      </c>
      <c r="O86" s="322" t="str">
        <f>'1.Conventional'!O64</f>
        <v>20-20 
(mph)</v>
      </c>
      <c r="P86" s="324" t="str">
        <f>'1.Conventional'!P64</f>
        <v>Ave Speed
(mph)</v>
      </c>
      <c r="Q86" s="321" t="str">
        <f>'1.Conventional'!Q64</f>
        <v>40-40
(mph)</v>
      </c>
      <c r="R86" s="322" t="str">
        <f>'1.Conventional'!R64</f>
        <v>40-30
(mph)</v>
      </c>
      <c r="S86" s="323" t="str">
        <f>'1.Conventional'!S64</f>
        <v>40-20 
(mph)</v>
      </c>
      <c r="T86" s="322" t="str">
        <f>'1.Conventional'!T64</f>
        <v>30-30
(mph)</v>
      </c>
      <c r="U86" s="322" t="str">
        <f>'1.Conventional'!U64</f>
        <v>30-20
(mph)</v>
      </c>
      <c r="V86" s="322" t="str">
        <f>'1.Conventional'!V64</f>
        <v>20-20
 (mph)</v>
      </c>
      <c r="W86" s="324" t="str">
        <f>'1.Conventional'!W64</f>
        <v>Ave Speed
(mph)</v>
      </c>
      <c r="X86" s="321" t="str">
        <f>'1.Conventional'!X64</f>
        <v>40-40
(mph)</v>
      </c>
      <c r="Y86" s="322" t="str">
        <f>'1.Conventional'!Y64</f>
        <v>40-30
(mph)</v>
      </c>
      <c r="Z86" s="323" t="str">
        <f>'1.Conventional'!Z64</f>
        <v>40-20
 (mph)</v>
      </c>
      <c r="AA86" s="322" t="str">
        <f>'1.Conventional'!AA64</f>
        <v>30-30
(mph)</v>
      </c>
      <c r="AB86" s="322" t="str">
        <f>'1.Conventional'!AB64</f>
        <v>30-20
(mph)</v>
      </c>
      <c r="AC86" s="322" t="str">
        <f>'1.Conventional'!AC64</f>
        <v>20-20 
(mph)</v>
      </c>
      <c r="AD86" s="324" t="str">
        <f>'1.Conventional'!AD64</f>
        <v>Ave Speed
(mph)</v>
      </c>
      <c r="AE86" s="350"/>
      <c r="AF86" s="350"/>
      <c r="AG86" s="350"/>
      <c r="AH86" s="350"/>
      <c r="AI86" s="350"/>
      <c r="AJ86" s="350"/>
      <c r="AK86" s="350"/>
      <c r="AL86" s="350"/>
      <c r="AM86" s="350"/>
      <c r="AN86" s="350"/>
      <c r="AO86" s="350"/>
      <c r="AP86" s="350"/>
      <c r="AQ86" s="350"/>
      <c r="AR86" s="350"/>
      <c r="AS86" s="350"/>
      <c r="AT86" s="350"/>
      <c r="AU86" s="350"/>
      <c r="AV86" s="350"/>
      <c r="AW86" s="350"/>
      <c r="AX86" s="350"/>
      <c r="AY86" s="350"/>
      <c r="AZ86" s="350"/>
      <c r="BA86" s="350"/>
      <c r="BB86" s="350"/>
      <c r="BC86" s="350"/>
      <c r="BD86" s="351"/>
    </row>
    <row r="87" spans="1:64" ht="15.75" thickTop="1" x14ac:dyDescent="0.25">
      <c r="A87" s="264">
        <v>1</v>
      </c>
      <c r="B87" s="265" t="s">
        <v>249</v>
      </c>
      <c r="C87" s="326" cm="1">
        <f t="array" aca="1" ref="C87" ca="1">INDIRECT("'"&amp;$BL67&amp;"'!C$65")</f>
        <v>5834</v>
      </c>
      <c r="D87" s="327" cm="1">
        <f t="array" aca="1" ref="D87" ca="1">INDIRECT("'"&amp;$BL67&amp;"'!D$65")</f>
        <v>0</v>
      </c>
      <c r="E87" s="327" cm="1">
        <f t="array" aca="1" ref="E87" ca="1">INDIRECT("'"&amp;$BL67&amp;"'!E$65")</f>
        <v>0</v>
      </c>
      <c r="F87" s="327" cm="1">
        <f t="array" aca="1" ref="F87" ca="1">INDIRECT("'"&amp;$BL67&amp;"'!F$65")</f>
        <v>1650</v>
      </c>
      <c r="G87" s="327" cm="1">
        <f t="array" aca="1" ref="G87" ca="1">INDIRECT("'"&amp;$BL67&amp;"'!G$65")</f>
        <v>0</v>
      </c>
      <c r="H87" s="327" cm="1">
        <f t="array" aca="1" ref="H87" ca="1">INDIRECT("'"&amp;$BL67&amp;"'!H$65")</f>
        <v>0</v>
      </c>
      <c r="I87" s="335" cm="1">
        <f t="array" aca="1" ref="I87" ca="1">INDIRECT("'"&amp;$BL67&amp;"'!I$65")</f>
        <v>37.795296632816672</v>
      </c>
      <c r="J87" s="326" cm="1">
        <f t="array" aca="1" ref="J87" ca="1">INDIRECT("'"&amp;$BL67&amp;"'!J$65")</f>
        <v>0</v>
      </c>
      <c r="K87" s="327" cm="1">
        <f t="array" aca="1" ref="K87" ca="1">INDIRECT("'"&amp;$BL67&amp;"'!K$65")</f>
        <v>0</v>
      </c>
      <c r="L87" s="327" cm="1">
        <f t="array" aca="1" ref="L87" ca="1">INDIRECT("'"&amp;$BL67&amp;"'!L$65")</f>
        <v>5328</v>
      </c>
      <c r="M87" s="327" cm="1">
        <f t="array" aca="1" ref="M87" ca="1">INDIRECT("'"&amp;$BL67&amp;"'!M$65")</f>
        <v>0</v>
      </c>
      <c r="N87" s="327" cm="1">
        <f t="array" aca="1" ref="N87" ca="1">INDIRECT("'"&amp;$BL67&amp;"'!N$65")</f>
        <v>2156</v>
      </c>
      <c r="O87" s="327" cm="1">
        <f t="array" aca="1" ref="O87" ca="1">INDIRECT("'"&amp;$BL67&amp;"'!O$65")</f>
        <v>0</v>
      </c>
      <c r="P87" s="336" cm="1">
        <f t="array" aca="1" ref="P87" ca="1">INDIRECT("'"&amp;$BL67&amp;"'!P$65")</f>
        <v>28.559593800106896</v>
      </c>
      <c r="Q87" s="330" cm="1">
        <f t="array" aca="1" ref="Q87" ca="1">INDIRECT("'"&amp;$BL67&amp;"'!Q$65")</f>
        <v>0</v>
      </c>
      <c r="R87" s="327" cm="1">
        <f t="array" aca="1" ref="R87" ca="1">INDIRECT("'"&amp;$BL67&amp;"'!R$65")</f>
        <v>6419</v>
      </c>
      <c r="S87" s="327" cm="1">
        <f t="array" aca="1" ref="S87" ca="1">INDIRECT("'"&amp;$BL67&amp;"'!S$65")</f>
        <v>5348</v>
      </c>
      <c r="T87" s="327" cm="1">
        <f t="array" aca="1" ref="T87" ca="1">INDIRECT("'"&amp;$BL67&amp;"'!T$65")</f>
        <v>0</v>
      </c>
      <c r="U87" s="327" cm="1">
        <f t="array" aca="1" ref="U87" ca="1">INDIRECT("'"&amp;$BL67&amp;"'!U$65")</f>
        <v>1670</v>
      </c>
      <c r="V87" s="327" cm="1">
        <f t="array" aca="1" ref="V87" ca="1">INDIRECT("'"&amp;$BL67&amp;"'!V$65")</f>
        <v>972</v>
      </c>
      <c r="W87" s="335" cm="1">
        <f t="array" aca="1" ref="W87" ca="1">INDIRECT("'"&amp;$BL67&amp;"'!W$65")</f>
        <v>30.973349989589838</v>
      </c>
      <c r="X87" s="326" cm="1">
        <f t="array" aca="1" ref="X87" ca="1">INDIRECT("'"&amp;$BL67&amp;"'!X$65")</f>
        <v>5834</v>
      </c>
      <c r="Y87" s="327" cm="1">
        <f t="array" aca="1" ref="Y87" ca="1">INDIRECT("'"&amp;$BL67&amp;"'!Y$65")</f>
        <v>6419</v>
      </c>
      <c r="Z87" s="327" cm="1">
        <f t="array" aca="1" ref="Z87" ca="1">INDIRECT("'"&amp;$BL67&amp;"'!Z$65")</f>
        <v>10676</v>
      </c>
      <c r="AA87" s="327" cm="1">
        <f t="array" aca="1" ref="AA87" ca="1">INDIRECT("'"&amp;$BL67&amp;"'!AA$65")</f>
        <v>1650</v>
      </c>
      <c r="AB87" s="327" cm="1">
        <f t="array" aca="1" ref="AB87" ca="1">INDIRECT("'"&amp;$BL67&amp;"'!AB$65")</f>
        <v>3826</v>
      </c>
      <c r="AC87" s="327" cm="1">
        <f t="array" aca="1" ref="AC87" ca="1">INDIRECT("'"&amp;$BL67&amp;"'!AC$65")</f>
        <v>972</v>
      </c>
      <c r="AD87" s="336" cm="1">
        <f t="array" aca="1" ref="AD87" ca="1">INDIRECT("'"&amp;$BL67&amp;"'!AD$65")</f>
        <v>32.096367906865915</v>
      </c>
      <c r="AE87" s="350"/>
      <c r="AF87" s="350"/>
      <c r="AG87" s="350"/>
      <c r="AH87" s="350"/>
      <c r="AI87" s="350"/>
      <c r="AJ87" s="350"/>
      <c r="AK87" s="350"/>
      <c r="AL87" s="350"/>
      <c r="AM87" s="350"/>
      <c r="AN87" s="350"/>
      <c r="AO87" s="350"/>
      <c r="AP87" s="350"/>
      <c r="AQ87" s="350"/>
      <c r="AR87" s="350"/>
      <c r="AS87" s="350"/>
      <c r="AT87" s="350"/>
      <c r="AU87" s="350"/>
      <c r="AV87" s="350"/>
      <c r="AW87" s="350"/>
      <c r="AX87" s="350"/>
      <c r="AY87" s="350"/>
      <c r="AZ87" s="350"/>
      <c r="BA87" s="350"/>
      <c r="BB87" s="350"/>
      <c r="BC87" s="350"/>
      <c r="BD87" s="351"/>
    </row>
    <row r="88" spans="1:64" x14ac:dyDescent="0.25">
      <c r="A88" s="269">
        <v>2</v>
      </c>
      <c r="B88" s="270" t="s">
        <v>205</v>
      </c>
      <c r="C88" s="331" cm="1">
        <f t="array" aca="1" ref="C88" ca="1">INDIRECT("'"&amp;$BL68&amp;"'!C$65")</f>
        <v>6462</v>
      </c>
      <c r="D88" s="297" cm="1">
        <f t="array" aca="1" ref="D88" ca="1">INDIRECT("'"&amp;$BL68&amp;"'!D$65")</f>
        <v>0</v>
      </c>
      <c r="E88" s="297" cm="1">
        <f t="array" aca="1" ref="E88" ca="1">INDIRECT("'"&amp;$BL68&amp;"'!E$65")</f>
        <v>0</v>
      </c>
      <c r="F88" s="297" cm="1">
        <f t="array" aca="1" ref="F88" ca="1">INDIRECT("'"&amp;$BL68&amp;"'!F$65")</f>
        <v>1650</v>
      </c>
      <c r="G88" s="297" cm="1">
        <f t="array" aca="1" ref="G88" ca="1">INDIRECT("'"&amp;$BL68&amp;"'!G$65")</f>
        <v>0</v>
      </c>
      <c r="H88" s="297" cm="1">
        <f t="array" aca="1" ref="H88" ca="1">INDIRECT("'"&amp;$BL68&amp;"'!H$65")</f>
        <v>0</v>
      </c>
      <c r="I88" s="337" cm="1">
        <f t="array" aca="1" ref="I88" ca="1">INDIRECT("'"&amp;$BL68&amp;"'!I$65")</f>
        <v>37.965976331360949</v>
      </c>
      <c r="J88" s="331" cm="1">
        <f t="array" aca="1" ref="J88" ca="1">INDIRECT("'"&amp;$BL68&amp;"'!J$65")</f>
        <v>0</v>
      </c>
      <c r="K88" s="297" cm="1">
        <f t="array" aca="1" ref="K88" ca="1">INDIRECT("'"&amp;$BL68&amp;"'!K$65")</f>
        <v>0</v>
      </c>
      <c r="L88" s="297" cm="1">
        <f t="array" aca="1" ref="L88" ca="1">INDIRECT("'"&amp;$BL68&amp;"'!L$65")</f>
        <v>9379</v>
      </c>
      <c r="M88" s="297" cm="1">
        <f t="array" aca="1" ref="M88" ca="1">INDIRECT("'"&amp;$BL68&amp;"'!M$65")</f>
        <v>0</v>
      </c>
      <c r="N88" s="297" cm="1">
        <f t="array" aca="1" ref="N88" ca="1">INDIRECT("'"&amp;$BL68&amp;"'!N$65")</f>
        <v>1240</v>
      </c>
      <c r="O88" s="297" cm="1">
        <f t="array" aca="1" ref="O88" ca="1">INDIRECT("'"&amp;$BL68&amp;"'!O$65")</f>
        <v>0</v>
      </c>
      <c r="P88" s="338" cm="1">
        <f t="array" aca="1" ref="P88" ca="1">INDIRECT("'"&amp;$BL68&amp;"'!P$65")</f>
        <v>29.416140879555513</v>
      </c>
      <c r="Q88" s="296" cm="1">
        <f t="array" aca="1" ref="Q88" ca="1">INDIRECT("'"&amp;$BL68&amp;"'!Q$65")</f>
        <v>0</v>
      </c>
      <c r="R88" s="297" cm="1">
        <f t="array" aca="1" ref="R88" ca="1">INDIRECT("'"&amp;$BL68&amp;"'!R$65")</f>
        <v>6694</v>
      </c>
      <c r="S88" s="297" cm="1">
        <f t="array" aca="1" ref="S88" ca="1">INDIRECT("'"&amp;$BL68&amp;"'!S$65")</f>
        <v>2917</v>
      </c>
      <c r="T88" s="297" cm="1">
        <f t="array" aca="1" ref="T88" ca="1">INDIRECT("'"&amp;$BL68&amp;"'!T$65")</f>
        <v>0</v>
      </c>
      <c r="U88" s="297" cm="1">
        <f t="array" aca="1" ref="U88" ca="1">INDIRECT("'"&amp;$BL68&amp;"'!U$65")</f>
        <v>754</v>
      </c>
      <c r="V88" s="297" cm="1">
        <f t="array" aca="1" ref="V88" ca="1">INDIRECT("'"&amp;$BL68&amp;"'!V$65")</f>
        <v>0</v>
      </c>
      <c r="W88" s="337" cm="1">
        <f t="array" aca="1" ref="W88" ca="1">INDIRECT("'"&amp;$BL68&amp;"'!W$65")</f>
        <v>32.865412445730826</v>
      </c>
      <c r="X88" s="331" cm="1">
        <f t="array" aca="1" ref="X88" ca="1">INDIRECT("'"&amp;$BL68&amp;"'!X$65")</f>
        <v>6462</v>
      </c>
      <c r="Y88" s="297" cm="1">
        <f t="array" aca="1" ref="Y88" ca="1">INDIRECT("'"&amp;$BL68&amp;"'!Y$65")</f>
        <v>6694</v>
      </c>
      <c r="Z88" s="297" cm="1">
        <f t="array" aca="1" ref="Z88" ca="1">INDIRECT("'"&amp;$BL68&amp;"'!Z$65")</f>
        <v>12296</v>
      </c>
      <c r="AA88" s="297" cm="1">
        <f t="array" aca="1" ref="AA88" ca="1">INDIRECT("'"&amp;$BL68&amp;"'!AA$65")</f>
        <v>1650</v>
      </c>
      <c r="AB88" s="297" cm="1">
        <f t="array" aca="1" ref="AB88" ca="1">INDIRECT("'"&amp;$BL68&amp;"'!AB$65")</f>
        <v>1994</v>
      </c>
      <c r="AC88" s="297" cm="1">
        <f t="array" aca="1" ref="AC88" ca="1">INDIRECT("'"&amp;$BL68&amp;"'!AC$65")</f>
        <v>0</v>
      </c>
      <c r="AD88" s="338" cm="1">
        <f t="array" aca="1" ref="AD88" ca="1">INDIRECT("'"&amp;$BL68&amp;"'!AD$65")</f>
        <v>33.028594995875721</v>
      </c>
      <c r="AE88" s="350"/>
      <c r="AF88" s="350"/>
      <c r="AG88" s="350"/>
      <c r="AH88" s="350"/>
      <c r="AI88" s="350"/>
      <c r="AJ88" s="350"/>
      <c r="AK88" s="350"/>
      <c r="AL88" s="350"/>
      <c r="AM88" s="350"/>
      <c r="AN88" s="350"/>
      <c r="AO88" s="350"/>
      <c r="AP88" s="350"/>
      <c r="AQ88" s="350"/>
      <c r="AR88" s="350"/>
      <c r="AS88" s="350"/>
      <c r="AT88" s="350"/>
      <c r="AU88" s="350"/>
      <c r="AV88" s="350"/>
      <c r="AW88" s="350"/>
      <c r="AX88" s="350"/>
      <c r="AY88" s="350"/>
      <c r="AZ88" s="350"/>
      <c r="BA88" s="350"/>
      <c r="BB88" s="350"/>
      <c r="BC88" s="350"/>
      <c r="BD88" s="351"/>
    </row>
    <row r="89" spans="1:64" x14ac:dyDescent="0.25">
      <c r="A89" s="269">
        <v>3</v>
      </c>
      <c r="B89" s="270" t="s">
        <v>5</v>
      </c>
      <c r="C89" s="331" cm="1">
        <f t="array" aca="1" ref="C89" ca="1">INDIRECT("'"&amp;$BL69&amp;"'!C$65")</f>
        <v>5834</v>
      </c>
      <c r="D89" s="297" cm="1">
        <f t="array" aca="1" ref="D89" ca="1">INDIRECT("'"&amp;$BL69&amp;"'!D$65")</f>
        <v>0</v>
      </c>
      <c r="E89" s="297" cm="1">
        <f t="array" aca="1" ref="E89" ca="1">INDIRECT("'"&amp;$BL69&amp;"'!E$65")</f>
        <v>0</v>
      </c>
      <c r="F89" s="297" cm="1">
        <f t="array" aca="1" ref="F89" ca="1">INDIRECT("'"&amp;$BL69&amp;"'!F$65")</f>
        <v>1650</v>
      </c>
      <c r="G89" s="297" cm="1">
        <f t="array" aca="1" ref="G89" ca="1">INDIRECT("'"&amp;$BL69&amp;"'!G$65")</f>
        <v>0</v>
      </c>
      <c r="H89" s="297" cm="1">
        <f t="array" aca="1" ref="H89" ca="1">INDIRECT("'"&amp;$BL69&amp;"'!H$65")</f>
        <v>0</v>
      </c>
      <c r="I89" s="337" cm="1">
        <f t="array" aca="1" ref="I89" ca="1">INDIRECT("'"&amp;$BL69&amp;"'!I$65")</f>
        <v>37.795296632816672</v>
      </c>
      <c r="J89" s="331" cm="1">
        <f t="array" aca="1" ref="J89" ca="1">INDIRECT("'"&amp;$BL69&amp;"'!J$65")</f>
        <v>0</v>
      </c>
      <c r="K89" s="297" cm="1">
        <f t="array" aca="1" ref="K89" ca="1">INDIRECT("'"&amp;$BL69&amp;"'!K$65")</f>
        <v>0</v>
      </c>
      <c r="L89" s="297" cm="1">
        <f t="array" aca="1" ref="L89" ca="1">INDIRECT("'"&amp;$BL69&amp;"'!L$65")</f>
        <v>5328</v>
      </c>
      <c r="M89" s="297" cm="1">
        <f t="array" aca="1" ref="M89" ca="1">INDIRECT("'"&amp;$BL69&amp;"'!M$65")</f>
        <v>0</v>
      </c>
      <c r="N89" s="297" cm="1">
        <f t="array" aca="1" ref="N89" ca="1">INDIRECT("'"&amp;$BL69&amp;"'!N$65")</f>
        <v>2156</v>
      </c>
      <c r="O89" s="297" cm="1">
        <f t="array" aca="1" ref="O89" ca="1">INDIRECT("'"&amp;$BL69&amp;"'!O$65")</f>
        <v>0</v>
      </c>
      <c r="P89" s="338" cm="1">
        <f t="array" aca="1" ref="P89" ca="1">INDIRECT("'"&amp;$BL69&amp;"'!P$65")</f>
        <v>28.559593800106896</v>
      </c>
      <c r="Q89" s="296" cm="1">
        <f t="array" aca="1" ref="Q89" ca="1">INDIRECT("'"&amp;$BL69&amp;"'!Q$65")</f>
        <v>0</v>
      </c>
      <c r="R89" s="297" cm="1">
        <f t="array" aca="1" ref="R89" ca="1">INDIRECT("'"&amp;$BL69&amp;"'!R$65")</f>
        <v>6046</v>
      </c>
      <c r="S89" s="297" cm="1">
        <f t="array" aca="1" ref="S89" ca="1">INDIRECT("'"&amp;$BL69&amp;"'!S$65")</f>
        <v>5510</v>
      </c>
      <c r="T89" s="297" cm="1">
        <f t="array" aca="1" ref="T89" ca="1">INDIRECT("'"&amp;$BL69&amp;"'!T$65")</f>
        <v>0</v>
      </c>
      <c r="U89" s="297" cm="1">
        <f t="array" aca="1" ref="U89" ca="1">INDIRECT("'"&amp;$BL69&amp;"'!U$65")</f>
        <v>1670</v>
      </c>
      <c r="V89" s="297" cm="1">
        <f t="array" aca="1" ref="V89" ca="1">INDIRECT("'"&amp;$BL69&amp;"'!V$65")</f>
        <v>486</v>
      </c>
      <c r="W89" s="337" cm="1">
        <f t="array" aca="1" ref="W89" ca="1">INDIRECT("'"&amp;$BL69&amp;"'!W$65")</f>
        <v>31.24124854142357</v>
      </c>
      <c r="X89" s="331" cm="1">
        <f t="array" aca="1" ref="X89" ca="1">INDIRECT("'"&amp;$BL69&amp;"'!X$65")</f>
        <v>5834</v>
      </c>
      <c r="Y89" s="297" cm="1">
        <f t="array" aca="1" ref="Y89" ca="1">INDIRECT("'"&amp;$BL69&amp;"'!Y$65")</f>
        <v>6046</v>
      </c>
      <c r="Z89" s="297" cm="1">
        <f t="array" aca="1" ref="Z89" ca="1">INDIRECT("'"&amp;$BL69&amp;"'!Z$65")</f>
        <v>10838</v>
      </c>
      <c r="AA89" s="297" cm="1">
        <f t="array" aca="1" ref="AA89" ca="1">INDIRECT("'"&amp;$BL69&amp;"'!AA$65")</f>
        <v>1650</v>
      </c>
      <c r="AB89" s="297" cm="1">
        <f t="array" aca="1" ref="AB89" ca="1">INDIRECT("'"&amp;$BL69&amp;"'!AB$65")</f>
        <v>3826</v>
      </c>
      <c r="AC89" s="297" cm="1">
        <f t="array" aca="1" ref="AC89" ca="1">INDIRECT("'"&amp;$BL69&amp;"'!AC$65")</f>
        <v>486</v>
      </c>
      <c r="AD89" s="338" cm="1">
        <f t="array" aca="1" ref="AD89" ca="1">INDIRECT("'"&amp;$BL69&amp;"'!AD$65")</f>
        <v>32.251743375174335</v>
      </c>
      <c r="AE89" s="350"/>
      <c r="AF89" s="350"/>
      <c r="AG89" s="350"/>
      <c r="AH89" s="350"/>
      <c r="AI89" s="350"/>
      <c r="AJ89" s="350"/>
      <c r="AK89" s="350"/>
      <c r="AL89" s="350"/>
      <c r="AM89" s="350"/>
      <c r="AN89" s="350"/>
      <c r="AO89" s="350"/>
      <c r="AP89" s="350"/>
      <c r="AQ89" s="350"/>
      <c r="AR89" s="350"/>
      <c r="AS89" s="350"/>
      <c r="AT89" s="350"/>
      <c r="AU89" s="350"/>
      <c r="AV89" s="350"/>
      <c r="AW89" s="350"/>
      <c r="AX89" s="350"/>
      <c r="AY89" s="350"/>
      <c r="AZ89" s="350"/>
      <c r="BA89" s="350"/>
      <c r="BB89" s="350"/>
      <c r="BC89" s="350"/>
      <c r="BD89" s="351"/>
    </row>
    <row r="90" spans="1:64" x14ac:dyDescent="0.25">
      <c r="A90" s="269">
        <v>4</v>
      </c>
      <c r="B90" s="270" t="s">
        <v>6</v>
      </c>
      <c r="C90" s="331" cm="1">
        <f t="array" aca="1" ref="C90" ca="1">INDIRECT("'"&amp;$BL70&amp;"'!C$65")</f>
        <v>6102</v>
      </c>
      <c r="D90" s="297" cm="1">
        <f t="array" aca="1" ref="D90" ca="1">INDIRECT("'"&amp;$BL70&amp;"'!D$65")</f>
        <v>0</v>
      </c>
      <c r="E90" s="297" cm="1">
        <f t="array" aca="1" ref="E90" ca="1">INDIRECT("'"&amp;$BL70&amp;"'!E$65")</f>
        <v>0</v>
      </c>
      <c r="F90" s="297" cm="1">
        <f t="array" aca="1" ref="F90" ca="1">INDIRECT("'"&amp;$BL70&amp;"'!F$65")</f>
        <v>1650</v>
      </c>
      <c r="G90" s="297" cm="1">
        <f t="array" aca="1" ref="G90" ca="1">INDIRECT("'"&amp;$BL70&amp;"'!G$65")</f>
        <v>0</v>
      </c>
      <c r="H90" s="297" cm="1">
        <f t="array" aca="1" ref="H90" ca="1">INDIRECT("'"&amp;$BL70&amp;"'!H$65")</f>
        <v>0</v>
      </c>
      <c r="I90" s="337" cm="1">
        <f t="array" aca="1" ref="I90" ca="1">INDIRECT("'"&amp;$BL70&amp;"'!I$65")</f>
        <v>37.871517027863774</v>
      </c>
      <c r="J90" s="331" cm="1">
        <f t="array" aca="1" ref="J90" ca="1">INDIRECT("'"&amp;$BL70&amp;"'!J$65")</f>
        <v>0</v>
      </c>
      <c r="K90" s="297" cm="1">
        <f t="array" aca="1" ref="K90" ca="1">INDIRECT("'"&amp;$BL70&amp;"'!K$65")</f>
        <v>0</v>
      </c>
      <c r="L90" s="297" cm="1">
        <f t="array" aca="1" ref="L90" ca="1">INDIRECT("'"&amp;$BL70&amp;"'!L$65")</f>
        <v>6868</v>
      </c>
      <c r="M90" s="297" cm="1">
        <f t="array" aca="1" ref="M90" ca="1">INDIRECT("'"&amp;$BL70&amp;"'!M$65")</f>
        <v>0</v>
      </c>
      <c r="N90" s="297" cm="1">
        <f t="array" aca="1" ref="N90" ca="1">INDIRECT("'"&amp;$BL70&amp;"'!N$65")</f>
        <v>1673</v>
      </c>
      <c r="O90" s="297" cm="1">
        <f t="array" aca="1" ref="O90" ca="1">INDIRECT("'"&amp;$BL70&amp;"'!O$65")</f>
        <v>0</v>
      </c>
      <c r="P90" s="338" cm="1">
        <f t="array" aca="1" ref="P90" ca="1">INDIRECT("'"&amp;$BL70&amp;"'!P$65")</f>
        <v>29.02060648635991</v>
      </c>
      <c r="Q90" s="296" cm="1">
        <f t="array" aca="1" ref="Q90" ca="1">INDIRECT("'"&amp;$BL70&amp;"'!Q$65")</f>
        <v>0</v>
      </c>
      <c r="R90" s="297" cm="1">
        <f t="array" aca="1" ref="R90" ca="1">INDIRECT("'"&amp;$BL70&amp;"'!R$65")</f>
        <v>6420</v>
      </c>
      <c r="S90" s="297" cm="1">
        <f t="array" aca="1" ref="S90" ca="1">INDIRECT("'"&amp;$BL70&amp;"'!S$65")</f>
        <v>4400</v>
      </c>
      <c r="T90" s="297" cm="1">
        <f t="array" aca="1" ref="T90" ca="1">INDIRECT("'"&amp;$BL70&amp;"'!T$65")</f>
        <v>0</v>
      </c>
      <c r="U90" s="297" cm="1">
        <f t="array" aca="1" ref="U90" ca="1">INDIRECT("'"&amp;$BL70&amp;"'!U$65")</f>
        <v>1187</v>
      </c>
      <c r="V90" s="297" cm="1">
        <f t="array" aca="1" ref="V90" ca="1">INDIRECT("'"&amp;$BL70&amp;"'!V$65")</f>
        <v>218</v>
      </c>
      <c r="W90" s="337" cm="1">
        <f t="array" aca="1" ref="W90" ca="1">INDIRECT("'"&amp;$BL70&amp;"'!W$65")</f>
        <v>31.961963190184051</v>
      </c>
      <c r="X90" s="331" cm="1">
        <f t="array" aca="1" ref="X90" ca="1">INDIRECT("'"&amp;$BL70&amp;"'!X$65")</f>
        <v>6102</v>
      </c>
      <c r="Y90" s="297" cm="1">
        <f t="array" aca="1" ref="Y90" ca="1">INDIRECT("'"&amp;$BL70&amp;"'!Y$65")</f>
        <v>6420</v>
      </c>
      <c r="Z90" s="297" cm="1">
        <f t="array" aca="1" ref="Z90" ca="1">INDIRECT("'"&amp;$BL70&amp;"'!Z$65")</f>
        <v>11268</v>
      </c>
      <c r="AA90" s="297" cm="1">
        <f t="array" aca="1" ref="AA90" ca="1">INDIRECT("'"&amp;$BL70&amp;"'!AA$65")</f>
        <v>1650</v>
      </c>
      <c r="AB90" s="297" cm="1">
        <f t="array" aca="1" ref="AB90" ca="1">INDIRECT("'"&amp;$BL70&amp;"'!AB$65")</f>
        <v>2860</v>
      </c>
      <c r="AC90" s="297" cm="1">
        <f t="array" aca="1" ref="AC90" ca="1">INDIRECT("'"&amp;$BL70&amp;"'!AC$65")</f>
        <v>218</v>
      </c>
      <c r="AD90" s="338" cm="1">
        <f t="array" aca="1" ref="AD90" ca="1">INDIRECT("'"&amp;$BL70&amp;"'!AD$65")</f>
        <v>32.687425485658181</v>
      </c>
      <c r="AE90" s="350"/>
      <c r="AF90" s="350"/>
      <c r="AG90" s="350"/>
      <c r="AH90" s="350"/>
      <c r="AI90" s="350"/>
      <c r="AJ90" s="350"/>
      <c r="AK90" s="350"/>
      <c r="AL90" s="350"/>
      <c r="AM90" s="350"/>
      <c r="AN90" s="350"/>
      <c r="AO90" s="350"/>
      <c r="AP90" s="350"/>
      <c r="AQ90" s="350"/>
      <c r="AR90" s="350"/>
      <c r="AS90" s="350"/>
      <c r="AT90" s="350"/>
      <c r="AU90" s="350"/>
      <c r="AV90" s="350"/>
      <c r="AW90" s="350"/>
      <c r="AX90" s="350"/>
      <c r="AY90" s="350"/>
      <c r="AZ90" s="350"/>
      <c r="BA90" s="350"/>
      <c r="BB90" s="350"/>
      <c r="BC90" s="350"/>
      <c r="BD90" s="351"/>
    </row>
    <row r="91" spans="1:64" x14ac:dyDescent="0.25">
      <c r="A91" s="269">
        <v>5</v>
      </c>
      <c r="B91" s="270" t="s">
        <v>7</v>
      </c>
      <c r="C91" s="331" cm="1">
        <f t="array" aca="1" ref="C91" ca="1">INDIRECT("'"&amp;$BL71&amp;"'!C$65")</f>
        <v>9753</v>
      </c>
      <c r="D91" s="297" cm="1">
        <f t="array" aca="1" ref="D91" ca="1">INDIRECT("'"&amp;$BL71&amp;"'!D$65")</f>
        <v>0</v>
      </c>
      <c r="E91" s="297" cm="1">
        <f t="array" aca="1" ref="E91" ca="1">INDIRECT("'"&amp;$BL71&amp;"'!E$65")</f>
        <v>0</v>
      </c>
      <c r="F91" s="297" cm="1">
        <f t="array" aca="1" ref="F91" ca="1">INDIRECT("'"&amp;$BL71&amp;"'!F$65")</f>
        <v>896</v>
      </c>
      <c r="G91" s="297" cm="1">
        <f t="array" aca="1" ref="G91" ca="1">INDIRECT("'"&amp;$BL71&amp;"'!G$65")</f>
        <v>0</v>
      </c>
      <c r="H91" s="297" cm="1">
        <f t="array" aca="1" ref="H91" ca="1">INDIRECT("'"&amp;$BL71&amp;"'!H$65")</f>
        <v>0</v>
      </c>
      <c r="I91" s="337" cm="1">
        <f t="array" aca="1" ref="I91" ca="1">INDIRECT("'"&amp;$BL71&amp;"'!I$65")</f>
        <v>39.158606441919432</v>
      </c>
      <c r="J91" s="331" cm="1">
        <f t="array" aca="1" ref="J91" ca="1">INDIRECT("'"&amp;$BL71&amp;"'!J$65")</f>
        <v>0</v>
      </c>
      <c r="K91" s="297" cm="1">
        <f t="array" aca="1" ref="K91" ca="1">INDIRECT("'"&amp;$BL71&amp;"'!K$65")</f>
        <v>0</v>
      </c>
      <c r="L91" s="297" cm="1">
        <f t="array" aca="1" ref="L91" ca="1">INDIRECT("'"&amp;$BL71&amp;"'!L$65")</f>
        <v>10163</v>
      </c>
      <c r="M91" s="297" cm="1">
        <f t="array" aca="1" ref="M91" ca="1">INDIRECT("'"&amp;$BL71&amp;"'!M$65")</f>
        <v>0</v>
      </c>
      <c r="N91" s="297" cm="1">
        <f t="array" aca="1" ref="N91" ca="1">INDIRECT("'"&amp;$BL71&amp;"'!N$65")</f>
        <v>0</v>
      </c>
      <c r="O91" s="297" cm="1">
        <f t="array" aca="1" ref="O91" ca="1">INDIRECT("'"&amp;$BL71&amp;"'!O$65")</f>
        <v>1240</v>
      </c>
      <c r="P91" s="338" cm="1">
        <f t="array" aca="1" ref="P91" ca="1">INDIRECT("'"&amp;$BL71&amp;"'!P$65")</f>
        <v>28.912566868367975</v>
      </c>
      <c r="Q91" s="296" cm="1">
        <f t="array" aca="1" ref="Q91" ca="1">INDIRECT("'"&amp;$BL71&amp;"'!Q$65")</f>
        <v>0</v>
      </c>
      <c r="R91" s="297" cm="1">
        <f t="array" aca="1" ref="R91" ca="1">INDIRECT("'"&amp;$BL71&amp;"'!R$65")</f>
        <v>0</v>
      </c>
      <c r="S91" s="297" cm="1">
        <f t="array" aca="1" ref="S91" ca="1">INDIRECT("'"&amp;$BL71&amp;"'!S$65")</f>
        <v>5348</v>
      </c>
      <c r="T91" s="297" cm="1">
        <f t="array" aca="1" ref="T91" ca="1">INDIRECT("'"&amp;$BL71&amp;"'!T$65")</f>
        <v>0</v>
      </c>
      <c r="U91" s="297" cm="1">
        <f t="array" aca="1" ref="U91" ca="1">INDIRECT("'"&amp;$BL71&amp;"'!U$65")</f>
        <v>0</v>
      </c>
      <c r="V91" s="297" cm="1">
        <f t="array" aca="1" ref="V91" ca="1">INDIRECT("'"&amp;$BL71&amp;"'!V$65")</f>
        <v>972</v>
      </c>
      <c r="W91" s="337" cm="1">
        <f t="array" aca="1" ref="W91" ca="1">INDIRECT("'"&amp;$BL71&amp;"'!W$65")</f>
        <v>28.462025316455698</v>
      </c>
      <c r="X91" s="331" cm="1">
        <f t="array" aca="1" ref="X91" ca="1">INDIRECT("'"&amp;$BL71&amp;"'!X$65")</f>
        <v>9753</v>
      </c>
      <c r="Y91" s="297" cm="1">
        <f t="array" aca="1" ref="Y91" ca="1">INDIRECT("'"&amp;$BL71&amp;"'!Y$65")</f>
        <v>0</v>
      </c>
      <c r="Z91" s="297" cm="1">
        <f t="array" aca="1" ref="Z91" ca="1">INDIRECT("'"&amp;$BL71&amp;"'!Z$65")</f>
        <v>15511</v>
      </c>
      <c r="AA91" s="297" cm="1">
        <f t="array" aca="1" ref="AA91" ca="1">INDIRECT("'"&amp;$BL71&amp;"'!AA$65")</f>
        <v>896</v>
      </c>
      <c r="AB91" s="297" cm="1">
        <f t="array" aca="1" ref="AB91" ca="1">INDIRECT("'"&amp;$BL71&amp;"'!AB$65")</f>
        <v>0</v>
      </c>
      <c r="AC91" s="297" cm="1">
        <f t="array" aca="1" ref="AC91" ca="1">INDIRECT("'"&amp;$BL71&amp;"'!AC$65")</f>
        <v>2212</v>
      </c>
      <c r="AD91" s="338" cm="1">
        <f t="array" aca="1" ref="AD91" ca="1">INDIRECT("'"&amp;$BL71&amp;"'!AD$65")</f>
        <v>32.657902157056256</v>
      </c>
      <c r="AE91" s="350"/>
      <c r="AF91" s="350"/>
      <c r="AG91" s="350"/>
      <c r="AH91" s="350"/>
      <c r="AI91" s="350"/>
      <c r="AJ91" s="350"/>
      <c r="AK91" s="350"/>
      <c r="AL91" s="350"/>
      <c r="AM91" s="350"/>
      <c r="AN91" s="350"/>
      <c r="AO91" s="350"/>
      <c r="AP91" s="350"/>
      <c r="AQ91" s="350"/>
      <c r="AR91" s="350"/>
      <c r="AS91" s="350"/>
      <c r="AT91" s="350"/>
      <c r="AU91" s="350"/>
      <c r="AV91" s="350"/>
      <c r="AW91" s="350"/>
      <c r="AX91" s="350"/>
      <c r="AY91" s="350"/>
      <c r="AZ91" s="350"/>
      <c r="BA91" s="350"/>
      <c r="BB91" s="350"/>
      <c r="BC91" s="350"/>
      <c r="BD91" s="351"/>
    </row>
    <row r="92" spans="1:64" x14ac:dyDescent="0.25">
      <c r="A92" s="269">
        <v>6</v>
      </c>
      <c r="B92" s="270" t="s">
        <v>8</v>
      </c>
      <c r="C92" s="331" cm="1">
        <f t="array" aca="1" ref="C92" ca="1">INDIRECT("'"&amp;$BL72&amp;"'!C$65")</f>
        <v>7646</v>
      </c>
      <c r="D92" s="297" cm="1">
        <f t="array" aca="1" ref="D92" ca="1">INDIRECT("'"&amp;$BL72&amp;"'!D$65")</f>
        <v>0</v>
      </c>
      <c r="E92" s="297" cm="1">
        <f t="array" aca="1" ref="E92" ca="1">INDIRECT("'"&amp;$BL72&amp;"'!E$65")</f>
        <v>0</v>
      </c>
      <c r="F92" s="297" cm="1">
        <f t="array" aca="1" ref="F92" ca="1">INDIRECT("'"&amp;$BL72&amp;"'!F$65")</f>
        <v>896</v>
      </c>
      <c r="G92" s="297" cm="1">
        <f t="array" aca="1" ref="G92" ca="1">INDIRECT("'"&amp;$BL72&amp;"'!G$65")</f>
        <v>0</v>
      </c>
      <c r="H92" s="297" cm="1">
        <f t="array" aca="1" ref="H92" ca="1">INDIRECT("'"&amp;$BL72&amp;"'!H$65")</f>
        <v>0</v>
      </c>
      <c r="I92" s="337" cm="1">
        <f t="array" aca="1" ref="I92" ca="1">INDIRECT("'"&amp;$BL72&amp;"'!I$65")</f>
        <v>38.95106532428003</v>
      </c>
      <c r="J92" s="331" cm="1">
        <f t="array" aca="1" ref="J92" ca="1">INDIRECT("'"&amp;$BL72&amp;"'!J$65")</f>
        <v>0</v>
      </c>
      <c r="K92" s="297" cm="1">
        <f t="array" aca="1" ref="K92" ca="1">INDIRECT("'"&amp;$BL72&amp;"'!K$65")</f>
        <v>0</v>
      </c>
      <c r="L92" s="297" cm="1">
        <f t="array" aca="1" ref="L92" ca="1">INDIRECT("'"&amp;$BL72&amp;"'!L$65")</f>
        <v>10563</v>
      </c>
      <c r="M92" s="297" cm="1">
        <f t="array" aca="1" ref="M92" ca="1">INDIRECT("'"&amp;$BL72&amp;"'!M$65")</f>
        <v>0</v>
      </c>
      <c r="N92" s="297" cm="1">
        <f t="array" aca="1" ref="N92" ca="1">INDIRECT("'"&amp;$BL72&amp;"'!N$65")</f>
        <v>0</v>
      </c>
      <c r="O92" s="297" cm="1">
        <f t="array" aca="1" ref="O92" ca="1">INDIRECT("'"&amp;$BL72&amp;"'!O$65")</f>
        <v>0</v>
      </c>
      <c r="P92" s="338" cm="1">
        <f t="array" aca="1" ref="P92" ca="1">INDIRECT("'"&amp;$BL72&amp;"'!P$65")</f>
        <v>30</v>
      </c>
      <c r="Q92" s="296" cm="1">
        <f t="array" aca="1" ref="Q92" ca="1">INDIRECT("'"&amp;$BL72&amp;"'!Q$65")</f>
        <v>0</v>
      </c>
      <c r="R92" s="297" cm="1">
        <f t="array" aca="1" ref="R92" ca="1">INDIRECT("'"&amp;$BL72&amp;"'!R$65")</f>
        <v>0</v>
      </c>
      <c r="S92" s="297" cm="1">
        <f t="array" aca="1" ref="S92" ca="1">INDIRECT("'"&amp;$BL72&amp;"'!S$65")</f>
        <v>2917</v>
      </c>
      <c r="T92" s="297" cm="1">
        <f t="array" aca="1" ref="T92" ca="1">INDIRECT("'"&amp;$BL72&amp;"'!T$65")</f>
        <v>0</v>
      </c>
      <c r="U92" s="297" cm="1">
        <f t="array" aca="1" ref="U92" ca="1">INDIRECT("'"&amp;$BL72&amp;"'!U$65")</f>
        <v>0</v>
      </c>
      <c r="V92" s="297" cm="1">
        <f t="array" aca="1" ref="V92" ca="1">INDIRECT("'"&amp;$BL72&amp;"'!V$65")</f>
        <v>0</v>
      </c>
      <c r="W92" s="337" cm="1">
        <f t="array" aca="1" ref="W92" ca="1">INDIRECT("'"&amp;$BL72&amp;"'!W$65")</f>
        <v>30</v>
      </c>
      <c r="X92" s="331" cm="1">
        <f t="array" aca="1" ref="X92" ca="1">INDIRECT("'"&amp;$BL72&amp;"'!X$65")</f>
        <v>7646</v>
      </c>
      <c r="Y92" s="297" cm="1">
        <f t="array" aca="1" ref="Y92" ca="1">INDIRECT("'"&amp;$BL72&amp;"'!Y$65")</f>
        <v>0</v>
      </c>
      <c r="Z92" s="297" cm="1">
        <f t="array" aca="1" ref="Z92" ca="1">INDIRECT("'"&amp;$BL72&amp;"'!Z$65")</f>
        <v>13480</v>
      </c>
      <c r="AA92" s="297" cm="1">
        <f t="array" aca="1" ref="AA92" ca="1">INDIRECT("'"&amp;$BL72&amp;"'!AA$65")</f>
        <v>896</v>
      </c>
      <c r="AB92" s="297" cm="1">
        <f t="array" aca="1" ref="AB92" ca="1">INDIRECT("'"&amp;$BL72&amp;"'!AB$65")</f>
        <v>0</v>
      </c>
      <c r="AC92" s="297" cm="1">
        <f t="array" aca="1" ref="AC92" ca="1">INDIRECT("'"&amp;$BL72&amp;"'!AC$65")</f>
        <v>0</v>
      </c>
      <c r="AD92" s="338" cm="1">
        <f t="array" aca="1" ref="AD92" ca="1">INDIRECT("'"&amp;$BL72&amp;"'!AD$65")</f>
        <v>33.471982562891654</v>
      </c>
      <c r="AE92" s="350"/>
      <c r="AF92" s="350"/>
      <c r="AG92" s="350"/>
      <c r="AH92" s="350"/>
      <c r="AI92" s="350"/>
      <c r="AJ92" s="350"/>
      <c r="AK92" s="350"/>
      <c r="AL92" s="350"/>
      <c r="AM92" s="350"/>
      <c r="AN92" s="350"/>
      <c r="AO92" s="350"/>
      <c r="AP92" s="350"/>
      <c r="AQ92" s="350"/>
      <c r="AR92" s="350"/>
      <c r="AS92" s="350"/>
      <c r="AT92" s="350"/>
      <c r="AU92" s="350"/>
      <c r="AV92" s="350"/>
      <c r="AW92" s="350"/>
      <c r="AX92" s="350"/>
      <c r="AY92" s="350"/>
      <c r="AZ92" s="350"/>
      <c r="BA92" s="350"/>
      <c r="BB92" s="350"/>
      <c r="BC92" s="350"/>
      <c r="BD92" s="351"/>
    </row>
    <row r="93" spans="1:64" x14ac:dyDescent="0.25">
      <c r="A93" s="269">
        <v>7</v>
      </c>
      <c r="B93" s="270" t="s">
        <v>9</v>
      </c>
      <c r="C93" s="331" cm="1">
        <f t="array" aca="1" ref="C93" ca="1">INDIRECT("'"&amp;$BL73&amp;"'!C$65")</f>
        <v>7850</v>
      </c>
      <c r="D93" s="297" cm="1">
        <f t="array" aca="1" ref="D93" ca="1">INDIRECT("'"&amp;$BL73&amp;"'!D$65")</f>
        <v>0</v>
      </c>
      <c r="E93" s="297" cm="1">
        <f t="array" aca="1" ref="E93" ca="1">INDIRECT("'"&amp;$BL73&amp;"'!E$65")</f>
        <v>0</v>
      </c>
      <c r="F93" s="297" cm="1">
        <f t="array" aca="1" ref="F93" ca="1">INDIRECT("'"&amp;$BL73&amp;"'!F$65")</f>
        <v>825</v>
      </c>
      <c r="G93" s="297" cm="1">
        <f t="array" aca="1" ref="G93" ca="1">INDIRECT("'"&amp;$BL73&amp;"'!G$65")</f>
        <v>0</v>
      </c>
      <c r="H93" s="297" cm="1">
        <f t="array" aca="1" ref="H93" ca="1">INDIRECT("'"&amp;$BL73&amp;"'!H$65")</f>
        <v>0</v>
      </c>
      <c r="I93" s="337" cm="1">
        <f t="array" aca="1" ref="I93" ca="1">INDIRECT("'"&amp;$BL73&amp;"'!I$65")</f>
        <v>39.048991354466857</v>
      </c>
      <c r="J93" s="331" cm="1">
        <f t="array" aca="1" ref="J93" ca="1">INDIRECT("'"&amp;$BL73&amp;"'!J$65")</f>
        <v>0</v>
      </c>
      <c r="K93" s="297" cm="1">
        <f t="array" aca="1" ref="K93" ca="1">INDIRECT("'"&amp;$BL73&amp;"'!K$65")</f>
        <v>0</v>
      </c>
      <c r="L93" s="297" cm="1">
        <f t="array" aca="1" ref="L93" ca="1">INDIRECT("'"&amp;$BL73&amp;"'!L$65")</f>
        <v>6375</v>
      </c>
      <c r="M93" s="297" cm="1">
        <f t="array" aca="1" ref="M93" ca="1">INDIRECT("'"&amp;$BL73&amp;"'!M$65")</f>
        <v>0</v>
      </c>
      <c r="N93" s="297" cm="1">
        <f t="array" aca="1" ref="N93" ca="1">INDIRECT("'"&amp;$BL73&amp;"'!N$65")</f>
        <v>1103</v>
      </c>
      <c r="O93" s="297" cm="1">
        <f t="array" aca="1" ref="O93" ca="1">INDIRECT("'"&amp;$BL73&amp;"'!O$65")</f>
        <v>620</v>
      </c>
      <c r="P93" s="338" cm="1">
        <f t="array" aca="1" ref="P93" ca="1">INDIRECT("'"&amp;$BL73&amp;"'!P$65")</f>
        <v>28.553346505309953</v>
      </c>
      <c r="Q93" s="296" cm="1">
        <f t="array" aca="1" ref="Q93" ca="1">INDIRECT("'"&amp;$BL73&amp;"'!Q$65")</f>
        <v>0</v>
      </c>
      <c r="R93" s="297" cm="1">
        <f t="array" aca="1" ref="R93" ca="1">INDIRECT("'"&amp;$BL73&amp;"'!R$65")</f>
        <v>3104</v>
      </c>
      <c r="S93" s="297" cm="1">
        <f t="array" aca="1" ref="S93" ca="1">INDIRECT("'"&amp;$BL73&amp;"'!S$65")</f>
        <v>4400</v>
      </c>
      <c r="T93" s="297" cm="1">
        <f t="array" aca="1" ref="T93" ca="1">INDIRECT("'"&amp;$BL73&amp;"'!T$65")</f>
        <v>0</v>
      </c>
      <c r="U93" s="297" cm="1">
        <f t="array" aca="1" ref="U93" ca="1">INDIRECT("'"&amp;$BL73&amp;"'!U$65")</f>
        <v>433</v>
      </c>
      <c r="V93" s="297" cm="1">
        <f t="array" aca="1" ref="V93" ca="1">INDIRECT("'"&amp;$BL73&amp;"'!V$65")</f>
        <v>486</v>
      </c>
      <c r="W93" s="337" cm="1">
        <f t="array" aca="1" ref="W93" ca="1">INDIRECT("'"&amp;$BL73&amp;"'!W$65")</f>
        <v>31.008548023269618</v>
      </c>
      <c r="X93" s="331" cm="1">
        <f t="array" aca="1" ref="X93" ca="1">INDIRECT("'"&amp;$BL73&amp;"'!X$65")</f>
        <v>7850</v>
      </c>
      <c r="Y93" s="297" cm="1">
        <f t="array" aca="1" ref="Y93" ca="1">INDIRECT("'"&amp;$BL73&amp;"'!Y$65")</f>
        <v>3104</v>
      </c>
      <c r="Z93" s="297" cm="1">
        <f t="array" aca="1" ref="Z93" ca="1">INDIRECT("'"&amp;$BL73&amp;"'!Z$65")</f>
        <v>10775</v>
      </c>
      <c r="AA93" s="297" cm="1">
        <f t="array" aca="1" ref="AA93" ca="1">INDIRECT("'"&amp;$BL73&amp;"'!AA$65")</f>
        <v>825</v>
      </c>
      <c r="AB93" s="297" cm="1">
        <f t="array" aca="1" ref="AB93" ca="1">INDIRECT("'"&amp;$BL73&amp;"'!AB$65")</f>
        <v>1536</v>
      </c>
      <c r="AC93" s="297" cm="1">
        <f t="array" aca="1" ref="AC93" ca="1">INDIRECT("'"&amp;$BL73&amp;"'!AC$65")</f>
        <v>1106</v>
      </c>
      <c r="AD93" s="338" cm="1">
        <f t="array" aca="1" ref="AD93" ca="1">INDIRECT("'"&amp;$BL73&amp;"'!AD$65")</f>
        <v>32.987775837434512</v>
      </c>
      <c r="AE93" s="350"/>
      <c r="AF93" s="350"/>
      <c r="AG93" s="350"/>
      <c r="AH93" s="350"/>
      <c r="AI93" s="350"/>
      <c r="AJ93" s="350"/>
      <c r="AK93" s="350"/>
      <c r="AL93" s="350"/>
      <c r="AM93" s="350"/>
      <c r="AN93" s="350"/>
      <c r="AO93" s="350"/>
      <c r="AP93" s="350"/>
      <c r="AQ93" s="350"/>
      <c r="AR93" s="350"/>
      <c r="AS93" s="350"/>
      <c r="AT93" s="350"/>
      <c r="AU93" s="350"/>
      <c r="AV93" s="350"/>
      <c r="AW93" s="350"/>
      <c r="AX93" s="350"/>
      <c r="AY93" s="350"/>
      <c r="AZ93" s="350"/>
      <c r="BA93" s="350"/>
      <c r="BB93" s="350"/>
      <c r="BC93" s="350"/>
      <c r="BD93" s="351"/>
    </row>
    <row r="94" spans="1:64" x14ac:dyDescent="0.25">
      <c r="A94" s="269">
        <v>8</v>
      </c>
      <c r="B94" s="270" t="s">
        <v>11</v>
      </c>
      <c r="C94" s="331" cm="1">
        <f t="array" aca="1" ref="C94" ca="1">INDIRECT("'"&amp;$BL74&amp;"'!C$65")</f>
        <v>7850</v>
      </c>
      <c r="D94" s="297" cm="1">
        <f t="array" aca="1" ref="D94" ca="1">INDIRECT("'"&amp;$BL74&amp;"'!D$65")</f>
        <v>0</v>
      </c>
      <c r="E94" s="297" cm="1">
        <f t="array" aca="1" ref="E94" ca="1">INDIRECT("'"&amp;$BL74&amp;"'!E$65")</f>
        <v>0</v>
      </c>
      <c r="F94" s="297" cm="1">
        <f t="array" aca="1" ref="F94" ca="1">INDIRECT("'"&amp;$BL74&amp;"'!F$65")</f>
        <v>825</v>
      </c>
      <c r="G94" s="297" cm="1">
        <f t="array" aca="1" ref="G94" ca="1">INDIRECT("'"&amp;$BL74&amp;"'!G$65")</f>
        <v>0</v>
      </c>
      <c r="H94" s="297" cm="1">
        <f t="array" aca="1" ref="H94" ca="1">INDIRECT("'"&amp;$BL74&amp;"'!H$65")</f>
        <v>0</v>
      </c>
      <c r="I94" s="337" cm="1">
        <f t="array" aca="1" ref="I94" ca="1">INDIRECT("'"&amp;$BL74&amp;"'!I$65")</f>
        <v>39.048991354466857</v>
      </c>
      <c r="J94" s="331" cm="1">
        <f t="array" aca="1" ref="J94" ca="1">INDIRECT("'"&amp;$BL74&amp;"'!J$65")</f>
        <v>0</v>
      </c>
      <c r="K94" s="297" cm="1">
        <f t="array" aca="1" ref="K94" ca="1">INDIRECT("'"&amp;$BL74&amp;"'!K$65")</f>
        <v>0</v>
      </c>
      <c r="L94" s="297" cm="1">
        <f t="array" aca="1" ref="L94" ca="1">INDIRECT("'"&amp;$BL74&amp;"'!L$65")</f>
        <v>6375</v>
      </c>
      <c r="M94" s="297" cm="1">
        <f t="array" aca="1" ref="M94" ca="1">INDIRECT("'"&amp;$BL74&amp;"'!M$65")</f>
        <v>0</v>
      </c>
      <c r="N94" s="297" cm="1">
        <f t="array" aca="1" ref="N94" ca="1">INDIRECT("'"&amp;$BL74&amp;"'!N$65")</f>
        <v>1103</v>
      </c>
      <c r="O94" s="297" cm="1">
        <f t="array" aca="1" ref="O94" ca="1">INDIRECT("'"&amp;$BL74&amp;"'!O$65")</f>
        <v>620</v>
      </c>
      <c r="P94" s="338" cm="1">
        <f t="array" aca="1" ref="P94" ca="1">INDIRECT("'"&amp;$BL74&amp;"'!P$65")</f>
        <v>28.553346505309953</v>
      </c>
      <c r="Q94" s="296" cm="1">
        <f t="array" aca="1" ref="Q94" ca="1">INDIRECT("'"&amp;$BL74&amp;"'!Q$65")</f>
        <v>0</v>
      </c>
      <c r="R94" s="297" cm="1">
        <f t="array" aca="1" ref="R94" ca="1">INDIRECT("'"&amp;$BL74&amp;"'!R$65")</f>
        <v>3104</v>
      </c>
      <c r="S94" s="297" cm="1">
        <f t="array" aca="1" ref="S94" ca="1">INDIRECT("'"&amp;$BL74&amp;"'!S$65")</f>
        <v>4400</v>
      </c>
      <c r="T94" s="297" cm="1">
        <f t="array" aca="1" ref="T94" ca="1">INDIRECT("'"&amp;$BL74&amp;"'!T$65")</f>
        <v>0</v>
      </c>
      <c r="U94" s="297" cm="1">
        <f t="array" aca="1" ref="U94" ca="1">INDIRECT("'"&amp;$BL74&amp;"'!U$65")</f>
        <v>433</v>
      </c>
      <c r="V94" s="297" cm="1">
        <f t="array" aca="1" ref="V94" ca="1">INDIRECT("'"&amp;$BL74&amp;"'!V$65")</f>
        <v>486</v>
      </c>
      <c r="W94" s="337" cm="1">
        <f t="array" aca="1" ref="W94" ca="1">INDIRECT("'"&amp;$BL74&amp;"'!W$65")</f>
        <v>31.008548023269618</v>
      </c>
      <c r="X94" s="331" cm="1">
        <f t="array" aca="1" ref="X94" ca="1">INDIRECT("'"&amp;$BL74&amp;"'!X$65")</f>
        <v>7850</v>
      </c>
      <c r="Y94" s="297" cm="1">
        <f t="array" aca="1" ref="Y94" ca="1">INDIRECT("'"&amp;$BL74&amp;"'!Y$65")</f>
        <v>3104</v>
      </c>
      <c r="Z94" s="297" cm="1">
        <f t="array" aca="1" ref="Z94" ca="1">INDIRECT("'"&amp;$BL74&amp;"'!Z$65")</f>
        <v>10775</v>
      </c>
      <c r="AA94" s="297" cm="1">
        <f t="array" aca="1" ref="AA94" ca="1">INDIRECT("'"&amp;$BL74&amp;"'!AA$65")</f>
        <v>825</v>
      </c>
      <c r="AB94" s="297" cm="1">
        <f t="array" aca="1" ref="AB94" ca="1">INDIRECT("'"&amp;$BL74&amp;"'!AB$65")</f>
        <v>1536</v>
      </c>
      <c r="AC94" s="297" cm="1">
        <f t="array" aca="1" ref="AC94" ca="1">INDIRECT("'"&amp;$BL74&amp;"'!AC$65")</f>
        <v>1106</v>
      </c>
      <c r="AD94" s="338" cm="1">
        <f t="array" aca="1" ref="AD94" ca="1">INDIRECT("'"&amp;$BL74&amp;"'!AD$65")</f>
        <v>32.987775837434512</v>
      </c>
      <c r="AE94" s="350"/>
      <c r="AF94" s="350"/>
      <c r="AG94" s="350"/>
      <c r="AH94" s="350"/>
      <c r="AI94" s="350"/>
      <c r="AJ94" s="350"/>
      <c r="AK94" s="350"/>
      <c r="AL94" s="350"/>
      <c r="AM94" s="350"/>
      <c r="AN94" s="350"/>
      <c r="AO94" s="350"/>
      <c r="AP94" s="350"/>
      <c r="AQ94" s="350"/>
      <c r="AR94" s="350"/>
      <c r="AS94" s="350"/>
      <c r="AT94" s="350"/>
      <c r="AU94" s="350"/>
      <c r="AV94" s="350"/>
      <c r="AW94" s="350"/>
      <c r="AX94" s="350"/>
      <c r="AY94" s="350"/>
      <c r="AZ94" s="350"/>
      <c r="BA94" s="350"/>
      <c r="BB94" s="350"/>
      <c r="BC94" s="350"/>
      <c r="BD94" s="351"/>
    </row>
    <row r="95" spans="1:64" x14ac:dyDescent="0.25">
      <c r="A95" s="269">
        <v>9</v>
      </c>
      <c r="B95" s="270" t="s">
        <v>12</v>
      </c>
      <c r="C95" s="331" cm="1">
        <f t="array" aca="1" ref="C95" ca="1">INDIRECT("'"&amp;$BL75&amp;"'!C$65")</f>
        <v>7607</v>
      </c>
      <c r="D95" s="297" cm="1">
        <f t="array" aca="1" ref="D95" ca="1">INDIRECT("'"&amp;$BL75&amp;"'!D$65")</f>
        <v>0</v>
      </c>
      <c r="E95" s="297" cm="1">
        <f t="array" aca="1" ref="E95" ca="1">INDIRECT("'"&amp;$BL75&amp;"'!E$65")</f>
        <v>0</v>
      </c>
      <c r="F95" s="297" cm="1">
        <f t="array" aca="1" ref="F95" ca="1">INDIRECT("'"&amp;$BL75&amp;"'!F$65")</f>
        <v>1273</v>
      </c>
      <c r="G95" s="297" cm="1">
        <f t="array" aca="1" ref="G95" ca="1">INDIRECT("'"&amp;$BL75&amp;"'!G$65")</f>
        <v>0</v>
      </c>
      <c r="H95" s="297" cm="1">
        <f t="array" aca="1" ref="H95" ca="1">INDIRECT("'"&amp;$BL75&amp;"'!H$65")</f>
        <v>0</v>
      </c>
      <c r="I95" s="337" cm="1">
        <f t="array" aca="1" ref="I95" ca="1">INDIRECT("'"&amp;$BL75&amp;"'!I$65")</f>
        <v>38.566441441441441</v>
      </c>
      <c r="J95" s="331" cm="1">
        <f t="array" aca="1" ref="J95" ca="1">INDIRECT("'"&amp;$BL75&amp;"'!J$65")</f>
        <v>0</v>
      </c>
      <c r="K95" s="297" cm="1">
        <f t="array" aca="1" ref="K95" ca="1">INDIRECT("'"&amp;$BL75&amp;"'!K$65")</f>
        <v>0</v>
      </c>
      <c r="L95" s="297" cm="1">
        <f t="array" aca="1" ref="L95" ca="1">INDIRECT("'"&amp;$BL75&amp;"'!L$65")</f>
        <v>7696</v>
      </c>
      <c r="M95" s="297" cm="1">
        <f t="array" aca="1" ref="M95" ca="1">INDIRECT("'"&amp;$BL75&amp;"'!M$65")</f>
        <v>0</v>
      </c>
      <c r="N95" s="297" cm="1">
        <f t="array" aca="1" ref="N95" ca="1">INDIRECT("'"&amp;$BL75&amp;"'!N$65")</f>
        <v>1103</v>
      </c>
      <c r="O95" s="297" cm="1">
        <f t="array" aca="1" ref="O95" ca="1">INDIRECT("'"&amp;$BL75&amp;"'!O$65")</f>
        <v>620</v>
      </c>
      <c r="P95" s="338" cm="1">
        <f t="array" aca="1" ref="P95" ca="1">INDIRECT("'"&amp;$BL75&amp;"'!P$65")</f>
        <v>28.756237392504513</v>
      </c>
      <c r="Q95" s="296" cm="1">
        <f t="array" aca="1" ref="Q95" ca="1">INDIRECT("'"&amp;$BL75&amp;"'!Q$65")</f>
        <v>0</v>
      </c>
      <c r="R95" s="297" cm="1">
        <f t="array" aca="1" ref="R95" ca="1">INDIRECT("'"&amp;$BL75&amp;"'!R$65")</f>
        <v>3023</v>
      </c>
      <c r="S95" s="297" cm="1">
        <f t="array" aca="1" ref="S95" ca="1">INDIRECT("'"&amp;$BL75&amp;"'!S$65")</f>
        <v>5348</v>
      </c>
      <c r="T95" s="297" cm="1">
        <f t="array" aca="1" ref="T95" ca="1">INDIRECT("'"&amp;$BL75&amp;"'!T$65")</f>
        <v>0</v>
      </c>
      <c r="U95" s="297" cm="1">
        <f t="array" aca="1" ref="U95" ca="1">INDIRECT("'"&amp;$BL75&amp;"'!U$65")</f>
        <v>810</v>
      </c>
      <c r="V95" s="297" cm="1">
        <f t="array" aca="1" ref="V95" ca="1">INDIRECT("'"&amp;$BL75&amp;"'!V$65")</f>
        <v>972</v>
      </c>
      <c r="W95" s="337" cm="1">
        <f t="array" aca="1" ref="W95" ca="1">INDIRECT("'"&amp;$BL75&amp;"'!W$65")</f>
        <v>30.132473160642174</v>
      </c>
      <c r="X95" s="331" cm="1">
        <f t="array" aca="1" ref="X95" ca="1">INDIRECT("'"&amp;$BL75&amp;"'!X$65")</f>
        <v>7607</v>
      </c>
      <c r="Y95" s="297" cm="1">
        <f t="array" aca="1" ref="Y95" ca="1">INDIRECT("'"&amp;$BL75&amp;"'!Y$65")</f>
        <v>3023</v>
      </c>
      <c r="Z95" s="297" cm="1">
        <f t="array" aca="1" ref="Z95" ca="1">INDIRECT("'"&amp;$BL75&amp;"'!Z$65")</f>
        <v>13044</v>
      </c>
      <c r="AA95" s="297" cm="1">
        <f t="array" aca="1" ref="AA95" ca="1">INDIRECT("'"&amp;$BL75&amp;"'!AA$65")</f>
        <v>1273</v>
      </c>
      <c r="AB95" s="297" cm="1">
        <f t="array" aca="1" ref="AB95" ca="1">INDIRECT("'"&amp;$BL75&amp;"'!AB$65")</f>
        <v>1913</v>
      </c>
      <c r="AC95" s="297" cm="1">
        <f t="array" aca="1" ref="AC95" ca="1">INDIRECT("'"&amp;$BL75&amp;"'!AC$65")</f>
        <v>1592</v>
      </c>
      <c r="AD95" s="338" cm="1">
        <f t="array" aca="1" ref="AD95" ca="1">INDIRECT("'"&amp;$BL75&amp;"'!AD$65")</f>
        <v>32.309152256431886</v>
      </c>
      <c r="AE95" s="350"/>
      <c r="AF95" s="350"/>
      <c r="AG95" s="350"/>
      <c r="AH95" s="350"/>
      <c r="AI95" s="350"/>
      <c r="AJ95" s="350"/>
      <c r="AK95" s="350"/>
      <c r="AL95" s="350"/>
      <c r="AM95" s="350"/>
      <c r="AN95" s="350"/>
      <c r="AO95" s="350"/>
      <c r="AP95" s="350"/>
      <c r="AQ95" s="350"/>
      <c r="AR95" s="350"/>
      <c r="AS95" s="350"/>
      <c r="AT95" s="350"/>
      <c r="AU95" s="350"/>
      <c r="AV95" s="350"/>
      <c r="AW95" s="350"/>
      <c r="AX95" s="350"/>
      <c r="AY95" s="350"/>
      <c r="AZ95" s="350"/>
      <c r="BA95" s="350"/>
      <c r="BB95" s="350"/>
      <c r="BC95" s="350"/>
      <c r="BD95" s="351"/>
    </row>
    <row r="96" spans="1:64" x14ac:dyDescent="0.25">
      <c r="A96" s="269">
        <v>10</v>
      </c>
      <c r="B96" s="270" t="s">
        <v>10</v>
      </c>
      <c r="C96" s="331" cm="1">
        <f t="array" aca="1" ref="C96" ca="1">INDIRECT("'"&amp;$BL76&amp;"'!C$65")</f>
        <v>9753</v>
      </c>
      <c r="D96" s="297" cm="1">
        <f t="array" aca="1" ref="D96" ca="1">INDIRECT("'"&amp;$BL76&amp;"'!D$65")</f>
        <v>0</v>
      </c>
      <c r="E96" s="297" cm="1">
        <f t="array" aca="1" ref="E96" ca="1">INDIRECT("'"&amp;$BL76&amp;"'!E$65")</f>
        <v>0</v>
      </c>
      <c r="F96" s="297" cm="1">
        <f t="array" aca="1" ref="F96" ca="1">INDIRECT("'"&amp;$BL76&amp;"'!F$65")</f>
        <v>896</v>
      </c>
      <c r="G96" s="297" cm="1">
        <f t="array" aca="1" ref="G96" ca="1">INDIRECT("'"&amp;$BL76&amp;"'!G$65")</f>
        <v>0</v>
      </c>
      <c r="H96" s="297" cm="1">
        <f t="array" aca="1" ref="H96" ca="1">INDIRECT("'"&amp;$BL76&amp;"'!H$65")</f>
        <v>0</v>
      </c>
      <c r="I96" s="337" cm="1">
        <f t="array" aca="1" ref="I96" ca="1">INDIRECT("'"&amp;$BL76&amp;"'!I$65")</f>
        <v>39.158606441919432</v>
      </c>
      <c r="J96" s="331" cm="1">
        <f t="array" aca="1" ref="J96" ca="1">INDIRECT("'"&amp;$BL76&amp;"'!J$65")</f>
        <v>0</v>
      </c>
      <c r="K96" s="297" cm="1">
        <f t="array" aca="1" ref="K96" ca="1">INDIRECT("'"&amp;$BL76&amp;"'!K$65")</f>
        <v>0</v>
      </c>
      <c r="L96" s="297" cm="1">
        <f t="array" aca="1" ref="L96" ca="1">INDIRECT("'"&amp;$BL76&amp;"'!L$65")</f>
        <v>10163</v>
      </c>
      <c r="M96" s="297" cm="1">
        <f t="array" aca="1" ref="M96" ca="1">INDIRECT("'"&amp;$BL76&amp;"'!M$65")</f>
        <v>0</v>
      </c>
      <c r="N96" s="297" cm="1">
        <f t="array" aca="1" ref="N96" ca="1">INDIRECT("'"&amp;$BL76&amp;"'!N$65")</f>
        <v>0</v>
      </c>
      <c r="O96" s="297" cm="1">
        <f t="array" aca="1" ref="O96" ca="1">INDIRECT("'"&amp;$BL76&amp;"'!O$65")</f>
        <v>1240</v>
      </c>
      <c r="P96" s="338" cm="1">
        <f t="array" aca="1" ref="P96" ca="1">INDIRECT("'"&amp;$BL76&amp;"'!P$65")</f>
        <v>28.912566868367975</v>
      </c>
      <c r="Q96" s="296" cm="1">
        <f t="array" aca="1" ref="Q96" ca="1">INDIRECT("'"&amp;$BL76&amp;"'!Q$65")</f>
        <v>0</v>
      </c>
      <c r="R96" s="297" cm="1">
        <f t="array" aca="1" ref="R96" ca="1">INDIRECT("'"&amp;$BL76&amp;"'!R$65")</f>
        <v>0</v>
      </c>
      <c r="S96" s="297" cm="1">
        <f t="array" aca="1" ref="S96" ca="1">INDIRECT("'"&amp;$BL76&amp;"'!S$65")</f>
        <v>5348</v>
      </c>
      <c r="T96" s="297" cm="1">
        <f t="array" aca="1" ref="T96" ca="1">INDIRECT("'"&amp;$BL76&amp;"'!T$65")</f>
        <v>0</v>
      </c>
      <c r="U96" s="297" cm="1">
        <f t="array" aca="1" ref="U96" ca="1">INDIRECT("'"&amp;$BL76&amp;"'!U$65")</f>
        <v>0</v>
      </c>
      <c r="V96" s="297" cm="1">
        <f t="array" aca="1" ref="V96" ca="1">INDIRECT("'"&amp;$BL76&amp;"'!V$65")</f>
        <v>972</v>
      </c>
      <c r="W96" s="337" cm="1">
        <f t="array" aca="1" ref="W96" ca="1">INDIRECT("'"&amp;$BL76&amp;"'!W$65")</f>
        <v>28.462025316455698</v>
      </c>
      <c r="X96" s="331" cm="1">
        <f t="array" aca="1" ref="X96" ca="1">INDIRECT("'"&amp;$BL76&amp;"'!X$65")</f>
        <v>9753</v>
      </c>
      <c r="Y96" s="297" cm="1">
        <f t="array" aca="1" ref="Y96" ca="1">INDIRECT("'"&amp;$BL76&amp;"'!Y$65")</f>
        <v>0</v>
      </c>
      <c r="Z96" s="297" cm="1">
        <f t="array" aca="1" ref="Z96" ca="1">INDIRECT("'"&amp;$BL76&amp;"'!Z$65")</f>
        <v>15511</v>
      </c>
      <c r="AA96" s="297" cm="1">
        <f t="array" aca="1" ref="AA96" ca="1">INDIRECT("'"&amp;$BL76&amp;"'!AA$65")</f>
        <v>896</v>
      </c>
      <c r="AB96" s="297" cm="1">
        <f t="array" aca="1" ref="AB96" ca="1">INDIRECT("'"&amp;$BL76&amp;"'!AB$65")</f>
        <v>0</v>
      </c>
      <c r="AC96" s="297" cm="1">
        <f t="array" aca="1" ref="AC96" ca="1">INDIRECT("'"&amp;$BL76&amp;"'!AC$65")</f>
        <v>2212</v>
      </c>
      <c r="AD96" s="338" cm="1">
        <f t="array" aca="1" ref="AD96" ca="1">INDIRECT("'"&amp;$BL76&amp;"'!AD$65")</f>
        <v>32.657902157056256</v>
      </c>
      <c r="AE96" s="350"/>
      <c r="AF96" s="350"/>
      <c r="AG96" s="350"/>
      <c r="AH96" s="350"/>
      <c r="AI96" s="350"/>
      <c r="AJ96" s="350"/>
      <c r="AK96" s="350"/>
      <c r="AL96" s="350"/>
      <c r="AM96" s="350"/>
      <c r="AN96" s="350"/>
      <c r="AO96" s="350"/>
      <c r="AP96" s="350"/>
      <c r="AQ96" s="350"/>
      <c r="AR96" s="350"/>
      <c r="AS96" s="350"/>
      <c r="AT96" s="350"/>
      <c r="AU96" s="350"/>
      <c r="AV96" s="350"/>
      <c r="AW96" s="350"/>
      <c r="AX96" s="350"/>
      <c r="AY96" s="350"/>
      <c r="AZ96" s="350"/>
      <c r="BA96" s="350"/>
      <c r="BB96" s="350"/>
      <c r="BC96" s="350"/>
      <c r="BD96" s="351"/>
    </row>
    <row r="97" spans="1:78" x14ac:dyDescent="0.25">
      <c r="A97" s="269">
        <v>11</v>
      </c>
      <c r="B97" s="270" t="s">
        <v>13</v>
      </c>
      <c r="C97" s="331" cm="1">
        <f t="array" aca="1" ref="C97" ca="1">INDIRECT("'"&amp;$BL77&amp;"'!C$65")</f>
        <v>6578</v>
      </c>
      <c r="D97" s="297" cm="1">
        <f t="array" aca="1" ref="D97" ca="1">INDIRECT("'"&amp;$BL77&amp;"'!D$65")</f>
        <v>0</v>
      </c>
      <c r="E97" s="297" cm="1">
        <f t="array" aca="1" ref="E97" ca="1">INDIRECT("'"&amp;$BL77&amp;"'!E$65")</f>
        <v>0</v>
      </c>
      <c r="F97" s="297" cm="1">
        <f t="array" aca="1" ref="F97" ca="1">INDIRECT("'"&amp;$BL77&amp;"'!F$65")</f>
        <v>896</v>
      </c>
      <c r="G97" s="297" cm="1">
        <f t="array" aca="1" ref="G97" ca="1">INDIRECT("'"&amp;$BL77&amp;"'!G$65")</f>
        <v>0</v>
      </c>
      <c r="H97" s="297" cm="1">
        <f t="array" aca="1" ref="H97" ca="1">INDIRECT("'"&amp;$BL77&amp;"'!H$65")</f>
        <v>0</v>
      </c>
      <c r="I97" s="337" cm="1">
        <f t="array" aca="1" ref="I97" ca="1">INDIRECT("'"&amp;$BL77&amp;"'!I$65")</f>
        <v>38.801177415038801</v>
      </c>
      <c r="J97" s="331" cm="1">
        <f t="array" aca="1" ref="J97" ca="1">INDIRECT("'"&amp;$BL77&amp;"'!J$65")</f>
        <v>0</v>
      </c>
      <c r="K97" s="297" cm="1">
        <f t="array" aca="1" ref="K97" ca="1">INDIRECT("'"&amp;$BL77&amp;"'!K$65")</f>
        <v>0</v>
      </c>
      <c r="L97" s="297" cm="1">
        <f t="array" aca="1" ref="L97" ca="1">INDIRECT("'"&amp;$BL77&amp;"'!L$65")</f>
        <v>6234</v>
      </c>
      <c r="M97" s="297" cm="1">
        <f t="array" aca="1" ref="M97" ca="1">INDIRECT("'"&amp;$BL77&amp;"'!M$65")</f>
        <v>0</v>
      </c>
      <c r="N97" s="297" cm="1">
        <f t="array" aca="1" ref="N97" ca="1">INDIRECT("'"&amp;$BL77&amp;"'!N$65")</f>
        <v>0</v>
      </c>
      <c r="O97" s="297" cm="1">
        <f t="array" aca="1" ref="O97" ca="1">INDIRECT("'"&amp;$BL77&amp;"'!O$65")</f>
        <v>1240</v>
      </c>
      <c r="P97" s="338" cm="1">
        <f t="array" aca="1" ref="P97" ca="1">INDIRECT("'"&amp;$BL77&amp;"'!P$65")</f>
        <v>28.34091517259834</v>
      </c>
      <c r="Q97" s="296" cm="1">
        <f t="array" aca="1" ref="Q97" ca="1">INDIRECT("'"&amp;$BL77&amp;"'!Q$65")</f>
        <v>0</v>
      </c>
      <c r="R97" s="297" cm="1">
        <f t="array" aca="1" ref="R97" ca="1">INDIRECT("'"&amp;$BL77&amp;"'!R$65")</f>
        <v>0</v>
      </c>
      <c r="S97" s="297" cm="1">
        <f t="array" aca="1" ref="S97" ca="1">INDIRECT("'"&amp;$BL77&amp;"'!S$65")</f>
        <v>6588</v>
      </c>
      <c r="T97" s="297" cm="1">
        <f t="array" aca="1" ref="T97" ca="1">INDIRECT("'"&amp;$BL77&amp;"'!T$65")</f>
        <v>0</v>
      </c>
      <c r="U97" s="297" cm="1">
        <f t="array" aca="1" ref="U97" ca="1">INDIRECT("'"&amp;$BL77&amp;"'!U$65")</f>
        <v>0</v>
      </c>
      <c r="V97" s="297" cm="1">
        <f t="array" aca="1" ref="V97" ca="1">INDIRECT("'"&amp;$BL77&amp;"'!V$65")</f>
        <v>1078</v>
      </c>
      <c r="W97" s="337" cm="1">
        <f t="array" aca="1" ref="W97" ca="1">INDIRECT("'"&amp;$BL77&amp;"'!W$65")</f>
        <v>28.593790764414297</v>
      </c>
      <c r="X97" s="331" cm="1">
        <f t="array" aca="1" ref="X97" ca="1">INDIRECT("'"&amp;$BL77&amp;"'!X$65")</f>
        <v>6578</v>
      </c>
      <c r="Y97" s="297" cm="1">
        <f t="array" aca="1" ref="Y97" ca="1">INDIRECT("'"&amp;$BL77&amp;"'!Y$65")</f>
        <v>0</v>
      </c>
      <c r="Z97" s="297" cm="1">
        <f t="array" aca="1" ref="Z97" ca="1">INDIRECT("'"&amp;$BL77&amp;"'!Z$65")</f>
        <v>12822</v>
      </c>
      <c r="AA97" s="297" cm="1">
        <f t="array" aca="1" ref="AA97" ca="1">INDIRECT("'"&amp;$BL77&amp;"'!AA$65")</f>
        <v>896</v>
      </c>
      <c r="AB97" s="297" cm="1">
        <f t="array" aca="1" ref="AB97" ca="1">INDIRECT("'"&amp;$BL77&amp;"'!AB$65")</f>
        <v>0</v>
      </c>
      <c r="AC97" s="297" cm="1">
        <f t="array" aca="1" ref="AC97" ca="1">INDIRECT("'"&amp;$BL77&amp;"'!AC$65")</f>
        <v>2318</v>
      </c>
      <c r="AD97" s="338" cm="1">
        <f t="array" aca="1" ref="AD97" ca="1">INDIRECT("'"&amp;$BL77&amp;"'!AD$65")</f>
        <v>31.883788803396126</v>
      </c>
      <c r="AE97" s="350"/>
      <c r="AF97" s="350"/>
      <c r="AG97" s="350"/>
      <c r="AH97" s="350"/>
      <c r="AI97" s="350"/>
      <c r="AJ97" s="350"/>
      <c r="AK97" s="350"/>
      <c r="AL97" s="350"/>
      <c r="AM97" s="350"/>
      <c r="AN97" s="350"/>
      <c r="AO97" s="350"/>
      <c r="AP97" s="350"/>
      <c r="AQ97" s="350"/>
      <c r="AR97" s="350"/>
      <c r="AS97" s="350"/>
      <c r="AT97" s="350"/>
      <c r="AU97" s="350"/>
      <c r="AV97" s="350"/>
      <c r="AW97" s="350"/>
      <c r="AX97" s="350"/>
      <c r="AY97" s="350"/>
      <c r="AZ97" s="350"/>
      <c r="BA97" s="350"/>
      <c r="BB97" s="350"/>
      <c r="BC97" s="350"/>
      <c r="BD97" s="351"/>
    </row>
    <row r="98" spans="1:78" x14ac:dyDescent="0.25">
      <c r="A98" s="269">
        <v>12</v>
      </c>
      <c r="B98" s="270" t="s">
        <v>204</v>
      </c>
      <c r="C98" s="331" cm="1">
        <f t="array" aca="1" ref="C98" ca="1">INDIRECT("'"&amp;$BL78&amp;"'!C$65")</f>
        <v>9055</v>
      </c>
      <c r="D98" s="297" cm="1">
        <f t="array" aca="1" ref="D98" ca="1">INDIRECT("'"&amp;$BL78&amp;"'!D$65")</f>
        <v>0</v>
      </c>
      <c r="E98" s="297" cm="1">
        <f t="array" aca="1" ref="E98" ca="1">INDIRECT("'"&amp;$BL78&amp;"'!E$65")</f>
        <v>0</v>
      </c>
      <c r="F98" s="297" cm="1">
        <f t="array" aca="1" ref="F98" ca="1">INDIRECT("'"&amp;$BL78&amp;"'!F$65")</f>
        <v>896</v>
      </c>
      <c r="G98" s="297" cm="1">
        <f t="array" aca="1" ref="G98" ca="1">INDIRECT("'"&amp;$BL78&amp;"'!G$65")</f>
        <v>0</v>
      </c>
      <c r="H98" s="297" cm="1">
        <f t="array" aca="1" ref="H98" ca="1">INDIRECT("'"&amp;$BL78&amp;"'!H$65")</f>
        <v>0</v>
      </c>
      <c r="I98" s="337" cm="1">
        <f t="array" aca="1" ref="I98" ca="1">INDIRECT("'"&amp;$BL78&amp;"'!I$65")</f>
        <v>39.099587981107426</v>
      </c>
      <c r="J98" s="331" cm="1">
        <f t="array" aca="1" ref="J98" ca="1">INDIRECT("'"&amp;$BL78&amp;"'!J$65")</f>
        <v>0</v>
      </c>
      <c r="K98" s="297" cm="1">
        <f t="array" aca="1" ref="K98" ca="1">INDIRECT("'"&amp;$BL78&amp;"'!K$65")</f>
        <v>0</v>
      </c>
      <c r="L98" s="297" cm="1">
        <f t="array" aca="1" ref="L98" ca="1">INDIRECT("'"&amp;$BL78&amp;"'!L$65")</f>
        <v>6138</v>
      </c>
      <c r="M98" s="297" cm="1">
        <f t="array" aca="1" ref="M98" ca="1">INDIRECT("'"&amp;$BL78&amp;"'!M$65")</f>
        <v>0</v>
      </c>
      <c r="N98" s="297" cm="1">
        <f t="array" aca="1" ref="N98" ca="1">INDIRECT("'"&amp;$BL78&amp;"'!N$65")</f>
        <v>2156</v>
      </c>
      <c r="O98" s="297" cm="1">
        <f t="array" aca="1" ref="O98" ca="1">INDIRECT("'"&amp;$BL78&amp;"'!O$65")</f>
        <v>0</v>
      </c>
      <c r="P98" s="338" cm="1">
        <f t="array" aca="1" ref="P98" ca="1">INDIRECT("'"&amp;$BL78&amp;"'!P$65")</f>
        <v>28.700265251989389</v>
      </c>
      <c r="Q98" s="296" cm="1">
        <f t="array" aca="1" ref="Q98" ca="1">INDIRECT("'"&amp;$BL78&amp;"'!Q$65")</f>
        <v>0</v>
      </c>
      <c r="R98" s="297" cm="1">
        <f t="array" aca="1" ref="R98" ca="1">INDIRECT("'"&amp;$BL78&amp;"'!R$65")</f>
        <v>6370</v>
      </c>
      <c r="S98" s="297" cm="1">
        <f t="array" aca="1" ref="S98" ca="1">INDIRECT("'"&amp;$BL78&amp;"'!S$65")</f>
        <v>2917</v>
      </c>
      <c r="T98" s="297" cm="1">
        <f t="array" aca="1" ref="T98" ca="1">INDIRECT("'"&amp;$BL78&amp;"'!T$65")</f>
        <v>0</v>
      </c>
      <c r="U98" s="297" cm="1">
        <f t="array" aca="1" ref="U98" ca="1">INDIRECT("'"&amp;$BL78&amp;"'!U$65")</f>
        <v>916</v>
      </c>
      <c r="V98" s="297" cm="1">
        <f t="array" aca="1" ref="V98" ca="1">INDIRECT("'"&amp;$BL78&amp;"'!V$65")</f>
        <v>0</v>
      </c>
      <c r="W98" s="337" cm="1">
        <f t="array" aca="1" ref="W98" ca="1">INDIRECT("'"&amp;$BL78&amp;"'!W$65")</f>
        <v>32.672743310790942</v>
      </c>
      <c r="X98" s="331" cm="1">
        <f t="array" aca="1" ref="X98" ca="1">INDIRECT("'"&amp;$BL78&amp;"'!X$65")</f>
        <v>9055</v>
      </c>
      <c r="Y98" s="297" cm="1">
        <f t="array" aca="1" ref="Y98" ca="1">INDIRECT("'"&amp;$BL78&amp;"'!Y$65")</f>
        <v>6370</v>
      </c>
      <c r="Z98" s="297" cm="1">
        <f t="array" aca="1" ref="Z98" ca="1">INDIRECT("'"&amp;$BL78&amp;"'!Z$65")</f>
        <v>9055</v>
      </c>
      <c r="AA98" s="297" cm="1">
        <f t="array" aca="1" ref="AA98" ca="1">INDIRECT("'"&amp;$BL78&amp;"'!AA$65")</f>
        <v>896</v>
      </c>
      <c r="AB98" s="297" cm="1">
        <f t="array" aca="1" ref="AB98" ca="1">INDIRECT("'"&amp;$BL78&amp;"'!AB$65")</f>
        <v>3072</v>
      </c>
      <c r="AC98" s="297" cm="1">
        <f t="array" aca="1" ref="AC98" ca="1">INDIRECT("'"&amp;$BL78&amp;"'!AC$65")</f>
        <v>0</v>
      </c>
      <c r="AD98" s="338" cm="1">
        <f t="array" aca="1" ref="AD98" ca="1">INDIRECT("'"&amp;$BL78&amp;"'!AD$65")</f>
        <v>33.762654668166476</v>
      </c>
      <c r="AE98" s="350"/>
      <c r="AF98" s="350"/>
      <c r="AG98" s="350"/>
      <c r="AH98" s="350"/>
      <c r="AI98" s="350"/>
      <c r="AJ98" s="350"/>
      <c r="AK98" s="350"/>
      <c r="AL98" s="350"/>
      <c r="AM98" s="350"/>
      <c r="AN98" s="350"/>
      <c r="AO98" s="350"/>
      <c r="AP98" s="350"/>
      <c r="AQ98" s="350"/>
      <c r="AR98" s="350"/>
      <c r="AS98" s="350"/>
      <c r="AT98" s="350"/>
      <c r="AU98" s="350"/>
      <c r="AV98" s="350"/>
      <c r="AW98" s="350"/>
      <c r="AX98" s="350"/>
      <c r="AY98" s="350"/>
      <c r="AZ98" s="350"/>
      <c r="BA98" s="350"/>
      <c r="BB98" s="350"/>
      <c r="BC98" s="350"/>
      <c r="BD98" s="351"/>
    </row>
    <row r="99" spans="1:78" x14ac:dyDescent="0.25">
      <c r="A99" s="269">
        <v>13</v>
      </c>
      <c r="B99" s="270" t="s">
        <v>203</v>
      </c>
      <c r="C99" s="331" cm="1">
        <f t="array" aca="1" ref="C99" ca="1">INDIRECT("'"&amp;$BL79&amp;"'!C$65")</f>
        <v>5986</v>
      </c>
      <c r="D99" s="297" cm="1">
        <f t="array" aca="1" ref="D99" ca="1">INDIRECT("'"&amp;$BL79&amp;"'!D$65")</f>
        <v>0</v>
      </c>
      <c r="E99" s="297" cm="1">
        <f t="array" aca="1" ref="E99" ca="1">INDIRECT("'"&amp;$BL79&amp;"'!E$65")</f>
        <v>0</v>
      </c>
      <c r="F99" s="297" cm="1">
        <f t="array" aca="1" ref="F99" ca="1">INDIRECT("'"&amp;$BL79&amp;"'!F$65")</f>
        <v>1924</v>
      </c>
      <c r="G99" s="297" cm="1">
        <f t="array" aca="1" ref="G99" ca="1">INDIRECT("'"&amp;$BL79&amp;"'!G$65")</f>
        <v>0</v>
      </c>
      <c r="H99" s="297" cm="1">
        <f t="array" aca="1" ref="H99" ca="1">INDIRECT("'"&amp;$BL79&amp;"'!H$65")</f>
        <v>324</v>
      </c>
      <c r="I99" s="337" cm="1">
        <f t="array" aca="1" ref="I99" ca="1">INDIRECT("'"&amp;$BL79&amp;"'!I$65")</f>
        <v>36.876366286130676</v>
      </c>
      <c r="J99" s="331" cm="1">
        <f t="array" aca="1" ref="J99" ca="1">INDIRECT("'"&amp;$BL79&amp;"'!J$65")</f>
        <v>0</v>
      </c>
      <c r="K99" s="297" cm="1">
        <f t="array" aca="1" ref="K99" ca="1">INDIRECT("'"&amp;$BL79&amp;"'!K$65")</f>
        <v>0</v>
      </c>
      <c r="L99" s="297" cm="1">
        <f t="array" aca="1" ref="L99" ca="1">INDIRECT("'"&amp;$BL79&amp;"'!L$65")</f>
        <v>5702</v>
      </c>
      <c r="M99" s="297" cm="1">
        <f t="array" aca="1" ref="M99" ca="1">INDIRECT("'"&amp;$BL79&amp;"'!M$65")</f>
        <v>0</v>
      </c>
      <c r="N99" s="297" cm="1">
        <f t="array" aca="1" ref="N99" ca="1">INDIRECT("'"&amp;$BL79&amp;"'!N$65")</f>
        <v>2258</v>
      </c>
      <c r="O99" s="297" cm="1">
        <f t="array" aca="1" ref="O99" ca="1">INDIRECT("'"&amp;$BL79&amp;"'!O$65")</f>
        <v>324</v>
      </c>
      <c r="P99" s="338" cm="1">
        <f t="array" aca="1" ref="P99" ca="1">INDIRECT("'"&amp;$BL79&amp;"'!P$65")</f>
        <v>28.246016417189765</v>
      </c>
      <c r="Q99" s="296" cm="1">
        <f t="array" aca="1" ref="Q99" ca="1">INDIRECT("'"&amp;$BL79&amp;"'!Q$65")</f>
        <v>0</v>
      </c>
      <c r="R99" s="297" cm="1">
        <f t="array" aca="1" ref="R99" ca="1">INDIRECT("'"&amp;$BL79&amp;"'!R$65")</f>
        <v>6694</v>
      </c>
      <c r="S99" s="297" cm="1">
        <f t="array" aca="1" ref="S99" ca="1">INDIRECT("'"&amp;$BL79&amp;"'!S$65")</f>
        <v>3986</v>
      </c>
      <c r="T99" s="297" cm="1">
        <f t="array" aca="1" ref="T99" ca="1">INDIRECT("'"&amp;$BL79&amp;"'!T$65")</f>
        <v>0</v>
      </c>
      <c r="U99" s="297" cm="1">
        <f t="array" aca="1" ref="U99" ca="1">INDIRECT("'"&amp;$BL79&amp;"'!U$65")</f>
        <v>1461</v>
      </c>
      <c r="V99" s="297" cm="1">
        <f t="array" aca="1" ref="V99" ca="1">INDIRECT("'"&amp;$BL79&amp;"'!V$65")</f>
        <v>0</v>
      </c>
      <c r="W99" s="337" cm="1">
        <f t="array" aca="1" ref="W99" ca="1">INDIRECT("'"&amp;$BL79&amp;"'!W$65")</f>
        <v>32.155094308541308</v>
      </c>
      <c r="X99" s="331" cm="1">
        <f t="array" aca="1" ref="X99" ca="1">INDIRECT("'"&amp;$BL79&amp;"'!X$65")</f>
        <v>5986</v>
      </c>
      <c r="Y99" s="297" cm="1">
        <f t="array" aca="1" ref="Y99" ca="1">INDIRECT("'"&amp;$BL79&amp;"'!Y$65")</f>
        <v>6694</v>
      </c>
      <c r="Z99" s="297" cm="1">
        <f t="array" aca="1" ref="Z99" ca="1">INDIRECT("'"&amp;$BL79&amp;"'!Z$65")</f>
        <v>9688</v>
      </c>
      <c r="AA99" s="297" cm="1">
        <f t="array" aca="1" ref="AA99" ca="1">INDIRECT("'"&amp;$BL79&amp;"'!AA$65")</f>
        <v>1924</v>
      </c>
      <c r="AB99" s="297" cm="1">
        <f t="array" aca="1" ref="AB99" ca="1">INDIRECT("'"&amp;$BL79&amp;"'!AB$65")</f>
        <v>3719</v>
      </c>
      <c r="AC99" s="297" cm="1">
        <f t="array" aca="1" ref="AC99" ca="1">INDIRECT("'"&amp;$BL79&amp;"'!AC$65")</f>
        <v>648</v>
      </c>
      <c r="AD99" s="338" cm="1">
        <f t="array" aca="1" ref="AD99" ca="1">INDIRECT("'"&amp;$BL79&amp;"'!AD$65")</f>
        <v>32.381625318399109</v>
      </c>
      <c r="AE99" s="350"/>
      <c r="AF99" s="350"/>
      <c r="AG99" s="350"/>
      <c r="AH99" s="350"/>
      <c r="AI99" s="350"/>
      <c r="AJ99" s="350"/>
      <c r="AK99" s="350"/>
      <c r="AL99" s="350"/>
      <c r="AM99" s="350"/>
      <c r="AN99" s="350"/>
      <c r="AO99" s="350"/>
      <c r="AP99" s="350"/>
      <c r="AQ99" s="350"/>
      <c r="AR99" s="350"/>
      <c r="AS99" s="350"/>
      <c r="AT99" s="350"/>
      <c r="AU99" s="350"/>
      <c r="AV99" s="350"/>
      <c r="AW99" s="350"/>
      <c r="AX99" s="350"/>
      <c r="AY99" s="350"/>
      <c r="AZ99" s="350"/>
      <c r="BA99" s="350"/>
      <c r="BB99" s="350"/>
      <c r="BC99" s="350"/>
      <c r="BD99" s="351"/>
    </row>
    <row r="100" spans="1:78" x14ac:dyDescent="0.25">
      <c r="A100" s="269">
        <v>14</v>
      </c>
      <c r="B100" s="270" t="s">
        <v>181</v>
      </c>
      <c r="C100" s="331" cm="1">
        <f t="array" aca="1" ref="C100" ca="1">INDIRECT("'"&amp;$BL80&amp;"'!C$65")</f>
        <v>10831</v>
      </c>
      <c r="D100" s="297" cm="1">
        <f t="array" aca="1" ref="D100" ca="1">INDIRECT("'"&amp;$BL80&amp;"'!D$65")</f>
        <v>0</v>
      </c>
      <c r="E100" s="297" cm="1">
        <f t="array" aca="1" ref="E100" ca="1">INDIRECT("'"&amp;$BL80&amp;"'!E$65")</f>
        <v>0</v>
      </c>
      <c r="F100" s="297" cm="1">
        <f t="array" aca="1" ref="F100" ca="1">INDIRECT("'"&amp;$BL80&amp;"'!F$65")</f>
        <v>0</v>
      </c>
      <c r="G100" s="297" cm="1">
        <f t="array" aca="1" ref="G100" ca="1">INDIRECT("'"&amp;$BL80&amp;"'!G$65")</f>
        <v>0</v>
      </c>
      <c r="H100" s="297" cm="1">
        <f t="array" aca="1" ref="H100" ca="1">INDIRECT("'"&amp;$BL80&amp;"'!H$65")</f>
        <v>0</v>
      </c>
      <c r="I100" s="337" cm="1">
        <f t="array" aca="1" ref="I100" ca="1">INDIRECT("'"&amp;$BL80&amp;"'!I$65")</f>
        <v>40</v>
      </c>
      <c r="J100" s="331" cm="1">
        <f t="array" aca="1" ref="J100" ca="1">INDIRECT("'"&amp;$BL80&amp;"'!J$65")</f>
        <v>0</v>
      </c>
      <c r="K100" s="297" cm="1">
        <f t="array" aca="1" ref="K100" ca="1">INDIRECT("'"&amp;$BL80&amp;"'!K$65")</f>
        <v>0</v>
      </c>
      <c r="L100" s="297" cm="1">
        <f t="array" aca="1" ref="L100" ca="1">INDIRECT("'"&amp;$BL80&amp;"'!L$65")</f>
        <v>7322</v>
      </c>
      <c r="M100" s="297" cm="1">
        <f t="array" aca="1" ref="M100" ca="1">INDIRECT("'"&amp;$BL80&amp;"'!M$65")</f>
        <v>0</v>
      </c>
      <c r="N100" s="297" cm="1">
        <f t="array" aca="1" ref="N100" ca="1">INDIRECT("'"&amp;$BL80&amp;"'!N$65")</f>
        <v>0</v>
      </c>
      <c r="O100" s="297" cm="1">
        <f t="array" aca="1" ref="O100" ca="1">INDIRECT("'"&amp;$BL80&amp;"'!O$65")</f>
        <v>1240</v>
      </c>
      <c r="P100" s="338" cm="1">
        <f t="array" aca="1" ref="P100" ca="1">INDIRECT("'"&amp;$BL80&amp;"'!P$65")</f>
        <v>28.5517402476057</v>
      </c>
      <c r="Q100" s="296" cm="1">
        <f t="array" aca="1" ref="Q100" ca="1">INDIRECT("'"&amp;$BL80&amp;"'!Q$65")</f>
        <v>0</v>
      </c>
      <c r="R100" s="297" cm="1">
        <f t="array" aca="1" ref="R100" ca="1">INDIRECT("'"&amp;$BL80&amp;"'!R$65")</f>
        <v>0</v>
      </c>
      <c r="S100" s="297" cm="1">
        <f t="array" aca="1" ref="S100" ca="1">INDIRECT("'"&amp;$BL80&amp;"'!S$65")</f>
        <v>2917</v>
      </c>
      <c r="T100" s="297" cm="1">
        <f t="array" aca="1" ref="T100" ca="1">INDIRECT("'"&amp;$BL80&amp;"'!T$65")</f>
        <v>0</v>
      </c>
      <c r="U100" s="297" cm="1">
        <f t="array" aca="1" ref="U100" ca="1">INDIRECT("'"&amp;$BL80&amp;"'!U$65")</f>
        <v>0</v>
      </c>
      <c r="V100" s="297" cm="1">
        <f t="array" aca="1" ref="V100" ca="1">INDIRECT("'"&amp;$BL80&amp;"'!V$65")</f>
        <v>0</v>
      </c>
      <c r="W100" s="337" cm="1">
        <f t="array" aca="1" ref="W100" ca="1">INDIRECT("'"&amp;$BL80&amp;"'!W$65")</f>
        <v>30</v>
      </c>
      <c r="X100" s="331" cm="1">
        <f t="array" aca="1" ref="X100" ca="1">INDIRECT("'"&amp;$BL80&amp;"'!X$65")</f>
        <v>10831</v>
      </c>
      <c r="Y100" s="297" cm="1">
        <f t="array" aca="1" ref="Y100" ca="1">INDIRECT("'"&amp;$BL80&amp;"'!Y$65")</f>
        <v>0</v>
      </c>
      <c r="Z100" s="297" cm="1">
        <f t="array" aca="1" ref="Z100" ca="1">INDIRECT("'"&amp;$BL80&amp;"'!Z$65")</f>
        <v>10239</v>
      </c>
      <c r="AA100" s="297" cm="1">
        <f t="array" aca="1" ref="AA100" ca="1">INDIRECT("'"&amp;$BL80&amp;"'!AA$65")</f>
        <v>0</v>
      </c>
      <c r="AB100" s="297" cm="1">
        <f t="array" aca="1" ref="AB100" ca="1">INDIRECT("'"&amp;$BL80&amp;"'!AB$65")</f>
        <v>0</v>
      </c>
      <c r="AC100" s="297" cm="1">
        <f t="array" aca="1" ref="AC100" ca="1">INDIRECT("'"&amp;$BL80&amp;"'!AC$65")</f>
        <v>1240</v>
      </c>
      <c r="AD100" s="338" cm="1">
        <f t="array" aca="1" ref="AD100" ca="1">INDIRECT("'"&amp;$BL80&amp;"'!AD$65")</f>
        <v>34.298969072164951</v>
      </c>
      <c r="AE100" s="350"/>
      <c r="AF100" s="350"/>
      <c r="AG100" s="350"/>
      <c r="AH100" s="350"/>
      <c r="AI100" s="350"/>
      <c r="AJ100" s="350"/>
      <c r="AK100" s="350"/>
      <c r="AL100" s="350"/>
      <c r="AM100" s="350"/>
      <c r="AN100" s="350"/>
      <c r="AO100" s="350"/>
      <c r="AP100" s="350"/>
      <c r="AQ100" s="350"/>
      <c r="AR100" s="350"/>
      <c r="AS100" s="350"/>
      <c r="AT100" s="350"/>
      <c r="AU100" s="350"/>
      <c r="AV100" s="350"/>
      <c r="AW100" s="350"/>
      <c r="AX100" s="350"/>
      <c r="AY100" s="350"/>
      <c r="AZ100" s="350"/>
      <c r="BA100" s="350"/>
      <c r="BB100" s="350"/>
      <c r="BC100" s="350"/>
      <c r="BD100" s="351"/>
    </row>
    <row r="101" spans="1:78" ht="15.75" thickBot="1" x14ac:dyDescent="0.3">
      <c r="A101" s="274">
        <v>15</v>
      </c>
      <c r="B101" s="275" t="s">
        <v>202</v>
      </c>
      <c r="C101" s="333" cm="1">
        <f t="array" aca="1" ref="C101" ca="1">INDIRECT("'"&amp;$BL81&amp;"'!C$65")</f>
        <v>6786</v>
      </c>
      <c r="D101" s="302" cm="1">
        <f t="array" aca="1" ref="D101" ca="1">INDIRECT("'"&amp;$BL81&amp;"'!D$65")</f>
        <v>0</v>
      </c>
      <c r="E101" s="302" cm="1">
        <f t="array" aca="1" ref="E101" ca="1">INDIRECT("'"&amp;$BL81&amp;"'!E$65")</f>
        <v>0</v>
      </c>
      <c r="F101" s="302" cm="1">
        <f t="array" aca="1" ref="F101" ca="1">INDIRECT("'"&amp;$BL81&amp;"'!F$65")</f>
        <v>896</v>
      </c>
      <c r="G101" s="302" cm="1">
        <f t="array" aca="1" ref="G101" ca="1">INDIRECT("'"&amp;$BL81&amp;"'!G$65")</f>
        <v>0</v>
      </c>
      <c r="H101" s="302" cm="1">
        <f t="array" aca="1" ref="H101" ca="1">INDIRECT("'"&amp;$BL81&amp;"'!H$65")</f>
        <v>0</v>
      </c>
      <c r="I101" s="339" cm="1">
        <f t="array" aca="1" ref="I101" ca="1">INDIRECT("'"&amp;$BL81&amp;"'!I$65")</f>
        <v>38.83363707367873</v>
      </c>
      <c r="J101" s="333" cm="1">
        <f t="array" aca="1" ref="J101" ca="1">INDIRECT("'"&amp;$BL81&amp;"'!J$65")</f>
        <v>0</v>
      </c>
      <c r="K101" s="302" cm="1">
        <f t="array" aca="1" ref="K101" ca="1">INDIRECT("'"&amp;$BL81&amp;"'!K$65")</f>
        <v>0</v>
      </c>
      <c r="L101" s="302" cm="1">
        <f t="array" aca="1" ref="L101" ca="1">INDIRECT("'"&amp;$BL81&amp;"'!L$65")</f>
        <v>6786</v>
      </c>
      <c r="M101" s="302" cm="1">
        <f t="array" aca="1" ref="M101" ca="1">INDIRECT("'"&amp;$BL81&amp;"'!M$65")</f>
        <v>0</v>
      </c>
      <c r="N101" s="302" cm="1">
        <f t="array" aca="1" ref="N101" ca="1">INDIRECT("'"&amp;$BL81&amp;"'!N$65")</f>
        <v>1240</v>
      </c>
      <c r="O101" s="302" cm="1">
        <f t="array" aca="1" ref="O101" ca="1">INDIRECT("'"&amp;$BL81&amp;"'!O$65")</f>
        <v>0</v>
      </c>
      <c r="P101" s="340" cm="1">
        <f t="array" aca="1" ref="P101" ca="1">INDIRECT("'"&amp;$BL81&amp;"'!P$65")</f>
        <v>29.227510590580614</v>
      </c>
      <c r="Q101" s="301" cm="1">
        <f t="array" aca="1" ref="Q101" ca="1">INDIRECT("'"&amp;$BL81&amp;"'!Q$65")</f>
        <v>0</v>
      </c>
      <c r="R101" s="302" cm="1">
        <f t="array" aca="1" ref="R101" ca="1">INDIRECT("'"&amp;$BL81&amp;"'!R$65")</f>
        <v>7018</v>
      </c>
      <c r="S101" s="302" cm="1">
        <f t="array" aca="1" ref="S101" ca="1">INDIRECT("'"&amp;$BL81&amp;"'!S$65")</f>
        <v>0</v>
      </c>
      <c r="T101" s="302" cm="1">
        <f t="array" aca="1" ref="T101" ca="1">INDIRECT("'"&amp;$BL81&amp;"'!T$65")</f>
        <v>0</v>
      </c>
      <c r="U101" s="302" cm="1">
        <f t="array" aca="1" ref="U101" ca="1">INDIRECT("'"&amp;$BL81&amp;"'!U$65")</f>
        <v>0</v>
      </c>
      <c r="V101" s="302" cm="1">
        <f t="array" aca="1" ref="V101" ca="1">INDIRECT("'"&amp;$BL81&amp;"'!V$65")</f>
        <v>0</v>
      </c>
      <c r="W101" s="339" cm="1">
        <f t="array" aca="1" ref="W101" ca="1">INDIRECT("'"&amp;$BL81&amp;"'!W$65")</f>
        <v>35</v>
      </c>
      <c r="X101" s="333" cm="1">
        <f t="array" aca="1" ref="X101" ca="1">INDIRECT("'"&amp;$BL81&amp;"'!X$65")</f>
        <v>6786</v>
      </c>
      <c r="Y101" s="302" cm="1">
        <f t="array" aca="1" ref="Y101" ca="1">INDIRECT("'"&amp;$BL81&amp;"'!Y$65")</f>
        <v>7018</v>
      </c>
      <c r="Z101" s="302" cm="1">
        <f t="array" aca="1" ref="Z101" ca="1">INDIRECT("'"&amp;$BL81&amp;"'!Z$65")</f>
        <v>6786</v>
      </c>
      <c r="AA101" s="302" cm="1">
        <f t="array" aca="1" ref="AA101" ca="1">INDIRECT("'"&amp;$BL81&amp;"'!AA$65")</f>
        <v>896</v>
      </c>
      <c r="AB101" s="302" cm="1">
        <f t="array" aca="1" ref="AB101" ca="1">INDIRECT("'"&amp;$BL81&amp;"'!AB$65")</f>
        <v>1240</v>
      </c>
      <c r="AC101" s="302" cm="1">
        <f t="array" aca="1" ref="AC101" ca="1">INDIRECT("'"&amp;$BL81&amp;"'!AC$65")</f>
        <v>0</v>
      </c>
      <c r="AD101" s="340" cm="1">
        <f t="array" aca="1" ref="AD101" ca="1">INDIRECT("'"&amp;$BL81&amp;"'!AD$65")</f>
        <v>34.257238405350698</v>
      </c>
      <c r="AE101" s="350"/>
      <c r="AF101" s="350"/>
      <c r="AG101" s="350"/>
      <c r="AH101" s="350"/>
      <c r="AI101" s="350"/>
      <c r="AJ101" s="350"/>
      <c r="AK101" s="350"/>
      <c r="AL101" s="350"/>
      <c r="AM101" s="350"/>
      <c r="AN101" s="350"/>
      <c r="AO101" s="350"/>
      <c r="AP101" s="350"/>
      <c r="AQ101" s="350"/>
      <c r="AR101" s="350"/>
      <c r="AS101" s="350"/>
      <c r="AT101" s="350"/>
      <c r="AU101" s="350"/>
      <c r="AV101" s="350"/>
      <c r="AW101" s="350"/>
      <c r="AX101" s="350"/>
      <c r="AY101" s="350"/>
      <c r="AZ101" s="350"/>
      <c r="BA101" s="350"/>
      <c r="BB101" s="350"/>
      <c r="BC101" s="350"/>
      <c r="BD101" s="351"/>
    </row>
    <row r="102" spans="1:78" ht="15.75" thickTop="1" x14ac:dyDescent="0.25">
      <c r="A102" s="359"/>
      <c r="B102" s="359"/>
      <c r="C102" s="360"/>
      <c r="D102" s="360"/>
      <c r="E102" s="360"/>
      <c r="F102" s="361"/>
      <c r="G102" s="360"/>
      <c r="H102" s="360"/>
      <c r="I102" s="360"/>
      <c r="J102" s="361"/>
      <c r="K102" s="360"/>
      <c r="L102" s="360"/>
      <c r="M102" s="360"/>
      <c r="N102" s="361"/>
      <c r="O102" s="360"/>
      <c r="P102" s="360"/>
      <c r="Q102" s="360"/>
      <c r="R102" s="361"/>
      <c r="S102" s="350"/>
      <c r="T102" s="350"/>
      <c r="U102" s="350"/>
      <c r="V102" s="350"/>
      <c r="W102" s="350"/>
      <c r="X102" s="350"/>
      <c r="Y102" s="350"/>
      <c r="Z102" s="350"/>
      <c r="AA102" s="350"/>
      <c r="AB102" s="350"/>
      <c r="AC102" s="350"/>
      <c r="AD102" s="350"/>
      <c r="AE102" s="350"/>
      <c r="AF102" s="350"/>
      <c r="AG102" s="350"/>
      <c r="AH102" s="350"/>
      <c r="AI102" s="350"/>
      <c r="AJ102" s="350"/>
      <c r="AK102" s="350"/>
      <c r="AL102" s="350"/>
      <c r="AM102" s="350"/>
      <c r="AN102" s="350"/>
      <c r="AO102" s="350"/>
      <c r="AP102" s="350"/>
      <c r="AQ102" s="350"/>
      <c r="AR102" s="350"/>
      <c r="AS102" s="350"/>
      <c r="AT102" s="350"/>
      <c r="AU102" s="350"/>
      <c r="AV102" s="350"/>
      <c r="AW102" s="350"/>
      <c r="AX102" s="350"/>
      <c r="AY102" s="350"/>
      <c r="AZ102" s="350"/>
      <c r="BA102" s="350"/>
      <c r="BB102" s="350"/>
      <c r="BC102" s="350"/>
      <c r="BD102" s="351"/>
    </row>
    <row r="103" spans="1:78" x14ac:dyDescent="0.25">
      <c r="A103" s="350"/>
      <c r="B103" s="350"/>
      <c r="C103" s="350"/>
      <c r="D103" s="350"/>
      <c r="E103" s="350"/>
      <c r="F103" s="350"/>
      <c r="G103" s="350"/>
      <c r="H103" s="350"/>
      <c r="I103" s="350"/>
      <c r="J103" s="350"/>
      <c r="K103" s="358"/>
      <c r="L103" s="358"/>
      <c r="M103" s="358"/>
      <c r="N103" s="358"/>
      <c r="O103" s="358"/>
      <c r="P103" s="358"/>
      <c r="Q103" s="358"/>
      <c r="R103" s="358"/>
      <c r="S103" s="358"/>
      <c r="T103" s="358"/>
      <c r="U103" s="358"/>
      <c r="V103" s="358"/>
      <c r="W103" s="358"/>
      <c r="X103" s="358"/>
      <c r="Y103" s="358"/>
      <c r="Z103" s="358"/>
      <c r="AA103" s="350"/>
      <c r="AB103" s="350"/>
      <c r="AC103" s="350"/>
      <c r="AD103" s="350"/>
      <c r="AE103" s="350"/>
      <c r="AF103" s="350"/>
      <c r="AG103" s="350"/>
      <c r="AH103" s="350"/>
      <c r="AI103" s="350"/>
      <c r="AJ103" s="350"/>
      <c r="AK103" s="350"/>
      <c r="AL103" s="350"/>
      <c r="AM103" s="350"/>
      <c r="AN103" s="350"/>
      <c r="AO103" s="350"/>
      <c r="AP103" s="350"/>
      <c r="AQ103" s="350"/>
      <c r="AR103" s="350"/>
      <c r="AS103" s="350"/>
      <c r="AT103" s="350"/>
      <c r="AU103" s="350"/>
      <c r="AV103" s="350"/>
      <c r="AW103" s="350"/>
      <c r="AX103" s="350"/>
      <c r="AY103" s="350"/>
      <c r="AZ103" s="350"/>
      <c r="BA103" s="350"/>
      <c r="BB103" s="350"/>
      <c r="BC103" s="350"/>
      <c r="BD103" s="351"/>
    </row>
    <row r="104" spans="1:78" ht="59.1" customHeight="1" x14ac:dyDescent="0.25">
      <c r="A104" s="381"/>
      <c r="B104" s="381" t="s">
        <v>452</v>
      </c>
      <c r="C104" s="382"/>
      <c r="D104" s="382"/>
      <c r="E104" s="380"/>
      <c r="F104" s="380"/>
      <c r="G104" s="380"/>
      <c r="H104" s="380"/>
      <c r="I104" s="350"/>
      <c r="J104" s="350"/>
      <c r="K104" s="358"/>
      <c r="L104" s="358"/>
      <c r="M104" s="358"/>
      <c r="N104" s="358"/>
      <c r="O104" s="358"/>
      <c r="P104" s="358"/>
      <c r="Q104" s="358"/>
      <c r="R104" s="358"/>
      <c r="S104" s="358"/>
      <c r="T104" s="358"/>
      <c r="U104" s="358"/>
      <c r="V104" s="358"/>
      <c r="W104" s="358"/>
      <c r="X104" s="358"/>
      <c r="Y104" s="358"/>
      <c r="Z104" s="358"/>
      <c r="AA104" s="350"/>
      <c r="AB104" s="350"/>
      <c r="AC104" s="350"/>
      <c r="AD104" s="350"/>
      <c r="AE104" s="350"/>
      <c r="AF104" s="350"/>
      <c r="AG104" s="350"/>
      <c r="AH104" s="350"/>
      <c r="AI104" s="350"/>
      <c r="AJ104" s="350"/>
      <c r="AK104" s="350"/>
      <c r="AL104" s="350"/>
      <c r="AM104" s="350"/>
      <c r="AN104" s="350"/>
      <c r="AO104" s="350"/>
      <c r="AP104" s="350"/>
      <c r="AQ104" s="350"/>
      <c r="AR104" s="350"/>
      <c r="AS104" s="350"/>
      <c r="AT104" s="350"/>
      <c r="AU104" s="350"/>
      <c r="AV104" s="350"/>
      <c r="AW104" s="350"/>
      <c r="AX104" s="350"/>
      <c r="AY104" s="350"/>
      <c r="AZ104" s="350"/>
      <c r="BA104" s="350"/>
      <c r="BB104" s="350"/>
      <c r="BC104" s="350"/>
      <c r="BD104" s="351"/>
    </row>
    <row r="105" spans="1:78" x14ac:dyDescent="0.25">
      <c r="A105" s="62"/>
      <c r="B105" s="359"/>
      <c r="C105" s="349"/>
      <c r="D105" s="349"/>
      <c r="E105" s="349"/>
      <c r="F105" s="349"/>
      <c r="G105" s="350"/>
      <c r="H105" s="350"/>
      <c r="I105" s="350"/>
      <c r="J105" s="350"/>
      <c r="K105" s="358"/>
      <c r="L105" s="358"/>
      <c r="M105" s="358"/>
      <c r="N105" s="358"/>
      <c r="O105" s="358"/>
      <c r="P105" s="358"/>
      <c r="Q105" s="358"/>
      <c r="R105" s="358"/>
      <c r="S105" s="358"/>
      <c r="T105" s="358"/>
      <c r="U105" s="358"/>
      <c r="V105" s="358"/>
      <c r="W105" s="358"/>
      <c r="X105" s="358"/>
      <c r="Y105" s="358"/>
      <c r="Z105" s="358"/>
      <c r="AA105" s="350"/>
      <c r="AB105" s="350"/>
      <c r="AC105" s="350"/>
      <c r="AD105" s="350"/>
      <c r="AE105" s="350"/>
      <c r="AF105" s="350"/>
      <c r="AG105" s="350"/>
      <c r="AH105" s="350"/>
      <c r="AI105" s="350"/>
      <c r="AJ105" s="350"/>
      <c r="AK105" s="350"/>
      <c r="AL105" s="350"/>
      <c r="AM105" s="350"/>
      <c r="AN105" s="350"/>
      <c r="AO105" s="350"/>
      <c r="AP105" s="350"/>
      <c r="AQ105" s="350"/>
      <c r="AR105" s="350"/>
      <c r="AS105" s="350"/>
      <c r="AT105" s="350"/>
      <c r="AU105" s="350"/>
      <c r="AV105" s="350"/>
      <c r="AW105" s="350"/>
      <c r="AX105" s="350"/>
      <c r="AY105" s="350"/>
      <c r="AZ105" s="350"/>
      <c r="BA105" s="350"/>
      <c r="BB105" s="350"/>
      <c r="BC105" s="350"/>
      <c r="BD105" s="351"/>
    </row>
    <row r="106" spans="1:78" x14ac:dyDescent="0.25">
      <c r="A106" s="62"/>
      <c r="B106" s="356"/>
      <c r="C106" s="356"/>
      <c r="D106" s="356"/>
      <c r="E106" s="356"/>
      <c r="F106" s="356"/>
      <c r="G106" s="356"/>
      <c r="H106" s="356"/>
      <c r="I106" s="350"/>
      <c r="J106" s="350"/>
      <c r="Y106" s="358"/>
      <c r="Z106" s="358"/>
      <c r="AA106" s="350"/>
      <c r="AB106" s="350"/>
      <c r="AC106" s="350"/>
      <c r="AD106" s="350"/>
      <c r="AE106" s="350"/>
      <c r="AF106" s="350"/>
      <c r="AG106" s="350"/>
      <c r="AH106" s="350"/>
      <c r="AI106" s="350"/>
      <c r="AJ106" s="350"/>
      <c r="AK106" s="350"/>
      <c r="AL106" s="350"/>
      <c r="AM106" s="350"/>
      <c r="AN106" s="350"/>
      <c r="AO106" s="350"/>
      <c r="AP106" s="350"/>
      <c r="AQ106" s="350"/>
      <c r="AR106" s="350"/>
      <c r="AS106" s="350"/>
      <c r="AT106" s="350"/>
      <c r="AU106" s="350"/>
      <c r="AV106" s="350"/>
      <c r="AW106" s="350"/>
      <c r="AX106" s="350"/>
      <c r="AY106" s="350"/>
      <c r="AZ106" s="350"/>
      <c r="BA106" s="350"/>
      <c r="BB106" s="350"/>
      <c r="BC106" s="350"/>
      <c r="BD106" s="351"/>
      <c r="BL106" s="364"/>
      <c r="BM106" s="365" t="s">
        <v>337</v>
      </c>
      <c r="BN106" s="366"/>
      <c r="BO106" s="366"/>
      <c r="BP106" s="366"/>
      <c r="BQ106" s="366"/>
      <c r="BR106" s="367"/>
      <c r="BS106" s="367"/>
      <c r="BT106" s="368"/>
      <c r="BU106" s="368"/>
      <c r="BV106" s="368"/>
      <c r="BW106" s="368"/>
      <c r="BX106" s="368"/>
      <c r="BY106" s="368"/>
      <c r="BZ106" s="369"/>
    </row>
    <row r="107" spans="1:78" ht="15.75" thickBot="1" x14ac:dyDescent="0.3">
      <c r="A107" s="62"/>
      <c r="B107" s="356" t="s">
        <v>453</v>
      </c>
      <c r="C107" s="383"/>
      <c r="D107" s="383"/>
      <c r="E107" s="383"/>
      <c r="F107" s="383"/>
      <c r="G107" s="383"/>
      <c r="H107" s="383"/>
      <c r="I107" s="350"/>
      <c r="J107" s="350"/>
      <c r="Y107" s="358"/>
      <c r="Z107" s="358"/>
      <c r="AA107" s="350"/>
      <c r="AB107" s="350"/>
      <c r="AC107" s="350"/>
      <c r="AD107" s="350"/>
      <c r="AE107" s="350"/>
      <c r="AF107" s="350"/>
      <c r="AG107" s="350"/>
      <c r="AH107" s="350"/>
      <c r="AI107" s="350"/>
      <c r="AJ107" s="350"/>
      <c r="AK107" s="350"/>
      <c r="AL107" s="350"/>
      <c r="AM107" s="350"/>
      <c r="AN107" s="350"/>
      <c r="AO107" s="350"/>
      <c r="AP107" s="350"/>
      <c r="AQ107" s="350"/>
      <c r="AR107" s="350"/>
      <c r="AS107" s="350"/>
      <c r="AT107" s="350"/>
      <c r="AU107" s="350"/>
      <c r="AV107" s="350"/>
      <c r="AW107" s="350"/>
      <c r="AX107" s="350"/>
      <c r="AY107" s="350"/>
      <c r="AZ107" s="350"/>
      <c r="BA107" s="350"/>
      <c r="BB107" s="350"/>
      <c r="BC107" s="350"/>
      <c r="BD107" s="351"/>
      <c r="BL107" s="367"/>
      <c r="BM107" s="367"/>
      <c r="BN107" s="365" t="s">
        <v>312</v>
      </c>
      <c r="BO107" s="367"/>
      <c r="BP107" s="367"/>
      <c r="BQ107" s="367"/>
      <c r="BR107" s="367"/>
      <c r="BS107" s="367"/>
      <c r="BT107" s="368"/>
      <c r="BU107" s="368"/>
      <c r="BV107" s="368"/>
      <c r="BW107" s="368"/>
      <c r="BX107" s="368"/>
      <c r="BY107" s="368"/>
      <c r="BZ107" s="369"/>
    </row>
    <row r="108" spans="1:78" ht="80.25" customHeight="1" thickTop="1" thickBot="1" x14ac:dyDescent="0.3">
      <c r="A108" s="62"/>
      <c r="B108" s="261" t="s">
        <v>14</v>
      </c>
      <c r="C108" s="261" t="s">
        <v>307</v>
      </c>
      <c r="D108" s="262" t="s">
        <v>308</v>
      </c>
      <c r="E108" s="263" t="s">
        <v>309</v>
      </c>
      <c r="F108" s="261" t="s">
        <v>310</v>
      </c>
      <c r="G108" s="260" t="s">
        <v>311</v>
      </c>
      <c r="H108" s="261" t="s">
        <v>459</v>
      </c>
      <c r="I108" s="350"/>
      <c r="J108" s="350"/>
      <c r="Y108" s="358"/>
      <c r="Z108" s="358"/>
      <c r="AA108" s="358"/>
      <c r="AB108" s="350"/>
      <c r="AC108" s="350"/>
      <c r="AD108" s="350"/>
      <c r="AE108" s="350"/>
      <c r="AF108" s="350"/>
      <c r="AG108" s="350"/>
      <c r="AH108" s="350"/>
      <c r="AI108" s="350"/>
      <c r="AJ108" s="350"/>
      <c r="AK108" s="350"/>
      <c r="AL108" s="350"/>
      <c r="AM108" s="350"/>
      <c r="AN108" s="350"/>
      <c r="AO108" s="350"/>
      <c r="AP108" s="350"/>
      <c r="AQ108" s="350"/>
      <c r="AR108" s="350"/>
      <c r="AS108" s="350"/>
      <c r="AT108" s="350"/>
      <c r="AU108" s="350"/>
      <c r="AV108" s="350"/>
      <c r="AW108" s="350"/>
      <c r="AX108" s="350"/>
      <c r="AY108" s="350"/>
      <c r="AZ108" s="350"/>
      <c r="BA108" s="350"/>
      <c r="BB108" s="350"/>
      <c r="BC108" s="350"/>
      <c r="BD108" s="351"/>
      <c r="BL108" s="370" t="s">
        <v>4</v>
      </c>
      <c r="BM108" s="371" t="s">
        <v>14</v>
      </c>
      <c r="BN108" s="371" t="s">
        <v>307</v>
      </c>
      <c r="BO108" s="371" t="s">
        <v>445</v>
      </c>
      <c r="BP108" s="371" t="s">
        <v>308</v>
      </c>
      <c r="BQ108" s="371" t="s">
        <v>446</v>
      </c>
      <c r="BR108" s="371" t="s">
        <v>309</v>
      </c>
      <c r="BS108" s="371" t="s">
        <v>447</v>
      </c>
      <c r="BT108" s="371" t="s">
        <v>310</v>
      </c>
      <c r="BU108" s="371" t="s">
        <v>448</v>
      </c>
      <c r="BV108" s="371" t="s">
        <v>311</v>
      </c>
      <c r="BW108" s="371" t="s">
        <v>450</v>
      </c>
      <c r="BX108" s="371" t="s">
        <v>449</v>
      </c>
      <c r="BY108" s="369"/>
    </row>
    <row r="109" spans="1:78" ht="15.75" thickTop="1" x14ac:dyDescent="0.25">
      <c r="A109" s="62"/>
      <c r="B109" s="265" t="str">
        <f ca="1">IFERROR(INDEX($BM$109:$BM$123, MATCH(BL109, $BX$109:$BX$123, 0)), "Not Found")</f>
        <v>Reverse RCI</v>
      </c>
      <c r="C109" s="265">
        <f ca="1">IFERROR(INDEX($BO$109:$BO$123, MATCH(B109, $BM$109:$BM$123, 0)), "Not Found")</f>
        <v>1</v>
      </c>
      <c r="D109" s="265">
        <f ca="1">IFERROR(INDEX($BQ$109:$BQ$123, MATCH(B109, $BM$109:$BM$123, 0)), "Not Found")</f>
        <v>1</v>
      </c>
      <c r="E109" s="265">
        <f ca="1">IFERROR(INDEX($BS$109:$BS$123, MATCH(B109, $BM$109:$BM$123, 0)), "Not Found")</f>
        <v>1</v>
      </c>
      <c r="F109" s="265">
        <f ca="1">IFERROR(INDEX($BU$109:$BU$123, MATCH(B109, $BM$109:$BM$123, 0)), "Not Found")</f>
        <v>1</v>
      </c>
      <c r="G109" s="265">
        <f ca="1">IFERROR(INDEX($BV$109:$BV$123, MATCH(B109, $BM$109:$BM$123, 0)), "Not Found")</f>
        <v>4</v>
      </c>
      <c r="H109" s="265">
        <f ca="1">IFERROR(INDEX($BW$109:$BW$123, MATCH(B109, $BM$109:$BM$123, 0)), "Not Found")</f>
        <v>1</v>
      </c>
      <c r="I109" s="350"/>
      <c r="J109" s="350"/>
      <c r="Y109" s="358"/>
      <c r="Z109" s="358"/>
      <c r="AA109" s="358"/>
      <c r="AB109" s="350"/>
      <c r="AC109" s="350"/>
      <c r="AD109" s="350"/>
      <c r="AE109" s="350"/>
      <c r="AF109" s="350"/>
      <c r="AG109" s="350"/>
      <c r="AH109" s="350"/>
      <c r="AI109" s="350"/>
      <c r="AJ109" s="350"/>
      <c r="AK109" s="350"/>
      <c r="AL109" s="350"/>
      <c r="AM109" s="350"/>
      <c r="AN109" s="350"/>
      <c r="AO109" s="350"/>
      <c r="AP109" s="350"/>
      <c r="AQ109" s="350"/>
      <c r="AR109" s="350"/>
      <c r="AS109" s="350"/>
      <c r="AT109" s="350"/>
      <c r="AU109" s="350"/>
      <c r="AV109" s="350"/>
      <c r="AW109" s="350"/>
      <c r="AX109" s="350"/>
      <c r="AY109" s="350"/>
      <c r="AZ109" s="350"/>
      <c r="BA109" s="350"/>
      <c r="BB109" s="350"/>
      <c r="BC109" s="350"/>
      <c r="BD109" s="351"/>
      <c r="BL109" s="372">
        <v>1</v>
      </c>
      <c r="BM109" s="373" t="s">
        <v>249</v>
      </c>
      <c r="BN109" s="373">
        <f t="shared" ref="BN109:BN123" ca="1" si="6">E4</f>
        <v>16</v>
      </c>
      <c r="BO109" s="373">
        <f t="shared" ref="BO109:BO123" ca="1" si="7">_xlfn.RANK.EQ(BN109,$BN$109:$BN$123, 1)</f>
        <v>15</v>
      </c>
      <c r="BP109" s="373">
        <f t="shared" ref="BP109:BP123" si="8">E25</f>
        <v>14409</v>
      </c>
      <c r="BQ109" s="373">
        <f t="shared" ref="BQ109:BQ123" si="9">_xlfn.RANK.EQ(BP109,$BP$109:$BP$123, 1)</f>
        <v>15</v>
      </c>
      <c r="BR109" s="373">
        <f t="shared" ref="BR109:BR123" ca="1" si="10">I46</f>
        <v>14409</v>
      </c>
      <c r="BS109" s="373">
        <f t="shared" ref="BS109:BS123" ca="1" si="11">_xlfn.RANK.EQ(BR109,$BR$109:$BR$123, 1)</f>
        <v>15</v>
      </c>
      <c r="BT109" s="373">
        <f t="shared" ref="BT109:BT123" ca="1" si="12">Q87+R87+S87</f>
        <v>11767</v>
      </c>
      <c r="BU109" s="373">
        <f t="shared" ref="BU109:BU123" ca="1" si="13">_xlfn.RANK.EQ(BT109,$BT$109:$BT$123, 1)</f>
        <v>15</v>
      </c>
      <c r="BV109" s="373">
        <f ca="1">BO109+BQ109+BS109+BU109</f>
        <v>60</v>
      </c>
      <c r="BW109" s="373">
        <f t="shared" ref="BW109:BW123" ca="1" si="14">_xlfn.RANK.EQ(BV109,$BV$109:$BV$123, 1)</f>
        <v>15</v>
      </c>
      <c r="BX109" s="373">
        <f t="shared" ref="BX109:BX123" ca="1" si="15">RANK(BV109, $BV$109:$BV$123,1) + COUNTIFS($BV$109:$BV$123, BV109, $BM$109:$BM$123, "&gt;" &amp; BM109)</f>
        <v>15</v>
      </c>
      <c r="BY109" s="369"/>
    </row>
    <row r="110" spans="1:78" x14ac:dyDescent="0.25">
      <c r="A110" s="62"/>
      <c r="B110" s="270" t="str">
        <f t="shared" ref="B110:B123" ca="1" si="16">IFERROR(INDEX($BM$109:$BM$123, MATCH(BL110, $BX$109:$BX$123, 0)), "Not Found")</f>
        <v>RCI</v>
      </c>
      <c r="C110" s="270">
        <f t="shared" ref="C110:C123" ca="1" si="17">IFERROR(INDEX($BO$109:$BO$123, MATCH(B110, $BM$109:$BM$123, 0)), "Not Found")</f>
        <v>1</v>
      </c>
      <c r="D110" s="270">
        <f t="shared" ref="D110:D123" ca="1" si="18">IFERROR(INDEX($BQ$109:$BQ$123, MATCH(B110, $BM$109:$BM$123, 0)), "Not Found")</f>
        <v>1</v>
      </c>
      <c r="E110" s="270">
        <f t="shared" ref="E110:E123" ca="1" si="19">IFERROR(INDEX($BS$109:$BS$123, MATCH(B110, $BM$109:$BM$123, 0)), "Not Found")</f>
        <v>1</v>
      </c>
      <c r="F110" s="270">
        <f t="shared" ref="F110:F123" ca="1" si="20">IFERROR(INDEX($BU$109:$BU$123, MATCH(B110, $BM$109:$BM$123, 0)), "Not Found")</f>
        <v>1</v>
      </c>
      <c r="G110" s="270">
        <f t="shared" ref="G110:G123" ca="1" si="21">IFERROR(INDEX($BV$109:$BV$123, MATCH(B110, $BM$109:$BM$123, 0)), "Not Found")</f>
        <v>4</v>
      </c>
      <c r="H110" s="270">
        <f t="shared" ref="H110:H123" ca="1" si="22">IFERROR(INDEX($BW$109:$BW$123, MATCH(B110, $BM$109:$BM$123, 0)), "Not Found")</f>
        <v>1</v>
      </c>
      <c r="I110" s="350"/>
      <c r="J110" s="350"/>
      <c r="Y110" s="358"/>
      <c r="Z110" s="358"/>
      <c r="AA110" s="358"/>
      <c r="AB110" s="350"/>
      <c r="AC110" s="350"/>
      <c r="AD110" s="350"/>
      <c r="AE110" s="350"/>
      <c r="AF110" s="350"/>
      <c r="AG110" s="350"/>
      <c r="AH110" s="350"/>
      <c r="AI110" s="350"/>
      <c r="AJ110" s="350"/>
      <c r="AK110" s="350"/>
      <c r="AL110" s="350"/>
      <c r="AM110" s="350"/>
      <c r="AN110" s="350"/>
      <c r="AO110" s="350"/>
      <c r="AP110" s="350"/>
      <c r="AQ110" s="350"/>
      <c r="AR110" s="350"/>
      <c r="AS110" s="350"/>
      <c r="AT110" s="350"/>
      <c r="AU110" s="350"/>
      <c r="AV110" s="350"/>
      <c r="AW110" s="350"/>
      <c r="AX110" s="350"/>
      <c r="AY110" s="350"/>
      <c r="AZ110" s="350"/>
      <c r="BA110" s="350"/>
      <c r="BB110" s="350"/>
      <c r="BC110" s="350"/>
      <c r="BD110" s="351"/>
      <c r="BL110" s="374">
        <v>2</v>
      </c>
      <c r="BM110" s="375" t="s">
        <v>205</v>
      </c>
      <c r="BN110" s="375">
        <f t="shared" ca="1" si="6"/>
        <v>8</v>
      </c>
      <c r="BO110" s="375">
        <f t="shared" ca="1" si="7"/>
        <v>5</v>
      </c>
      <c r="BP110" s="375">
        <f t="shared" si="8"/>
        <v>10365</v>
      </c>
      <c r="BQ110" s="375">
        <f t="shared" si="9"/>
        <v>11</v>
      </c>
      <c r="BR110" s="375">
        <f t="shared" ca="1" si="10"/>
        <v>10365</v>
      </c>
      <c r="BS110" s="375">
        <f t="shared" ca="1" si="11"/>
        <v>12</v>
      </c>
      <c r="BT110" s="375">
        <f t="shared" ca="1" si="12"/>
        <v>9611</v>
      </c>
      <c r="BU110" s="375">
        <f t="shared" ca="1" si="13"/>
        <v>11</v>
      </c>
      <c r="BV110" s="375">
        <f t="shared" ref="BV110:BV123" ca="1" si="23">BO110+BQ110+BS110+BU110</f>
        <v>39</v>
      </c>
      <c r="BW110" s="375">
        <f t="shared" ca="1" si="14"/>
        <v>10</v>
      </c>
      <c r="BX110" s="375">
        <f t="shared" ca="1" si="15"/>
        <v>10</v>
      </c>
      <c r="BY110" s="369"/>
    </row>
    <row r="111" spans="1:78" x14ac:dyDescent="0.25">
      <c r="A111" s="62"/>
      <c r="B111" s="270" t="str">
        <f t="shared" ca="1" si="16"/>
        <v>Thru-cut</v>
      </c>
      <c r="C111" s="270">
        <f t="shared" ca="1" si="17"/>
        <v>5</v>
      </c>
      <c r="D111" s="270">
        <f t="shared" ca="1" si="18"/>
        <v>3</v>
      </c>
      <c r="E111" s="270">
        <f t="shared" ca="1" si="19"/>
        <v>4</v>
      </c>
      <c r="F111" s="270">
        <f t="shared" ca="1" si="20"/>
        <v>3</v>
      </c>
      <c r="G111" s="270">
        <f t="shared" ca="1" si="21"/>
        <v>15</v>
      </c>
      <c r="H111" s="270">
        <f t="shared" ca="1" si="22"/>
        <v>3</v>
      </c>
      <c r="I111" s="350"/>
      <c r="J111" s="350"/>
      <c r="Y111" s="358"/>
      <c r="Z111" s="358"/>
      <c r="AA111" s="358"/>
      <c r="AB111" s="350"/>
      <c r="AC111" s="350"/>
      <c r="AD111" s="350"/>
      <c r="AE111" s="350"/>
      <c r="AF111" s="350"/>
      <c r="AG111" s="350"/>
      <c r="AH111" s="350"/>
      <c r="AI111" s="350"/>
      <c r="AJ111" s="350"/>
      <c r="AK111" s="350"/>
      <c r="AL111" s="350"/>
      <c r="AM111" s="350"/>
      <c r="AN111" s="350"/>
      <c r="AO111" s="350"/>
      <c r="AP111" s="350"/>
      <c r="AQ111" s="350"/>
      <c r="AR111" s="350"/>
      <c r="AS111" s="350"/>
      <c r="AT111" s="350"/>
      <c r="AU111" s="350"/>
      <c r="AV111" s="350"/>
      <c r="AW111" s="350"/>
      <c r="AX111" s="350"/>
      <c r="AY111" s="350"/>
      <c r="AZ111" s="350"/>
      <c r="BA111" s="350"/>
      <c r="BB111" s="350"/>
      <c r="BC111" s="350"/>
      <c r="BD111" s="351"/>
      <c r="BL111" s="374">
        <v>3</v>
      </c>
      <c r="BM111" s="375" t="s">
        <v>5</v>
      </c>
      <c r="BN111" s="375">
        <f t="shared" ca="1" si="6"/>
        <v>14</v>
      </c>
      <c r="BO111" s="375">
        <f t="shared" ca="1" si="7"/>
        <v>14</v>
      </c>
      <c r="BP111" s="375">
        <f t="shared" si="8"/>
        <v>13712</v>
      </c>
      <c r="BQ111" s="375">
        <f t="shared" si="9"/>
        <v>14</v>
      </c>
      <c r="BR111" s="375">
        <f t="shared" ca="1" si="10"/>
        <v>10795</v>
      </c>
      <c r="BS111" s="375">
        <f t="shared" ca="1" si="11"/>
        <v>14</v>
      </c>
      <c r="BT111" s="375">
        <f t="shared" ca="1" si="12"/>
        <v>11556</v>
      </c>
      <c r="BU111" s="375">
        <f t="shared" ca="1" si="13"/>
        <v>14</v>
      </c>
      <c r="BV111" s="375">
        <f t="shared" ca="1" si="23"/>
        <v>56</v>
      </c>
      <c r="BW111" s="375">
        <f t="shared" ca="1" si="14"/>
        <v>14</v>
      </c>
      <c r="BX111" s="375">
        <f t="shared" ca="1" si="15"/>
        <v>14</v>
      </c>
      <c r="BY111" s="369"/>
    </row>
    <row r="112" spans="1:78" x14ac:dyDescent="0.25">
      <c r="A112" s="62"/>
      <c r="B112" s="270" t="str">
        <f t="shared" ca="1" si="16"/>
        <v>Offset Thru-cut</v>
      </c>
      <c r="C112" s="270">
        <f t="shared" ca="1" si="17"/>
        <v>5</v>
      </c>
      <c r="D112" s="270">
        <f t="shared" ca="1" si="18"/>
        <v>3</v>
      </c>
      <c r="E112" s="270">
        <f t="shared" ca="1" si="19"/>
        <v>4</v>
      </c>
      <c r="F112" s="270">
        <f t="shared" ca="1" si="20"/>
        <v>3</v>
      </c>
      <c r="G112" s="270">
        <f t="shared" ca="1" si="21"/>
        <v>15</v>
      </c>
      <c r="H112" s="270">
        <f t="shared" ca="1" si="22"/>
        <v>3</v>
      </c>
      <c r="I112" s="350"/>
      <c r="J112" s="350"/>
      <c r="Y112" s="358"/>
      <c r="Z112" s="358"/>
      <c r="AA112" s="358"/>
      <c r="AB112" s="350"/>
      <c r="AC112" s="350"/>
      <c r="AD112" s="350"/>
      <c r="AE112" s="350"/>
      <c r="AF112" s="350"/>
      <c r="AG112" s="350"/>
      <c r="AH112" s="350"/>
      <c r="AI112" s="350"/>
      <c r="AJ112" s="350"/>
      <c r="AK112" s="350"/>
      <c r="AL112" s="350"/>
      <c r="AM112" s="350"/>
      <c r="AN112" s="350"/>
      <c r="AO112" s="350"/>
      <c r="AP112" s="350"/>
      <c r="AQ112" s="350"/>
      <c r="AR112" s="350"/>
      <c r="AS112" s="350"/>
      <c r="AT112" s="350"/>
      <c r="AU112" s="350"/>
      <c r="AV112" s="350"/>
      <c r="AW112" s="350"/>
      <c r="AX112" s="350"/>
      <c r="AY112" s="350"/>
      <c r="AZ112" s="350"/>
      <c r="BA112" s="350"/>
      <c r="BB112" s="350"/>
      <c r="BC112" s="350"/>
      <c r="BD112" s="351"/>
      <c r="BL112" s="374">
        <v>4</v>
      </c>
      <c r="BM112" s="375" t="s">
        <v>6</v>
      </c>
      <c r="BN112" s="375">
        <f t="shared" ca="1" si="6"/>
        <v>11</v>
      </c>
      <c r="BO112" s="375">
        <f t="shared" ca="1" si="7"/>
        <v>12</v>
      </c>
      <c r="BP112" s="375">
        <f t="shared" si="8"/>
        <v>12225</v>
      </c>
      <c r="BQ112" s="375">
        <f t="shared" si="9"/>
        <v>13</v>
      </c>
      <c r="BR112" s="375">
        <f t="shared" ca="1" si="10"/>
        <v>10605</v>
      </c>
      <c r="BS112" s="375">
        <f t="shared" ca="1" si="11"/>
        <v>13</v>
      </c>
      <c r="BT112" s="375">
        <f t="shared" ca="1" si="12"/>
        <v>10820</v>
      </c>
      <c r="BU112" s="375">
        <f t="shared" ca="1" si="13"/>
        <v>13</v>
      </c>
      <c r="BV112" s="375">
        <f t="shared" ca="1" si="23"/>
        <v>51</v>
      </c>
      <c r="BW112" s="375">
        <f t="shared" ca="1" si="14"/>
        <v>13</v>
      </c>
      <c r="BX112" s="375">
        <f t="shared" ca="1" si="15"/>
        <v>13</v>
      </c>
      <c r="BY112" s="369"/>
    </row>
    <row r="113" spans="1:78" x14ac:dyDescent="0.25">
      <c r="A113" s="62"/>
      <c r="B113" s="270" t="str">
        <f t="shared" ca="1" si="16"/>
        <v>Offset T</v>
      </c>
      <c r="C113" s="270">
        <f t="shared" ca="1" si="17"/>
        <v>4</v>
      </c>
      <c r="D113" s="270">
        <f t="shared" ca="1" si="18"/>
        <v>6</v>
      </c>
      <c r="E113" s="270">
        <f t="shared" ca="1" si="19"/>
        <v>3</v>
      </c>
      <c r="F113" s="270">
        <f t="shared" ca="1" si="20"/>
        <v>5</v>
      </c>
      <c r="G113" s="270">
        <f t="shared" ca="1" si="21"/>
        <v>18</v>
      </c>
      <c r="H113" s="270">
        <f t="shared" ca="1" si="22"/>
        <v>5</v>
      </c>
      <c r="I113" s="350"/>
      <c r="J113" s="350"/>
      <c r="Y113" s="358"/>
      <c r="Z113" s="358"/>
      <c r="AA113" s="358"/>
      <c r="AB113" s="350"/>
      <c r="AC113" s="350"/>
      <c r="AD113" s="350"/>
      <c r="AE113" s="350"/>
      <c r="AF113" s="350"/>
      <c r="AG113" s="350"/>
      <c r="AH113" s="350"/>
      <c r="AI113" s="350"/>
      <c r="AJ113" s="350"/>
      <c r="AK113" s="350"/>
      <c r="AL113" s="350"/>
      <c r="AM113" s="350"/>
      <c r="AN113" s="350"/>
      <c r="AO113" s="350"/>
      <c r="AP113" s="350"/>
      <c r="AQ113" s="350"/>
      <c r="AR113" s="350"/>
      <c r="AS113" s="350"/>
      <c r="AT113" s="350"/>
      <c r="AU113" s="350"/>
      <c r="AV113" s="350"/>
      <c r="AW113" s="350"/>
      <c r="AX113" s="350"/>
      <c r="AY113" s="350"/>
      <c r="AZ113" s="350"/>
      <c r="BA113" s="350"/>
      <c r="BB113" s="350"/>
      <c r="BC113" s="350"/>
      <c r="BD113" s="351"/>
      <c r="BL113" s="374">
        <v>5</v>
      </c>
      <c r="BM113" s="375" t="s">
        <v>7</v>
      </c>
      <c r="BN113" s="375">
        <f t="shared" ca="1" si="6"/>
        <v>8</v>
      </c>
      <c r="BO113" s="375">
        <f t="shared" ca="1" si="7"/>
        <v>5</v>
      </c>
      <c r="BP113" s="375">
        <f t="shared" si="8"/>
        <v>6320</v>
      </c>
      <c r="BQ113" s="375">
        <f t="shared" si="9"/>
        <v>3</v>
      </c>
      <c r="BR113" s="375">
        <f t="shared" ca="1" si="10"/>
        <v>6320</v>
      </c>
      <c r="BS113" s="375">
        <f t="shared" ca="1" si="11"/>
        <v>4</v>
      </c>
      <c r="BT113" s="375">
        <f t="shared" ca="1" si="12"/>
        <v>5348</v>
      </c>
      <c r="BU113" s="375">
        <f t="shared" ca="1" si="13"/>
        <v>3</v>
      </c>
      <c r="BV113" s="375">
        <f t="shared" ca="1" si="23"/>
        <v>15</v>
      </c>
      <c r="BW113" s="375">
        <f t="shared" ca="1" si="14"/>
        <v>3</v>
      </c>
      <c r="BX113" s="375">
        <f t="shared" ca="1" si="15"/>
        <v>3</v>
      </c>
      <c r="BY113" s="369"/>
    </row>
    <row r="114" spans="1:78" x14ac:dyDescent="0.25">
      <c r="A114" s="62"/>
      <c r="B114" s="270" t="str">
        <f t="shared" ca="1" si="16"/>
        <v>Two-phase MUT</v>
      </c>
      <c r="C114" s="270">
        <f t="shared" ca="1" si="17"/>
        <v>3</v>
      </c>
      <c r="D114" s="270">
        <f t="shared" ca="1" si="18"/>
        <v>5</v>
      </c>
      <c r="E114" s="270">
        <f t="shared" ca="1" si="19"/>
        <v>7</v>
      </c>
      <c r="F114" s="270">
        <f t="shared" ca="1" si="20"/>
        <v>6</v>
      </c>
      <c r="G114" s="270">
        <f t="shared" ca="1" si="21"/>
        <v>21</v>
      </c>
      <c r="H114" s="270">
        <f t="shared" ca="1" si="22"/>
        <v>6</v>
      </c>
      <c r="I114" s="350"/>
      <c r="J114" s="350"/>
      <c r="Y114" s="358"/>
      <c r="Z114" s="358"/>
      <c r="AA114" s="358"/>
      <c r="AB114" s="350"/>
      <c r="AC114" s="350"/>
      <c r="AD114" s="350"/>
      <c r="AE114" s="350"/>
      <c r="AF114" s="350"/>
      <c r="AG114" s="350"/>
      <c r="AH114" s="350"/>
      <c r="AI114" s="350"/>
      <c r="AJ114" s="350"/>
      <c r="AK114" s="350"/>
      <c r="AL114" s="350"/>
      <c r="AM114" s="350"/>
      <c r="AN114" s="350"/>
      <c r="AO114" s="350"/>
      <c r="AP114" s="350"/>
      <c r="AQ114" s="350"/>
      <c r="AR114" s="350"/>
      <c r="AS114" s="350"/>
      <c r="AT114" s="350"/>
      <c r="AU114" s="350"/>
      <c r="AV114" s="350"/>
      <c r="AW114" s="350"/>
      <c r="AX114" s="350"/>
      <c r="AY114" s="350"/>
      <c r="AZ114" s="350"/>
      <c r="BA114" s="350"/>
      <c r="BB114" s="350"/>
      <c r="BC114" s="350"/>
      <c r="BD114" s="351"/>
      <c r="BL114" s="374">
        <v>6</v>
      </c>
      <c r="BM114" s="375" t="s">
        <v>8</v>
      </c>
      <c r="BN114" s="375">
        <f t="shared" ca="1" si="6"/>
        <v>2</v>
      </c>
      <c r="BO114" s="375">
        <f t="shared" ca="1" si="7"/>
        <v>1</v>
      </c>
      <c r="BP114" s="375">
        <f t="shared" si="8"/>
        <v>2917</v>
      </c>
      <c r="BQ114" s="375">
        <f t="shared" si="9"/>
        <v>1</v>
      </c>
      <c r="BR114" s="375">
        <f t="shared" ca="1" si="10"/>
        <v>2917</v>
      </c>
      <c r="BS114" s="375">
        <f t="shared" ca="1" si="11"/>
        <v>1</v>
      </c>
      <c r="BT114" s="375">
        <f t="shared" ca="1" si="12"/>
        <v>2917</v>
      </c>
      <c r="BU114" s="375">
        <f t="shared" ca="1" si="13"/>
        <v>1</v>
      </c>
      <c r="BV114" s="375">
        <f t="shared" ca="1" si="23"/>
        <v>4</v>
      </c>
      <c r="BW114" s="375">
        <f t="shared" ca="1" si="14"/>
        <v>1</v>
      </c>
      <c r="BX114" s="375">
        <f t="shared" ca="1" si="15"/>
        <v>1</v>
      </c>
      <c r="BY114" s="369"/>
    </row>
    <row r="115" spans="1:78" x14ac:dyDescent="0.25">
      <c r="A115" s="62"/>
      <c r="B115" s="270" t="str">
        <f t="shared" ca="1" si="16"/>
        <v>Redirect 2L&amp;T</v>
      </c>
      <c r="C115" s="270">
        <f t="shared" ca="1" si="17"/>
        <v>5</v>
      </c>
      <c r="D115" s="270">
        <f t="shared" ca="1" si="18"/>
        <v>7</v>
      </c>
      <c r="E115" s="270">
        <f t="shared" ca="1" si="19"/>
        <v>6</v>
      </c>
      <c r="F115" s="270">
        <f t="shared" ca="1" si="20"/>
        <v>7</v>
      </c>
      <c r="G115" s="270">
        <f t="shared" ca="1" si="21"/>
        <v>25</v>
      </c>
      <c r="H115" s="270">
        <f t="shared" ca="1" si="22"/>
        <v>7</v>
      </c>
      <c r="I115" s="350"/>
      <c r="J115" s="350"/>
      <c r="Y115" s="358"/>
      <c r="Z115" s="358"/>
      <c r="AA115" s="358"/>
      <c r="AB115" s="350"/>
      <c r="AC115" s="350"/>
      <c r="AD115" s="350"/>
      <c r="AE115" s="350"/>
      <c r="AF115" s="350"/>
      <c r="AG115" s="350"/>
      <c r="AH115" s="350"/>
      <c r="AI115" s="350"/>
      <c r="AJ115" s="350"/>
      <c r="AK115" s="350"/>
      <c r="AL115" s="350"/>
      <c r="AM115" s="350"/>
      <c r="AN115" s="350"/>
      <c r="AO115" s="350"/>
      <c r="AP115" s="350"/>
      <c r="AQ115" s="350"/>
      <c r="AR115" s="350"/>
      <c r="AS115" s="350"/>
      <c r="AT115" s="350"/>
      <c r="AU115" s="350"/>
      <c r="AV115" s="350"/>
      <c r="AW115" s="350"/>
      <c r="AX115" s="350"/>
      <c r="AY115" s="350"/>
      <c r="AZ115" s="350"/>
      <c r="BA115" s="350"/>
      <c r="BB115" s="350"/>
      <c r="BC115" s="350"/>
      <c r="BD115" s="351"/>
      <c r="BL115" s="374">
        <v>7</v>
      </c>
      <c r="BM115" s="375" t="s">
        <v>9</v>
      </c>
      <c r="BN115" s="375">
        <f t="shared" ca="1" si="6"/>
        <v>8</v>
      </c>
      <c r="BO115" s="375">
        <f t="shared" ca="1" si="7"/>
        <v>5</v>
      </c>
      <c r="BP115" s="375">
        <f t="shared" si="8"/>
        <v>8423</v>
      </c>
      <c r="BQ115" s="375">
        <f t="shared" si="9"/>
        <v>7</v>
      </c>
      <c r="BR115" s="375">
        <f t="shared" ca="1" si="10"/>
        <v>6803</v>
      </c>
      <c r="BS115" s="375">
        <f t="shared" ca="1" si="11"/>
        <v>6</v>
      </c>
      <c r="BT115" s="375">
        <f t="shared" ca="1" si="12"/>
        <v>7504</v>
      </c>
      <c r="BU115" s="375">
        <f t="shared" ca="1" si="13"/>
        <v>7</v>
      </c>
      <c r="BV115" s="375">
        <f t="shared" ca="1" si="23"/>
        <v>25</v>
      </c>
      <c r="BW115" s="375">
        <f t="shared" ca="1" si="14"/>
        <v>7</v>
      </c>
      <c r="BX115" s="375">
        <f t="shared" ca="1" si="15"/>
        <v>7</v>
      </c>
      <c r="BY115" s="369"/>
    </row>
    <row r="116" spans="1:78" x14ac:dyDescent="0.25">
      <c r="A116" s="62"/>
      <c r="B116" s="270" t="str">
        <f t="shared" ca="1" si="16"/>
        <v>Redirect L&amp;T</v>
      </c>
      <c r="C116" s="270">
        <f t="shared" ca="1" si="17"/>
        <v>5</v>
      </c>
      <c r="D116" s="270">
        <f t="shared" ca="1" si="18"/>
        <v>7</v>
      </c>
      <c r="E116" s="270">
        <f t="shared" ca="1" si="19"/>
        <v>8</v>
      </c>
      <c r="F116" s="270">
        <f t="shared" ca="1" si="20"/>
        <v>7</v>
      </c>
      <c r="G116" s="270">
        <f t="shared" ca="1" si="21"/>
        <v>27</v>
      </c>
      <c r="H116" s="270">
        <f t="shared" ca="1" si="22"/>
        <v>8</v>
      </c>
      <c r="I116" s="350"/>
      <c r="J116" s="350"/>
      <c r="Y116" s="358"/>
      <c r="Z116" s="358"/>
      <c r="AA116" s="358"/>
      <c r="AB116" s="350"/>
      <c r="AC116" s="350"/>
      <c r="AD116" s="350"/>
      <c r="AE116" s="350"/>
      <c r="AF116" s="350"/>
      <c r="AG116" s="350"/>
      <c r="AH116" s="350"/>
      <c r="AI116" s="350"/>
      <c r="AJ116" s="350"/>
      <c r="AK116" s="350"/>
      <c r="AL116" s="350"/>
      <c r="AM116" s="350"/>
      <c r="AN116" s="350"/>
      <c r="AO116" s="350"/>
      <c r="AP116" s="350"/>
      <c r="AQ116" s="350"/>
      <c r="AR116" s="350"/>
      <c r="AS116" s="350"/>
      <c r="AT116" s="350"/>
      <c r="AU116" s="350"/>
      <c r="AV116" s="350"/>
      <c r="AW116" s="350"/>
      <c r="AX116" s="350"/>
      <c r="AY116" s="350"/>
      <c r="AZ116" s="350"/>
      <c r="BA116" s="350"/>
      <c r="BB116" s="350"/>
      <c r="BC116" s="350"/>
      <c r="BD116" s="351"/>
      <c r="BL116" s="374">
        <v>8</v>
      </c>
      <c r="BM116" s="375" t="s">
        <v>11</v>
      </c>
      <c r="BN116" s="375">
        <f t="shared" ca="1" si="6"/>
        <v>8</v>
      </c>
      <c r="BO116" s="375">
        <f t="shared" ca="1" si="7"/>
        <v>5</v>
      </c>
      <c r="BP116" s="375">
        <f t="shared" si="8"/>
        <v>8423</v>
      </c>
      <c r="BQ116" s="375">
        <f t="shared" si="9"/>
        <v>7</v>
      </c>
      <c r="BR116" s="375">
        <f t="shared" ca="1" si="10"/>
        <v>8423</v>
      </c>
      <c r="BS116" s="375">
        <f t="shared" ca="1" si="11"/>
        <v>8</v>
      </c>
      <c r="BT116" s="375">
        <f t="shared" ca="1" si="12"/>
        <v>7504</v>
      </c>
      <c r="BU116" s="375">
        <f t="shared" ca="1" si="13"/>
        <v>7</v>
      </c>
      <c r="BV116" s="375">
        <f t="shared" ca="1" si="23"/>
        <v>27</v>
      </c>
      <c r="BW116" s="375">
        <f t="shared" ca="1" si="14"/>
        <v>8</v>
      </c>
      <c r="BX116" s="375">
        <f t="shared" ca="1" si="15"/>
        <v>8</v>
      </c>
      <c r="BY116" s="369"/>
    </row>
    <row r="117" spans="1:78" x14ac:dyDescent="0.25">
      <c r="A117" s="62"/>
      <c r="B117" s="270" t="str">
        <f t="shared" ca="1" si="16"/>
        <v>MUT #2</v>
      </c>
      <c r="C117" s="270">
        <f t="shared" ca="1" si="17"/>
        <v>5</v>
      </c>
      <c r="D117" s="270">
        <f t="shared" ca="1" si="18"/>
        <v>10</v>
      </c>
      <c r="E117" s="270">
        <f t="shared" ca="1" si="19"/>
        <v>10</v>
      </c>
      <c r="F117" s="270">
        <f t="shared" ca="1" si="20"/>
        <v>10</v>
      </c>
      <c r="G117" s="270">
        <f t="shared" ca="1" si="21"/>
        <v>35</v>
      </c>
      <c r="H117" s="270">
        <f t="shared" ca="1" si="22"/>
        <v>9</v>
      </c>
      <c r="I117" s="350"/>
      <c r="J117" s="350"/>
      <c r="Y117" s="358"/>
      <c r="Z117" s="358"/>
      <c r="AA117" s="358"/>
      <c r="AB117" s="350"/>
      <c r="AC117" s="350"/>
      <c r="AD117" s="350"/>
      <c r="AE117" s="350"/>
      <c r="AF117" s="350"/>
      <c r="AG117" s="350"/>
      <c r="AH117" s="350"/>
      <c r="AI117" s="350"/>
      <c r="AJ117" s="350"/>
      <c r="AK117" s="350"/>
      <c r="AL117" s="350"/>
      <c r="AM117" s="350"/>
      <c r="AN117" s="350"/>
      <c r="AO117" s="350"/>
      <c r="AP117" s="350"/>
      <c r="AQ117" s="350"/>
      <c r="AR117" s="350"/>
      <c r="AS117" s="350"/>
      <c r="AT117" s="350"/>
      <c r="AU117" s="350"/>
      <c r="AV117" s="350"/>
      <c r="AW117" s="350"/>
      <c r="AX117" s="350"/>
      <c r="AY117" s="350"/>
      <c r="AZ117" s="350"/>
      <c r="BA117" s="350"/>
      <c r="BB117" s="350"/>
      <c r="BC117" s="350"/>
      <c r="BD117" s="351"/>
      <c r="BL117" s="374">
        <v>9</v>
      </c>
      <c r="BM117" s="375" t="s">
        <v>12</v>
      </c>
      <c r="BN117" s="375">
        <f t="shared" ca="1" si="6"/>
        <v>12</v>
      </c>
      <c r="BO117" s="375">
        <f t="shared" ca="1" si="7"/>
        <v>13</v>
      </c>
      <c r="BP117" s="375">
        <f t="shared" si="8"/>
        <v>10153</v>
      </c>
      <c r="BQ117" s="375">
        <f t="shared" si="9"/>
        <v>9</v>
      </c>
      <c r="BR117" s="375">
        <f t="shared" ca="1" si="10"/>
        <v>10153</v>
      </c>
      <c r="BS117" s="375">
        <f t="shared" ca="1" si="11"/>
        <v>9</v>
      </c>
      <c r="BT117" s="375">
        <f t="shared" ca="1" si="12"/>
        <v>8371</v>
      </c>
      <c r="BU117" s="375">
        <f t="shared" ca="1" si="13"/>
        <v>9</v>
      </c>
      <c r="BV117" s="375">
        <f t="shared" ca="1" si="23"/>
        <v>40</v>
      </c>
      <c r="BW117" s="375">
        <f t="shared" ca="1" si="14"/>
        <v>11</v>
      </c>
      <c r="BX117" s="375">
        <f t="shared" ca="1" si="15"/>
        <v>11</v>
      </c>
      <c r="BY117" s="369"/>
    </row>
    <row r="118" spans="1:78" x14ac:dyDescent="0.25">
      <c r="A118" s="62"/>
      <c r="B118" s="270" t="str">
        <f t="shared" ca="1" si="16"/>
        <v>MUT #1</v>
      </c>
      <c r="C118" s="270">
        <f t="shared" ca="1" si="17"/>
        <v>5</v>
      </c>
      <c r="D118" s="270">
        <f t="shared" ca="1" si="18"/>
        <v>11</v>
      </c>
      <c r="E118" s="270">
        <f t="shared" ca="1" si="19"/>
        <v>12</v>
      </c>
      <c r="F118" s="270">
        <f t="shared" ca="1" si="20"/>
        <v>11</v>
      </c>
      <c r="G118" s="270">
        <f t="shared" ca="1" si="21"/>
        <v>39</v>
      </c>
      <c r="H118" s="270">
        <f t="shared" ca="1" si="22"/>
        <v>10</v>
      </c>
      <c r="I118" s="350"/>
      <c r="J118" s="350"/>
      <c r="Y118" s="358"/>
      <c r="Z118" s="358"/>
      <c r="AA118" s="358"/>
      <c r="AB118" s="350"/>
      <c r="AC118" s="350"/>
      <c r="AD118" s="350"/>
      <c r="AE118" s="350"/>
      <c r="AF118" s="350"/>
      <c r="AG118" s="350"/>
      <c r="AH118" s="350"/>
      <c r="AI118" s="350"/>
      <c r="AJ118" s="350"/>
      <c r="AK118" s="350"/>
      <c r="AL118" s="350"/>
      <c r="AM118" s="350"/>
      <c r="AN118" s="350"/>
      <c r="AO118" s="350"/>
      <c r="AP118" s="350"/>
      <c r="AQ118" s="350"/>
      <c r="AR118" s="350"/>
      <c r="AS118" s="350"/>
      <c r="AT118" s="350"/>
      <c r="AU118" s="350"/>
      <c r="AV118" s="350"/>
      <c r="AW118" s="350"/>
      <c r="AX118" s="350"/>
      <c r="AY118" s="350"/>
      <c r="AZ118" s="350"/>
      <c r="BA118" s="350"/>
      <c r="BB118" s="350"/>
      <c r="BC118" s="350"/>
      <c r="BD118" s="351"/>
      <c r="BL118" s="374">
        <v>10</v>
      </c>
      <c r="BM118" s="375" t="s">
        <v>10</v>
      </c>
      <c r="BN118" s="375">
        <f t="shared" ca="1" si="6"/>
        <v>8</v>
      </c>
      <c r="BO118" s="375">
        <f t="shared" ca="1" si="7"/>
        <v>5</v>
      </c>
      <c r="BP118" s="375">
        <f t="shared" si="8"/>
        <v>6320</v>
      </c>
      <c r="BQ118" s="375">
        <f t="shared" si="9"/>
        <v>3</v>
      </c>
      <c r="BR118" s="375">
        <f t="shared" ca="1" si="10"/>
        <v>6320</v>
      </c>
      <c r="BS118" s="375">
        <f t="shared" ca="1" si="11"/>
        <v>4</v>
      </c>
      <c r="BT118" s="375">
        <f t="shared" ca="1" si="12"/>
        <v>5348</v>
      </c>
      <c r="BU118" s="375">
        <f t="shared" ca="1" si="13"/>
        <v>3</v>
      </c>
      <c r="BV118" s="375">
        <f t="shared" ca="1" si="23"/>
        <v>15</v>
      </c>
      <c r="BW118" s="375">
        <f t="shared" ca="1" si="14"/>
        <v>3</v>
      </c>
      <c r="BX118" s="375">
        <f t="shared" ca="1" si="15"/>
        <v>4</v>
      </c>
      <c r="BY118" s="369"/>
    </row>
    <row r="119" spans="1:78" x14ac:dyDescent="0.25">
      <c r="A119" s="62"/>
      <c r="B119" s="270" t="str">
        <f t="shared" ca="1" si="16"/>
        <v>Seven Phase</v>
      </c>
      <c r="C119" s="270">
        <f t="shared" ca="1" si="17"/>
        <v>13</v>
      </c>
      <c r="D119" s="270">
        <f t="shared" ca="1" si="18"/>
        <v>9</v>
      </c>
      <c r="E119" s="270">
        <f t="shared" ca="1" si="19"/>
        <v>9</v>
      </c>
      <c r="F119" s="270">
        <f t="shared" ca="1" si="20"/>
        <v>9</v>
      </c>
      <c r="G119" s="270">
        <f t="shared" ca="1" si="21"/>
        <v>40</v>
      </c>
      <c r="H119" s="270">
        <f t="shared" ca="1" si="22"/>
        <v>11</v>
      </c>
      <c r="I119" s="350"/>
      <c r="J119" s="350"/>
      <c r="Y119" s="358"/>
      <c r="Z119" s="358"/>
      <c r="AA119" s="358"/>
      <c r="AB119" s="350"/>
      <c r="AC119" s="350"/>
      <c r="AD119" s="350"/>
      <c r="AE119" s="350"/>
      <c r="AF119" s="350"/>
      <c r="AG119" s="350"/>
      <c r="AH119" s="350"/>
      <c r="AI119" s="350"/>
      <c r="AJ119" s="350"/>
      <c r="AK119" s="350"/>
      <c r="AL119" s="350"/>
      <c r="AM119" s="350"/>
      <c r="AN119" s="350"/>
      <c r="AO119" s="350"/>
      <c r="AP119" s="350"/>
      <c r="AQ119" s="350"/>
      <c r="AR119" s="350"/>
      <c r="AS119" s="350"/>
      <c r="AT119" s="350"/>
      <c r="AU119" s="350"/>
      <c r="AV119" s="350"/>
      <c r="AW119" s="350"/>
      <c r="AX119" s="350"/>
      <c r="AY119" s="350"/>
      <c r="AZ119" s="350"/>
      <c r="BA119" s="350"/>
      <c r="BB119" s="350"/>
      <c r="BC119" s="350"/>
      <c r="BD119" s="351"/>
      <c r="BL119" s="374">
        <v>11</v>
      </c>
      <c r="BM119" s="375" t="s">
        <v>13</v>
      </c>
      <c r="BN119" s="375">
        <f t="shared" ca="1" si="6"/>
        <v>6</v>
      </c>
      <c r="BO119" s="375">
        <f t="shared" ca="1" si="7"/>
        <v>4</v>
      </c>
      <c r="BP119" s="375">
        <f t="shared" si="8"/>
        <v>7666</v>
      </c>
      <c r="BQ119" s="375">
        <f t="shared" si="9"/>
        <v>6</v>
      </c>
      <c r="BR119" s="375">
        <f t="shared" ca="1" si="10"/>
        <v>4206</v>
      </c>
      <c r="BS119" s="375">
        <f t="shared" ca="1" si="11"/>
        <v>3</v>
      </c>
      <c r="BT119" s="375">
        <f t="shared" ca="1" si="12"/>
        <v>6588</v>
      </c>
      <c r="BU119" s="375">
        <f t="shared" ca="1" si="13"/>
        <v>5</v>
      </c>
      <c r="BV119" s="375">
        <f t="shared" ca="1" si="23"/>
        <v>18</v>
      </c>
      <c r="BW119" s="375">
        <f t="shared" ca="1" si="14"/>
        <v>5</v>
      </c>
      <c r="BX119" s="375">
        <f t="shared" ca="1" si="15"/>
        <v>5</v>
      </c>
      <c r="BY119" s="369"/>
    </row>
    <row r="120" spans="1:78" x14ac:dyDescent="0.25">
      <c r="A120" s="62"/>
      <c r="B120" s="270" t="str">
        <f t="shared" ca="1" si="16"/>
        <v>Single Quadrant</v>
      </c>
      <c r="C120" s="270">
        <f t="shared" ca="1" si="17"/>
        <v>11</v>
      </c>
      <c r="D120" s="270">
        <f t="shared" ca="1" si="18"/>
        <v>12</v>
      </c>
      <c r="E120" s="270">
        <f t="shared" ca="1" si="19"/>
        <v>11</v>
      </c>
      <c r="F120" s="270">
        <f t="shared" ca="1" si="20"/>
        <v>12</v>
      </c>
      <c r="G120" s="270">
        <f t="shared" ca="1" si="21"/>
        <v>46</v>
      </c>
      <c r="H120" s="270">
        <f t="shared" ca="1" si="22"/>
        <v>12</v>
      </c>
      <c r="I120" s="350"/>
      <c r="J120" s="350"/>
      <c r="Y120" s="358"/>
      <c r="Z120" s="358"/>
      <c r="AA120" s="358"/>
      <c r="AB120" s="350"/>
      <c r="AC120" s="350"/>
      <c r="AD120" s="350"/>
      <c r="AE120" s="350"/>
      <c r="AF120" s="350"/>
      <c r="AG120" s="350"/>
      <c r="AH120" s="350"/>
      <c r="AI120" s="350"/>
      <c r="AJ120" s="350"/>
      <c r="AK120" s="350"/>
      <c r="AL120" s="350"/>
      <c r="AM120" s="350"/>
      <c r="AN120" s="350"/>
      <c r="AO120" s="350"/>
      <c r="AP120" s="350"/>
      <c r="AQ120" s="350"/>
      <c r="AR120" s="350"/>
      <c r="AS120" s="350"/>
      <c r="AT120" s="350"/>
      <c r="AU120" s="350"/>
      <c r="AV120" s="350"/>
      <c r="AW120" s="350"/>
      <c r="AX120" s="350"/>
      <c r="AY120" s="350"/>
      <c r="AZ120" s="350"/>
      <c r="BA120" s="350"/>
      <c r="BB120" s="350"/>
      <c r="BC120" s="350"/>
      <c r="BD120" s="351"/>
      <c r="BL120" s="374">
        <v>12</v>
      </c>
      <c r="BM120" s="375" t="s">
        <v>204</v>
      </c>
      <c r="BN120" s="375">
        <f t="shared" ca="1" si="6"/>
        <v>8</v>
      </c>
      <c r="BO120" s="375">
        <f t="shared" ca="1" si="7"/>
        <v>5</v>
      </c>
      <c r="BP120" s="375">
        <f t="shared" si="8"/>
        <v>10203</v>
      </c>
      <c r="BQ120" s="375">
        <f t="shared" si="9"/>
        <v>10</v>
      </c>
      <c r="BR120" s="375">
        <f t="shared" ca="1" si="10"/>
        <v>10203</v>
      </c>
      <c r="BS120" s="375">
        <f t="shared" ca="1" si="11"/>
        <v>10</v>
      </c>
      <c r="BT120" s="375">
        <f t="shared" ca="1" si="12"/>
        <v>9287</v>
      </c>
      <c r="BU120" s="375">
        <f t="shared" ca="1" si="13"/>
        <v>10</v>
      </c>
      <c r="BV120" s="375">
        <f t="shared" ca="1" si="23"/>
        <v>35</v>
      </c>
      <c r="BW120" s="375">
        <f t="shared" ca="1" si="14"/>
        <v>9</v>
      </c>
      <c r="BX120" s="375">
        <f t="shared" ca="1" si="15"/>
        <v>9</v>
      </c>
      <c r="BY120" s="369"/>
    </row>
    <row r="121" spans="1:78" x14ac:dyDescent="0.25">
      <c r="A121" s="62"/>
      <c r="B121" s="270" t="str">
        <f t="shared" ca="1" si="16"/>
        <v>CFI/MUT Combo</v>
      </c>
      <c r="C121" s="270">
        <f t="shared" ca="1" si="17"/>
        <v>12</v>
      </c>
      <c r="D121" s="270">
        <f t="shared" ca="1" si="18"/>
        <v>13</v>
      </c>
      <c r="E121" s="270">
        <f t="shared" ca="1" si="19"/>
        <v>13</v>
      </c>
      <c r="F121" s="270">
        <f t="shared" ca="1" si="20"/>
        <v>13</v>
      </c>
      <c r="G121" s="270">
        <f t="shared" ca="1" si="21"/>
        <v>51</v>
      </c>
      <c r="H121" s="270">
        <f t="shared" ca="1" si="22"/>
        <v>13</v>
      </c>
      <c r="I121" s="350"/>
      <c r="J121" s="350"/>
      <c r="Y121" s="358"/>
      <c r="Z121" s="358"/>
      <c r="AA121" s="358"/>
      <c r="AB121" s="350"/>
      <c r="AC121" s="350"/>
      <c r="AD121" s="350"/>
      <c r="AE121" s="350"/>
      <c r="AF121" s="350"/>
      <c r="AG121" s="350"/>
      <c r="AH121" s="350"/>
      <c r="AI121" s="350"/>
      <c r="AJ121" s="350"/>
      <c r="AK121" s="350"/>
      <c r="AL121" s="350"/>
      <c r="AM121" s="350"/>
      <c r="AN121" s="350"/>
      <c r="AO121" s="350"/>
      <c r="AP121" s="350"/>
      <c r="AQ121" s="350"/>
      <c r="AR121" s="350"/>
      <c r="AS121" s="350"/>
      <c r="AT121" s="350"/>
      <c r="AU121" s="350"/>
      <c r="AV121" s="350"/>
      <c r="AW121" s="350"/>
      <c r="AX121" s="350"/>
      <c r="AY121" s="350"/>
      <c r="AZ121" s="350"/>
      <c r="BA121" s="350"/>
      <c r="BB121" s="350"/>
      <c r="BC121" s="350"/>
      <c r="BD121" s="351"/>
      <c r="BL121" s="374">
        <v>13</v>
      </c>
      <c r="BM121" s="375" t="s">
        <v>203</v>
      </c>
      <c r="BN121" s="375">
        <f t="shared" ca="1" si="6"/>
        <v>10</v>
      </c>
      <c r="BO121" s="375">
        <f t="shared" ca="1" si="7"/>
        <v>11</v>
      </c>
      <c r="BP121" s="375">
        <f t="shared" si="8"/>
        <v>12141</v>
      </c>
      <c r="BQ121" s="375">
        <f t="shared" si="9"/>
        <v>12</v>
      </c>
      <c r="BR121" s="375">
        <f t="shared" ca="1" si="10"/>
        <v>10355</v>
      </c>
      <c r="BS121" s="375">
        <f t="shared" ca="1" si="11"/>
        <v>11</v>
      </c>
      <c r="BT121" s="375">
        <f t="shared" ca="1" si="12"/>
        <v>10680</v>
      </c>
      <c r="BU121" s="375">
        <f t="shared" ca="1" si="13"/>
        <v>12</v>
      </c>
      <c r="BV121" s="375">
        <f t="shared" ca="1" si="23"/>
        <v>46</v>
      </c>
      <c r="BW121" s="375">
        <f t="shared" ca="1" si="14"/>
        <v>12</v>
      </c>
      <c r="BX121" s="375">
        <f t="shared" ca="1" si="15"/>
        <v>12</v>
      </c>
      <c r="BY121" s="369"/>
    </row>
    <row r="122" spans="1:78" x14ac:dyDescent="0.25">
      <c r="A122" s="62"/>
      <c r="B122" s="270" t="str">
        <f t="shared" ca="1" si="16"/>
        <v>Partial CFI</v>
      </c>
      <c r="C122" s="270">
        <f t="shared" ca="1" si="17"/>
        <v>14</v>
      </c>
      <c r="D122" s="270">
        <f t="shared" ca="1" si="18"/>
        <v>14</v>
      </c>
      <c r="E122" s="270">
        <f t="shared" ca="1" si="19"/>
        <v>14</v>
      </c>
      <c r="F122" s="270">
        <f t="shared" ca="1" si="20"/>
        <v>14</v>
      </c>
      <c r="G122" s="270">
        <f t="shared" ca="1" si="21"/>
        <v>56</v>
      </c>
      <c r="H122" s="270">
        <f t="shared" ca="1" si="22"/>
        <v>14</v>
      </c>
      <c r="I122" s="350"/>
      <c r="J122" s="350"/>
      <c r="Y122" s="358"/>
      <c r="Z122" s="358"/>
      <c r="AA122" s="358"/>
      <c r="AB122" s="350"/>
      <c r="AC122" s="350"/>
      <c r="AD122" s="350"/>
      <c r="AE122" s="350"/>
      <c r="AF122" s="350"/>
      <c r="AG122" s="350"/>
      <c r="AH122" s="350"/>
      <c r="AI122" s="350"/>
      <c r="AJ122" s="350"/>
      <c r="AK122" s="350"/>
      <c r="AL122" s="350"/>
      <c r="AM122" s="350"/>
      <c r="AN122" s="350"/>
      <c r="AO122" s="350"/>
      <c r="AP122" s="350"/>
      <c r="AQ122" s="350"/>
      <c r="AR122" s="350"/>
      <c r="AS122" s="350"/>
      <c r="AT122" s="350"/>
      <c r="AU122" s="350"/>
      <c r="AV122" s="350"/>
      <c r="AW122" s="350"/>
      <c r="AX122" s="350"/>
      <c r="AY122" s="350"/>
      <c r="AZ122" s="350"/>
      <c r="BA122" s="350"/>
      <c r="BB122" s="350"/>
      <c r="BC122" s="350"/>
      <c r="BD122" s="351"/>
      <c r="BL122" s="374">
        <v>14</v>
      </c>
      <c r="BM122" s="375" t="s">
        <v>181</v>
      </c>
      <c r="BN122" s="375">
        <f t="shared" ca="1" si="6"/>
        <v>2</v>
      </c>
      <c r="BO122" s="375">
        <f t="shared" ca="1" si="7"/>
        <v>1</v>
      </c>
      <c r="BP122" s="375">
        <f t="shared" si="8"/>
        <v>2917</v>
      </c>
      <c r="BQ122" s="375">
        <f t="shared" si="9"/>
        <v>1</v>
      </c>
      <c r="BR122" s="375">
        <f t="shared" ca="1" si="10"/>
        <v>2917</v>
      </c>
      <c r="BS122" s="375">
        <f t="shared" ca="1" si="11"/>
        <v>1</v>
      </c>
      <c r="BT122" s="375">
        <f t="shared" ca="1" si="12"/>
        <v>2917</v>
      </c>
      <c r="BU122" s="375">
        <f t="shared" ca="1" si="13"/>
        <v>1</v>
      </c>
      <c r="BV122" s="375">
        <f t="shared" ca="1" si="23"/>
        <v>4</v>
      </c>
      <c r="BW122" s="375">
        <f t="shared" ca="1" si="14"/>
        <v>1</v>
      </c>
      <c r="BX122" s="375">
        <f t="shared" ca="1" si="15"/>
        <v>2</v>
      </c>
      <c r="BY122" s="369"/>
    </row>
    <row r="123" spans="1:78" ht="15.75" thickBot="1" x14ac:dyDescent="0.3">
      <c r="A123" s="62"/>
      <c r="B123" s="275" t="str">
        <f t="shared" ca="1" si="16"/>
        <v>Conventional</v>
      </c>
      <c r="C123" s="275">
        <f t="shared" ca="1" si="17"/>
        <v>15</v>
      </c>
      <c r="D123" s="275">
        <f t="shared" ca="1" si="18"/>
        <v>15</v>
      </c>
      <c r="E123" s="275">
        <f t="shared" ca="1" si="19"/>
        <v>15</v>
      </c>
      <c r="F123" s="275">
        <f t="shared" ca="1" si="20"/>
        <v>15</v>
      </c>
      <c r="G123" s="275">
        <f t="shared" ca="1" si="21"/>
        <v>60</v>
      </c>
      <c r="H123" s="275">
        <f t="shared" ca="1" si="22"/>
        <v>15</v>
      </c>
      <c r="I123" s="350"/>
      <c r="J123" s="350"/>
      <c r="Y123" s="358"/>
      <c r="Z123" s="358"/>
      <c r="AA123" s="358"/>
      <c r="AB123" s="350"/>
      <c r="AC123" s="350"/>
      <c r="AD123" s="350"/>
      <c r="AE123" s="350"/>
      <c r="AF123" s="350"/>
      <c r="AG123" s="350"/>
      <c r="AH123" s="350"/>
      <c r="AI123" s="350"/>
      <c r="AJ123" s="350"/>
      <c r="AK123" s="350"/>
      <c r="AL123" s="350"/>
      <c r="AM123" s="350"/>
      <c r="AN123" s="350"/>
      <c r="AO123" s="350"/>
      <c r="AP123" s="350"/>
      <c r="AQ123" s="350"/>
      <c r="AR123" s="350"/>
      <c r="AS123" s="350"/>
      <c r="AT123" s="350"/>
      <c r="AU123" s="350"/>
      <c r="AV123" s="350"/>
      <c r="AW123" s="350"/>
      <c r="AX123" s="350"/>
      <c r="AY123" s="350"/>
      <c r="AZ123" s="350"/>
      <c r="BA123" s="350"/>
      <c r="BB123" s="350"/>
      <c r="BC123" s="350"/>
      <c r="BD123" s="351"/>
      <c r="BL123" s="376">
        <v>15</v>
      </c>
      <c r="BM123" s="377" t="s">
        <v>202</v>
      </c>
      <c r="BN123" s="377">
        <f t="shared" ca="1" si="6"/>
        <v>4</v>
      </c>
      <c r="BO123" s="377">
        <f t="shared" ca="1" si="7"/>
        <v>3</v>
      </c>
      <c r="BP123" s="377">
        <f t="shared" si="8"/>
        <v>7018</v>
      </c>
      <c r="BQ123" s="377">
        <f t="shared" si="9"/>
        <v>5</v>
      </c>
      <c r="BR123" s="377">
        <f t="shared" ca="1" si="10"/>
        <v>7018</v>
      </c>
      <c r="BS123" s="377">
        <f t="shared" ca="1" si="11"/>
        <v>7</v>
      </c>
      <c r="BT123" s="377">
        <f t="shared" ca="1" si="12"/>
        <v>7018</v>
      </c>
      <c r="BU123" s="377">
        <f t="shared" ca="1" si="13"/>
        <v>6</v>
      </c>
      <c r="BV123" s="377">
        <f t="shared" ca="1" si="23"/>
        <v>21</v>
      </c>
      <c r="BW123" s="377">
        <f t="shared" ca="1" si="14"/>
        <v>6</v>
      </c>
      <c r="BX123" s="377">
        <f t="shared" ca="1" si="15"/>
        <v>6</v>
      </c>
      <c r="BY123" s="369"/>
    </row>
    <row r="124" spans="1:78" ht="15.75" thickTop="1" x14ac:dyDescent="0.25">
      <c r="A124" s="62"/>
      <c r="B124" s="359"/>
      <c r="C124" s="349"/>
      <c r="D124" s="349"/>
      <c r="E124" s="349"/>
      <c r="F124" s="349"/>
      <c r="G124" s="359"/>
      <c r="H124" s="359"/>
      <c r="I124" s="350"/>
      <c r="J124" s="350"/>
      <c r="Y124" s="358"/>
      <c r="Z124" s="358"/>
      <c r="AA124" s="350"/>
      <c r="AB124" s="350"/>
      <c r="AC124" s="350"/>
      <c r="AD124" s="350"/>
      <c r="AE124" s="350"/>
      <c r="AF124" s="350"/>
      <c r="AG124" s="350"/>
      <c r="AH124" s="350"/>
      <c r="AI124" s="350"/>
      <c r="AJ124" s="350"/>
      <c r="AK124" s="350"/>
      <c r="AL124" s="350"/>
      <c r="AM124" s="350"/>
      <c r="AN124" s="350"/>
      <c r="AO124" s="350"/>
      <c r="AP124" s="350"/>
      <c r="AQ124" s="350"/>
      <c r="AR124" s="350"/>
      <c r="AS124" s="350"/>
      <c r="AT124" s="350"/>
      <c r="AU124" s="350"/>
      <c r="AV124" s="350"/>
      <c r="AW124" s="350"/>
      <c r="AX124" s="350"/>
      <c r="AY124" s="350"/>
      <c r="AZ124" s="350"/>
      <c r="BA124" s="350"/>
      <c r="BB124" s="350"/>
      <c r="BC124" s="350"/>
      <c r="BD124" s="351"/>
      <c r="BL124" s="368"/>
      <c r="BM124" s="368"/>
      <c r="BN124" s="368"/>
      <c r="BO124" s="368"/>
      <c r="BP124" s="368"/>
      <c r="BQ124" s="368"/>
      <c r="BR124" s="368"/>
      <c r="BS124" s="368"/>
      <c r="BT124" s="368"/>
      <c r="BU124" s="368"/>
      <c r="BV124" s="368"/>
      <c r="BW124" s="368"/>
      <c r="BX124" s="368"/>
      <c r="BY124" s="368"/>
      <c r="BZ124" s="369"/>
    </row>
    <row r="125" spans="1:78" x14ac:dyDescent="0.25">
      <c r="A125" s="62"/>
      <c r="B125" s="350"/>
      <c r="C125" s="350"/>
      <c r="D125" s="350"/>
      <c r="E125" s="350"/>
      <c r="F125" s="350"/>
      <c r="G125" s="350"/>
      <c r="H125" s="350"/>
      <c r="I125" s="350"/>
      <c r="J125" s="350"/>
      <c r="Y125" s="358"/>
      <c r="Z125" s="358"/>
      <c r="AA125" s="350"/>
      <c r="AB125" s="350"/>
      <c r="AC125" s="350"/>
      <c r="AD125" s="350"/>
      <c r="AE125" s="350"/>
      <c r="AF125" s="350"/>
      <c r="AG125" s="350"/>
      <c r="AH125" s="350"/>
      <c r="AI125" s="350"/>
      <c r="AJ125" s="350"/>
      <c r="AK125" s="350"/>
      <c r="AL125" s="350"/>
      <c r="AM125" s="350"/>
      <c r="AN125" s="350"/>
      <c r="AO125" s="350"/>
      <c r="AP125" s="350"/>
      <c r="AQ125" s="350"/>
      <c r="AR125" s="350"/>
      <c r="AS125" s="350"/>
      <c r="AT125" s="350"/>
      <c r="AU125" s="350"/>
      <c r="AV125" s="350"/>
      <c r="AW125" s="350"/>
      <c r="AX125" s="350"/>
      <c r="AY125" s="350"/>
      <c r="AZ125" s="350"/>
      <c r="BA125" s="350"/>
      <c r="BB125" s="350"/>
      <c r="BC125" s="350"/>
      <c r="BD125" s="351"/>
      <c r="BL125" s="368"/>
      <c r="BM125" s="368"/>
      <c r="BN125" s="368"/>
      <c r="BO125" s="368"/>
      <c r="BP125" s="368"/>
      <c r="BQ125" s="368"/>
      <c r="BR125" s="368"/>
      <c r="BS125" s="368"/>
      <c r="BT125" s="368"/>
      <c r="BU125" s="368"/>
      <c r="BV125" s="368"/>
      <c r="BW125" s="368"/>
      <c r="BX125" s="368"/>
      <c r="BY125" s="368"/>
      <c r="BZ125" s="369"/>
    </row>
    <row r="126" spans="1:78" x14ac:dyDescent="0.25">
      <c r="A126" s="62"/>
      <c r="B126" s="356"/>
      <c r="C126" s="356"/>
      <c r="D126" s="356"/>
      <c r="E126" s="356"/>
      <c r="F126" s="356"/>
      <c r="G126" s="356"/>
      <c r="H126" s="356"/>
      <c r="I126" s="350"/>
      <c r="J126" s="350"/>
      <c r="Y126" s="358"/>
      <c r="Z126" s="358"/>
      <c r="AA126" s="350"/>
      <c r="AB126" s="350"/>
      <c r="AC126" s="350"/>
      <c r="AD126" s="350"/>
      <c r="AE126" s="350"/>
      <c r="AF126" s="350"/>
      <c r="AG126" s="350"/>
      <c r="AH126" s="350"/>
      <c r="AI126" s="350"/>
      <c r="AJ126" s="350"/>
      <c r="AK126" s="350"/>
      <c r="AL126" s="350"/>
      <c r="AM126" s="350"/>
      <c r="AN126" s="350"/>
      <c r="AO126" s="350"/>
      <c r="AP126" s="350"/>
      <c r="AQ126" s="350"/>
      <c r="AR126" s="350"/>
      <c r="AS126" s="350"/>
      <c r="AT126" s="350"/>
      <c r="AU126" s="350"/>
      <c r="AV126" s="350"/>
      <c r="AW126" s="350"/>
      <c r="AX126" s="350"/>
      <c r="AY126" s="350"/>
      <c r="AZ126" s="350"/>
      <c r="BA126" s="350"/>
      <c r="BB126" s="350"/>
      <c r="BC126" s="350"/>
      <c r="BD126" s="351"/>
      <c r="BL126" s="364"/>
      <c r="BM126" s="365" t="s">
        <v>338</v>
      </c>
      <c r="BN126" s="366"/>
      <c r="BO126" s="366"/>
      <c r="BP126" s="366"/>
      <c r="BQ126" s="367"/>
      <c r="BR126" s="367"/>
      <c r="BS126" s="367"/>
      <c r="BT126" s="368"/>
      <c r="BU126" s="368"/>
      <c r="BV126" s="368"/>
      <c r="BW126" s="368"/>
      <c r="BX126" s="368"/>
      <c r="BY126" s="368"/>
      <c r="BZ126" s="369"/>
    </row>
    <row r="127" spans="1:78" ht="15.75" thickBot="1" x14ac:dyDescent="0.3">
      <c r="A127" s="62"/>
      <c r="B127" s="356" t="s">
        <v>454</v>
      </c>
      <c r="C127" s="383"/>
      <c r="D127" s="383"/>
      <c r="E127" s="383"/>
      <c r="F127" s="383"/>
      <c r="G127" s="383"/>
      <c r="H127" s="383"/>
      <c r="I127" s="350"/>
      <c r="J127" s="350"/>
      <c r="Y127" s="358"/>
      <c r="Z127" s="358"/>
      <c r="AA127" s="350"/>
      <c r="AB127" s="350"/>
      <c r="AC127" s="350"/>
      <c r="AD127" s="350"/>
      <c r="AE127" s="350"/>
      <c r="AF127" s="350"/>
      <c r="AG127" s="350"/>
      <c r="AH127" s="350"/>
      <c r="AI127" s="350"/>
      <c r="AJ127" s="350"/>
      <c r="AK127" s="350"/>
      <c r="AL127" s="350"/>
      <c r="AM127" s="350"/>
      <c r="AN127" s="350"/>
      <c r="AO127" s="350"/>
      <c r="AP127" s="350"/>
      <c r="AQ127" s="350"/>
      <c r="AR127" s="350"/>
      <c r="AS127" s="350"/>
      <c r="AT127" s="350"/>
      <c r="AU127" s="350"/>
      <c r="AV127" s="350"/>
      <c r="AW127" s="350"/>
      <c r="AX127" s="350"/>
      <c r="AY127" s="350"/>
      <c r="AZ127" s="350"/>
      <c r="BA127" s="350"/>
      <c r="BB127" s="350"/>
      <c r="BC127" s="350"/>
      <c r="BD127" s="351"/>
      <c r="BL127" s="367"/>
      <c r="BM127" s="367"/>
      <c r="BN127" s="365" t="s">
        <v>317</v>
      </c>
      <c r="BO127" s="367"/>
      <c r="BP127" s="367"/>
      <c r="BQ127" s="367"/>
      <c r="BR127" s="367"/>
      <c r="BS127" s="367"/>
      <c r="BT127" s="368"/>
      <c r="BU127" s="368"/>
      <c r="BV127" s="368"/>
      <c r="BW127" s="368"/>
      <c r="BX127" s="368"/>
      <c r="BY127" s="368"/>
      <c r="BZ127" s="369"/>
    </row>
    <row r="128" spans="1:78" ht="84" customHeight="1" thickTop="1" thickBot="1" x14ac:dyDescent="0.3">
      <c r="A128" s="62"/>
      <c r="B128" s="260" t="s">
        <v>14</v>
      </c>
      <c r="C128" s="261" t="s">
        <v>313</v>
      </c>
      <c r="D128" s="261" t="s">
        <v>314</v>
      </c>
      <c r="E128" s="262" t="s">
        <v>315</v>
      </c>
      <c r="F128" s="263" t="s">
        <v>455</v>
      </c>
      <c r="G128" s="261" t="s">
        <v>311</v>
      </c>
      <c r="H128" s="341" t="s">
        <v>459</v>
      </c>
      <c r="I128" s="350"/>
      <c r="J128" s="358"/>
      <c r="Y128" s="358"/>
      <c r="Z128" s="358"/>
      <c r="AA128" s="350"/>
      <c r="AB128" s="350"/>
      <c r="AC128" s="350"/>
      <c r="AD128" s="350"/>
      <c r="AE128" s="350"/>
      <c r="AF128" s="350"/>
      <c r="AG128" s="350"/>
      <c r="AH128" s="350"/>
      <c r="AI128" s="350"/>
      <c r="AJ128" s="350"/>
      <c r="AK128" s="350"/>
      <c r="AL128" s="350"/>
      <c r="AM128" s="350"/>
      <c r="AN128" s="350"/>
      <c r="AO128" s="350"/>
      <c r="AP128" s="350"/>
      <c r="AQ128" s="350"/>
      <c r="AR128" s="350"/>
      <c r="AS128" s="350"/>
      <c r="AT128" s="350"/>
      <c r="AU128" s="350"/>
      <c r="AV128" s="350"/>
      <c r="AW128" s="350"/>
      <c r="AX128" s="350"/>
      <c r="AY128" s="350"/>
      <c r="AZ128" s="350"/>
      <c r="BA128" s="350"/>
      <c r="BB128" s="350"/>
      <c r="BC128" s="350"/>
      <c r="BD128" s="351"/>
      <c r="BL128" s="370" t="s">
        <v>4</v>
      </c>
      <c r="BM128" s="371" t="s">
        <v>14</v>
      </c>
      <c r="BN128" s="371" t="s">
        <v>451</v>
      </c>
      <c r="BO128" s="371" t="s">
        <v>445</v>
      </c>
      <c r="BP128" s="371" t="s">
        <v>314</v>
      </c>
      <c r="BQ128" s="371" t="s">
        <v>446</v>
      </c>
      <c r="BR128" s="378" t="s">
        <v>315</v>
      </c>
      <c r="BS128" s="371" t="s">
        <v>447</v>
      </c>
      <c r="BT128" s="379" t="s">
        <v>316</v>
      </c>
      <c r="BU128" s="371" t="s">
        <v>448</v>
      </c>
      <c r="BV128" s="371" t="s">
        <v>311</v>
      </c>
      <c r="BW128" s="371" t="s">
        <v>450</v>
      </c>
      <c r="BX128" s="371" t="s">
        <v>449</v>
      </c>
      <c r="BY128" s="369"/>
    </row>
    <row r="129" spans="1:77" ht="15.75" thickTop="1" x14ac:dyDescent="0.25">
      <c r="A129" s="62"/>
      <c r="B129" s="265" t="str">
        <f ca="1">IFERROR(INDEX($BM$129:$BM$143, MATCH(BL129, $BX$129:$BX$143, 0)), "Not Found")</f>
        <v>Reverse RCI</v>
      </c>
      <c r="C129" s="265">
        <f ca="1">IFERROR(INDEX($BO$129:$BO$143, MATCH(B129, $BM$129:$BM$143, 0)), "Not Found")</f>
        <v>1</v>
      </c>
      <c r="D129" s="265">
        <f ca="1">IFERROR(INDEX($BQ$129:$BQ$143, MATCH(B129, $BM$129:$BM$143, 0)), "Not Found")</f>
        <v>1</v>
      </c>
      <c r="E129" s="265">
        <f ca="1">IFERROR(INDEX($BS$129:$BS$143, MATCH(B129, $BM$129:$BM$143, 0)), "Not Found")</f>
        <v>2</v>
      </c>
      <c r="F129" s="265">
        <f ca="1">IFERROR(INDEX($BU$129:$BU$143, MATCH(B129, $BM$129:$BM$143, 0)), "Not Found")</f>
        <v>4</v>
      </c>
      <c r="G129" s="265">
        <f ca="1">IFERROR(INDEX($BV$129:$BV$143, MATCH(B129, $BM$129:$BM$143, 0)), "Not Found")</f>
        <v>8</v>
      </c>
      <c r="H129" s="265">
        <f ca="1">IFERROR(INDEX($BW$129:$BW$143, MATCH(B129, $BM$129:$BM$143, 0)), "Not Found")</f>
        <v>1</v>
      </c>
      <c r="I129" s="350"/>
      <c r="J129" s="358"/>
      <c r="Y129" s="358"/>
      <c r="Z129" s="358"/>
      <c r="AA129" s="350"/>
      <c r="AB129" s="350"/>
      <c r="AC129" s="350"/>
      <c r="AD129" s="350"/>
      <c r="AE129" s="350"/>
      <c r="AF129" s="350"/>
      <c r="AG129" s="350"/>
      <c r="AH129" s="350"/>
      <c r="AI129" s="350"/>
      <c r="AJ129" s="350"/>
      <c r="AK129" s="350"/>
      <c r="AL129" s="350"/>
      <c r="AM129" s="350"/>
      <c r="AN129" s="350"/>
      <c r="AO129" s="350"/>
      <c r="AP129" s="350"/>
      <c r="AQ129" s="350"/>
      <c r="AR129" s="350"/>
      <c r="AS129" s="350"/>
      <c r="AT129" s="350"/>
      <c r="AU129" s="350"/>
      <c r="AV129" s="350"/>
      <c r="AW129" s="350"/>
      <c r="AX129" s="350"/>
      <c r="AY129" s="350"/>
      <c r="AZ129" s="350"/>
      <c r="BA129" s="350"/>
      <c r="BB129" s="350"/>
      <c r="BC129" s="350"/>
      <c r="BD129" s="351"/>
      <c r="BL129" s="372">
        <v>1</v>
      </c>
      <c r="BM129" s="373" t="s">
        <v>249</v>
      </c>
      <c r="BN129" s="373">
        <f t="shared" ref="BN129:BN143" ca="1" si="24">F4</f>
        <v>32</v>
      </c>
      <c r="BO129" s="373">
        <f t="shared" ref="BO129:BO143" ca="1" si="25">_xlfn.RANK.EQ(BN129,$BN$129:$BN$143, 1)</f>
        <v>15</v>
      </c>
      <c r="BP129" s="373">
        <f t="shared" ref="BP129:BP143" si="26">F25</f>
        <v>29377</v>
      </c>
      <c r="BQ129" s="373">
        <f t="shared" ref="BQ129:BQ143" si="27">_xlfn.RANK.EQ(BP129,$BP$129:$BP$143, 1)</f>
        <v>15</v>
      </c>
      <c r="BR129" s="373">
        <f ca="1">Results!J46</f>
        <v>29377</v>
      </c>
      <c r="BS129" s="373">
        <f t="shared" ref="BS129:BS143" ca="1" si="28">_xlfn.RANK.EQ(BR129,$BR$129:$BR$143, 1)</f>
        <v>15</v>
      </c>
      <c r="BT129" s="373">
        <f t="shared" ref="BT129:BT143" ca="1" si="29">X87+Y87+Z87</f>
        <v>22929</v>
      </c>
      <c r="BU129" s="373">
        <f t="shared" ref="BU129:BU143" ca="1" si="30">_xlfn.RANK.EQ(BT129,$BT$129:$BT$143, 1)</f>
        <v>9</v>
      </c>
      <c r="BV129" s="373">
        <f ca="1">BO129+BQ129+BS129+BU129</f>
        <v>54</v>
      </c>
      <c r="BW129" s="373">
        <f t="shared" ref="BW129:BW143" ca="1" si="31">_xlfn.RANK.EQ(BV129,$BV$129:$BV$143, 1)</f>
        <v>15</v>
      </c>
      <c r="BX129" s="373">
        <f ca="1">RANK(BV129, $BV$129:$BV$143,1) + COUNTIFS($BV$129:$BV$143, BV129, $BM$129:$BM$143, "&gt;" &amp; BM129)</f>
        <v>15</v>
      </c>
      <c r="BY129" s="369"/>
    </row>
    <row r="130" spans="1:77" x14ac:dyDescent="0.25">
      <c r="A130" s="62"/>
      <c r="B130" s="270" t="str">
        <f t="shared" ref="B130:B143" ca="1" si="32">IFERROR(INDEX($BM$129:$BM$143, MATCH(BL130, $BX$129:$BX$143, 0)), "Not Found")</f>
        <v>RCI</v>
      </c>
      <c r="C130" s="270">
        <f t="shared" ref="C130:C143" ca="1" si="33">IFERROR(INDEX($BO$129:$BO$143, MATCH(B130, $BM$129:$BM$143, 0)), "Not Found")</f>
        <v>1</v>
      </c>
      <c r="D130" s="270">
        <f t="shared" ref="D130:D143" ca="1" si="34">IFERROR(INDEX($BQ$129:$BQ$143, MATCH(B130, $BM$129:$BM$143, 0)), "Not Found")</f>
        <v>2</v>
      </c>
      <c r="E130" s="270">
        <f t="shared" ref="E130:E143" ca="1" si="35">IFERROR(INDEX($BS$129:$BS$143, MATCH(B130, $BM$129:$BM$143, 0)), "Not Found")</f>
        <v>3</v>
      </c>
      <c r="F130" s="270">
        <f t="shared" ref="F130:F143" ca="1" si="36">IFERROR(INDEX($BU$129:$BU$143, MATCH(B130, $BM$129:$BM$143, 0)), "Not Found")</f>
        <v>3</v>
      </c>
      <c r="G130" s="270">
        <f t="shared" ref="G130:G143" ca="1" si="37">IFERROR(INDEX($BV$129:$BV$143, MATCH(B130, $BM$129:$BM$143, 0)), "Not Found")</f>
        <v>9</v>
      </c>
      <c r="H130" s="270">
        <f t="shared" ref="H130:H143" ca="1" si="38">IFERROR(INDEX($BW$129:$BW$143, MATCH(B130, $BM$129:$BM$143, 0)), "Not Found")</f>
        <v>2</v>
      </c>
      <c r="I130" s="350"/>
      <c r="J130" s="358"/>
      <c r="Y130" s="358"/>
      <c r="Z130" s="358"/>
      <c r="AA130" s="350"/>
      <c r="AB130" s="350"/>
      <c r="AC130" s="350"/>
      <c r="AD130" s="350"/>
      <c r="AE130" s="350"/>
      <c r="AF130" s="350"/>
      <c r="AG130" s="350"/>
      <c r="AH130" s="350"/>
      <c r="AI130" s="350"/>
      <c r="AJ130" s="350"/>
      <c r="AK130" s="350"/>
      <c r="AL130" s="350"/>
      <c r="AM130" s="350"/>
      <c r="AN130" s="350"/>
      <c r="AO130" s="350"/>
      <c r="AP130" s="350"/>
      <c r="AQ130" s="350"/>
      <c r="AR130" s="350"/>
      <c r="AS130" s="350"/>
      <c r="AT130" s="350"/>
      <c r="AU130" s="350"/>
      <c r="AV130" s="350"/>
      <c r="AW130" s="350"/>
      <c r="AX130" s="350"/>
      <c r="AY130" s="350"/>
      <c r="AZ130" s="350"/>
      <c r="BA130" s="350"/>
      <c r="BB130" s="350"/>
      <c r="BC130" s="350"/>
      <c r="BD130" s="351"/>
      <c r="BL130" s="374">
        <v>2</v>
      </c>
      <c r="BM130" s="375" t="s">
        <v>205</v>
      </c>
      <c r="BN130" s="375">
        <f t="shared" ca="1" si="24"/>
        <v>24</v>
      </c>
      <c r="BO130" s="375">
        <f t="shared" ca="1" si="25"/>
        <v>7</v>
      </c>
      <c r="BP130" s="375">
        <f t="shared" si="26"/>
        <v>29096</v>
      </c>
      <c r="BQ130" s="375">
        <f t="shared" si="27"/>
        <v>14</v>
      </c>
      <c r="BR130" s="375">
        <f ca="1">Results!J47</f>
        <v>22634</v>
      </c>
      <c r="BS130" s="375">
        <f t="shared" ca="1" si="28"/>
        <v>13</v>
      </c>
      <c r="BT130" s="375">
        <f t="shared" ca="1" si="29"/>
        <v>25452</v>
      </c>
      <c r="BU130" s="375">
        <f t="shared" ca="1" si="30"/>
        <v>15</v>
      </c>
      <c r="BV130" s="375">
        <f t="shared" ref="BV130:BV143" ca="1" si="39">BO130+BQ130+BS130+BU130</f>
        <v>49</v>
      </c>
      <c r="BW130" s="375">
        <f t="shared" ca="1" si="31"/>
        <v>14</v>
      </c>
      <c r="BX130" s="375">
        <f t="shared" ref="BX130:BX143" ca="1" si="40">RANK(BV130, $BV$129:$BV$143,1) + COUNTIFS($BV$129:$BV$143, BV130, $BM$129:$BM$143, "&gt;" &amp; BM130)</f>
        <v>14</v>
      </c>
      <c r="BY130" s="369"/>
    </row>
    <row r="131" spans="1:77" x14ac:dyDescent="0.25">
      <c r="A131" s="62"/>
      <c r="B131" s="270" t="str">
        <f t="shared" ca="1" si="32"/>
        <v>Offset T</v>
      </c>
      <c r="C131" s="270">
        <f t="shared" ca="1" si="33"/>
        <v>4</v>
      </c>
      <c r="D131" s="270">
        <f t="shared" ca="1" si="34"/>
        <v>3</v>
      </c>
      <c r="E131" s="270">
        <f t="shared" ca="1" si="35"/>
        <v>1</v>
      </c>
      <c r="F131" s="270">
        <f t="shared" ca="1" si="36"/>
        <v>1</v>
      </c>
      <c r="G131" s="270">
        <f t="shared" ca="1" si="37"/>
        <v>9</v>
      </c>
      <c r="H131" s="270">
        <f t="shared" ca="1" si="38"/>
        <v>2</v>
      </c>
      <c r="I131" s="350"/>
      <c r="J131" s="358"/>
      <c r="Y131" s="358"/>
      <c r="Z131" s="358"/>
      <c r="AA131" s="350"/>
      <c r="AB131" s="350"/>
      <c r="AC131" s="350"/>
      <c r="AD131" s="350"/>
      <c r="AE131" s="350"/>
      <c r="AF131" s="350"/>
      <c r="AG131" s="350"/>
      <c r="AH131" s="350"/>
      <c r="AI131" s="350"/>
      <c r="AJ131" s="350"/>
      <c r="AK131" s="350"/>
      <c r="AL131" s="350"/>
      <c r="AM131" s="350"/>
      <c r="AN131" s="350"/>
      <c r="AO131" s="350"/>
      <c r="AP131" s="350"/>
      <c r="AQ131" s="350"/>
      <c r="AR131" s="350"/>
      <c r="AS131" s="350"/>
      <c r="AT131" s="350"/>
      <c r="AU131" s="350"/>
      <c r="AV131" s="350"/>
      <c r="AW131" s="350"/>
      <c r="AX131" s="350"/>
      <c r="AY131" s="350"/>
      <c r="AZ131" s="350"/>
      <c r="BA131" s="350"/>
      <c r="BB131" s="350"/>
      <c r="BC131" s="350"/>
      <c r="BD131" s="351"/>
      <c r="BL131" s="374">
        <v>3</v>
      </c>
      <c r="BM131" s="375" t="s">
        <v>5</v>
      </c>
      <c r="BN131" s="375">
        <f t="shared" ca="1" si="24"/>
        <v>30</v>
      </c>
      <c r="BO131" s="375">
        <f t="shared" ca="1" si="25"/>
        <v>14</v>
      </c>
      <c r="BP131" s="375">
        <f t="shared" si="26"/>
        <v>28680</v>
      </c>
      <c r="BQ131" s="375">
        <f t="shared" si="27"/>
        <v>13</v>
      </c>
      <c r="BR131" s="375">
        <f ca="1">Results!J48</f>
        <v>19949</v>
      </c>
      <c r="BS131" s="375">
        <f t="shared" ca="1" si="28"/>
        <v>6</v>
      </c>
      <c r="BT131" s="375">
        <f t="shared" ca="1" si="29"/>
        <v>22718</v>
      </c>
      <c r="BU131" s="375">
        <f t="shared" ca="1" si="30"/>
        <v>8</v>
      </c>
      <c r="BV131" s="375">
        <f t="shared" ca="1" si="39"/>
        <v>41</v>
      </c>
      <c r="BW131" s="375">
        <f t="shared" ca="1" si="31"/>
        <v>11</v>
      </c>
      <c r="BX131" s="375">
        <f t="shared" ca="1" si="40"/>
        <v>11</v>
      </c>
      <c r="BY131" s="369"/>
    </row>
    <row r="132" spans="1:77" x14ac:dyDescent="0.25">
      <c r="A132" s="62"/>
      <c r="B132" s="270" t="str">
        <f t="shared" ca="1" si="32"/>
        <v>Two-phase MUT</v>
      </c>
      <c r="C132" s="270">
        <f t="shared" ca="1" si="33"/>
        <v>3</v>
      </c>
      <c r="D132" s="270">
        <f t="shared" ca="1" si="34"/>
        <v>4</v>
      </c>
      <c r="E132" s="270">
        <f t="shared" ca="1" si="35"/>
        <v>4</v>
      </c>
      <c r="F132" s="270">
        <f t="shared" ca="1" si="36"/>
        <v>2</v>
      </c>
      <c r="G132" s="270">
        <f t="shared" ca="1" si="37"/>
        <v>13</v>
      </c>
      <c r="H132" s="270">
        <f t="shared" ca="1" si="38"/>
        <v>4</v>
      </c>
      <c r="I132" s="350"/>
      <c r="J132" s="358"/>
      <c r="Y132" s="358"/>
      <c r="Z132" s="358"/>
      <c r="AA132" s="350"/>
      <c r="AB132" s="350"/>
      <c r="AC132" s="350"/>
      <c r="AD132" s="350"/>
      <c r="AE132" s="350"/>
      <c r="AF132" s="350"/>
      <c r="AG132" s="350"/>
      <c r="AH132" s="350"/>
      <c r="AI132" s="350"/>
      <c r="AJ132" s="350"/>
      <c r="AK132" s="350"/>
      <c r="AL132" s="350"/>
      <c r="AM132" s="350"/>
      <c r="AN132" s="350"/>
      <c r="AO132" s="350"/>
      <c r="AP132" s="350"/>
      <c r="AQ132" s="350"/>
      <c r="AR132" s="350"/>
      <c r="AS132" s="350"/>
      <c r="AT132" s="350"/>
      <c r="AU132" s="350"/>
      <c r="AV132" s="350"/>
      <c r="AW132" s="350"/>
      <c r="AX132" s="350"/>
      <c r="AY132" s="350"/>
      <c r="AZ132" s="350"/>
      <c r="BA132" s="350"/>
      <c r="BB132" s="350"/>
      <c r="BC132" s="350"/>
      <c r="BD132" s="351"/>
      <c r="BL132" s="374">
        <v>4</v>
      </c>
      <c r="BM132" s="375" t="s">
        <v>6</v>
      </c>
      <c r="BN132" s="375">
        <f t="shared" ca="1" si="24"/>
        <v>27</v>
      </c>
      <c r="BO132" s="375">
        <f t="shared" ca="1" si="25"/>
        <v>11</v>
      </c>
      <c r="BP132" s="375">
        <f t="shared" si="26"/>
        <v>28518</v>
      </c>
      <c r="BQ132" s="375">
        <f t="shared" si="27"/>
        <v>11</v>
      </c>
      <c r="BR132" s="375">
        <f ca="1">Results!J49</f>
        <v>21018</v>
      </c>
      <c r="BS132" s="375">
        <f t="shared" ca="1" si="28"/>
        <v>7</v>
      </c>
      <c r="BT132" s="375">
        <f t="shared" ca="1" si="29"/>
        <v>23790</v>
      </c>
      <c r="BU132" s="375">
        <f t="shared" ca="1" si="30"/>
        <v>11</v>
      </c>
      <c r="BV132" s="375">
        <f t="shared" ca="1" si="39"/>
        <v>40</v>
      </c>
      <c r="BW132" s="375">
        <f t="shared" ca="1" si="31"/>
        <v>9</v>
      </c>
      <c r="BX132" s="375">
        <f t="shared" ca="1" si="40"/>
        <v>10</v>
      </c>
      <c r="BY132" s="369"/>
    </row>
    <row r="133" spans="1:77" x14ac:dyDescent="0.25">
      <c r="A133" s="62"/>
      <c r="B133" s="270" t="str">
        <f t="shared" ca="1" si="32"/>
        <v>Redirect 2L&amp;T</v>
      </c>
      <c r="C133" s="270">
        <f t="shared" ca="1" si="33"/>
        <v>5</v>
      </c>
      <c r="D133" s="270">
        <f t="shared" ca="1" si="34"/>
        <v>5</v>
      </c>
      <c r="E133" s="270">
        <f t="shared" ca="1" si="35"/>
        <v>5</v>
      </c>
      <c r="F133" s="270">
        <f t="shared" ca="1" si="36"/>
        <v>5</v>
      </c>
      <c r="G133" s="270">
        <f t="shared" ca="1" si="37"/>
        <v>20</v>
      </c>
      <c r="H133" s="270">
        <f t="shared" ca="1" si="38"/>
        <v>5</v>
      </c>
      <c r="I133" s="350"/>
      <c r="J133" s="358"/>
      <c r="Y133" s="358"/>
      <c r="Z133" s="358"/>
      <c r="AA133" s="350"/>
      <c r="AB133" s="350"/>
      <c r="AC133" s="350"/>
      <c r="AD133" s="350"/>
      <c r="AE133" s="350"/>
      <c r="AF133" s="350"/>
      <c r="AG133" s="350"/>
      <c r="AH133" s="350"/>
      <c r="AI133" s="350"/>
      <c r="AJ133" s="350"/>
      <c r="AK133" s="350"/>
      <c r="AL133" s="350"/>
      <c r="AM133" s="350"/>
      <c r="AN133" s="350"/>
      <c r="AO133" s="350"/>
      <c r="AP133" s="350"/>
      <c r="AQ133" s="350"/>
      <c r="AR133" s="350"/>
      <c r="AS133" s="350"/>
      <c r="AT133" s="350"/>
      <c r="AU133" s="350"/>
      <c r="AV133" s="350"/>
      <c r="AW133" s="350"/>
      <c r="AX133" s="350"/>
      <c r="AY133" s="350"/>
      <c r="AZ133" s="350"/>
      <c r="BA133" s="350"/>
      <c r="BB133" s="350"/>
      <c r="BC133" s="350"/>
      <c r="BD133" s="351"/>
      <c r="BL133" s="374">
        <v>5</v>
      </c>
      <c r="BM133" s="375" t="s">
        <v>7</v>
      </c>
      <c r="BN133" s="375">
        <f t="shared" ca="1" si="24"/>
        <v>24</v>
      </c>
      <c r="BO133" s="375">
        <f t="shared" ca="1" si="25"/>
        <v>7</v>
      </c>
      <c r="BP133" s="375">
        <f t="shared" si="26"/>
        <v>28372</v>
      </c>
      <c r="BQ133" s="375">
        <f t="shared" si="27"/>
        <v>7</v>
      </c>
      <c r="BR133" s="375">
        <f ca="1">Results!J50</f>
        <v>21374</v>
      </c>
      <c r="BS133" s="375">
        <f t="shared" ca="1" si="28"/>
        <v>8</v>
      </c>
      <c r="BT133" s="375">
        <f t="shared" ca="1" si="29"/>
        <v>25264</v>
      </c>
      <c r="BU133" s="375">
        <f t="shared" ca="1" si="30"/>
        <v>13</v>
      </c>
      <c r="BV133" s="375">
        <f t="shared" ca="1" si="39"/>
        <v>35</v>
      </c>
      <c r="BW133" s="375">
        <f t="shared" ca="1" si="31"/>
        <v>7</v>
      </c>
      <c r="BX133" s="375">
        <f t="shared" ca="1" si="40"/>
        <v>7</v>
      </c>
      <c r="BY133" s="369"/>
    </row>
    <row r="134" spans="1:77" x14ac:dyDescent="0.25">
      <c r="A134" s="62"/>
      <c r="B134" s="270" t="str">
        <f t="shared" ca="1" si="32"/>
        <v>Redirect L&amp;T</v>
      </c>
      <c r="C134" s="270">
        <f t="shared" ca="1" si="33"/>
        <v>5</v>
      </c>
      <c r="D134" s="270">
        <f t="shared" ca="1" si="34"/>
        <v>5</v>
      </c>
      <c r="E134" s="270">
        <f t="shared" ca="1" si="35"/>
        <v>10</v>
      </c>
      <c r="F134" s="270">
        <f t="shared" ca="1" si="36"/>
        <v>5</v>
      </c>
      <c r="G134" s="270">
        <f t="shared" ca="1" si="37"/>
        <v>25</v>
      </c>
      <c r="H134" s="270">
        <f t="shared" ca="1" si="38"/>
        <v>6</v>
      </c>
      <c r="I134" s="350"/>
      <c r="J134" s="358"/>
      <c r="Y134" s="358"/>
      <c r="Z134" s="358"/>
      <c r="AA134" s="350"/>
      <c r="AB134" s="350"/>
      <c r="AC134" s="350"/>
      <c r="AD134" s="350"/>
      <c r="AE134" s="350"/>
      <c r="AF134" s="350"/>
      <c r="AG134" s="350"/>
      <c r="AH134" s="350"/>
      <c r="AI134" s="350"/>
      <c r="AJ134" s="350"/>
      <c r="AK134" s="350"/>
      <c r="AL134" s="350"/>
      <c r="AM134" s="350"/>
      <c r="AN134" s="350"/>
      <c r="AO134" s="350"/>
      <c r="AP134" s="350"/>
      <c r="AQ134" s="350"/>
      <c r="AR134" s="350"/>
      <c r="AS134" s="350"/>
      <c r="AT134" s="350"/>
      <c r="AU134" s="350"/>
      <c r="AV134" s="350"/>
      <c r="AW134" s="350"/>
      <c r="AX134" s="350"/>
      <c r="AY134" s="350"/>
      <c r="AZ134" s="350"/>
      <c r="BA134" s="350"/>
      <c r="BB134" s="350"/>
      <c r="BC134" s="350"/>
      <c r="BD134" s="351"/>
      <c r="BL134" s="374">
        <v>6</v>
      </c>
      <c r="BM134" s="375" t="s">
        <v>8</v>
      </c>
      <c r="BN134" s="375">
        <f t="shared" ca="1" si="24"/>
        <v>14</v>
      </c>
      <c r="BO134" s="375">
        <f t="shared" ca="1" si="25"/>
        <v>1</v>
      </c>
      <c r="BP134" s="375">
        <f t="shared" si="26"/>
        <v>22022</v>
      </c>
      <c r="BQ134" s="375">
        <f t="shared" si="27"/>
        <v>1</v>
      </c>
      <c r="BR134" s="375">
        <f ca="1">Results!J51</f>
        <v>14376</v>
      </c>
      <c r="BS134" s="375">
        <f t="shared" ca="1" si="28"/>
        <v>2</v>
      </c>
      <c r="BT134" s="375">
        <f t="shared" ca="1" si="29"/>
        <v>21126</v>
      </c>
      <c r="BU134" s="375">
        <f t="shared" ca="1" si="30"/>
        <v>4</v>
      </c>
      <c r="BV134" s="375">
        <f t="shared" ca="1" si="39"/>
        <v>8</v>
      </c>
      <c r="BW134" s="375">
        <f t="shared" ca="1" si="31"/>
        <v>1</v>
      </c>
      <c r="BX134" s="375">
        <f t="shared" ca="1" si="40"/>
        <v>1</v>
      </c>
      <c r="BY134" s="369"/>
    </row>
    <row r="135" spans="1:77" x14ac:dyDescent="0.25">
      <c r="A135" s="62"/>
      <c r="B135" s="270" t="str">
        <f t="shared" ca="1" si="32"/>
        <v>Thru-cut</v>
      </c>
      <c r="C135" s="270">
        <f t="shared" ca="1" si="33"/>
        <v>7</v>
      </c>
      <c r="D135" s="270">
        <f t="shared" ca="1" si="34"/>
        <v>7</v>
      </c>
      <c r="E135" s="270">
        <f t="shared" ca="1" si="35"/>
        <v>8</v>
      </c>
      <c r="F135" s="270">
        <f t="shared" ca="1" si="36"/>
        <v>13</v>
      </c>
      <c r="G135" s="270">
        <f t="shared" ca="1" si="37"/>
        <v>35</v>
      </c>
      <c r="H135" s="270">
        <f t="shared" ca="1" si="38"/>
        <v>7</v>
      </c>
      <c r="I135" s="350"/>
      <c r="J135" s="358"/>
      <c r="Y135" s="358"/>
      <c r="Z135" s="358"/>
      <c r="AA135" s="350"/>
      <c r="AB135" s="350"/>
      <c r="AC135" s="350"/>
      <c r="AD135" s="350"/>
      <c r="AE135" s="350"/>
      <c r="AF135" s="350"/>
      <c r="AG135" s="350"/>
      <c r="AH135" s="350"/>
      <c r="AI135" s="350"/>
      <c r="AJ135" s="350"/>
      <c r="AK135" s="350"/>
      <c r="AL135" s="350"/>
      <c r="AM135" s="350"/>
      <c r="AN135" s="350"/>
      <c r="AO135" s="350"/>
      <c r="AP135" s="350"/>
      <c r="AQ135" s="350"/>
      <c r="AR135" s="350"/>
      <c r="AS135" s="350"/>
      <c r="AT135" s="350"/>
      <c r="AU135" s="350"/>
      <c r="AV135" s="350"/>
      <c r="AW135" s="350"/>
      <c r="AX135" s="350"/>
      <c r="AY135" s="350"/>
      <c r="AZ135" s="350"/>
      <c r="BA135" s="350"/>
      <c r="BB135" s="350"/>
      <c r="BC135" s="350"/>
      <c r="BD135" s="351"/>
      <c r="BL135" s="374">
        <v>7</v>
      </c>
      <c r="BM135" s="375" t="s">
        <v>9</v>
      </c>
      <c r="BN135" s="375">
        <f t="shared" ca="1" si="24"/>
        <v>22</v>
      </c>
      <c r="BO135" s="375">
        <f t="shared" ca="1" si="25"/>
        <v>5</v>
      </c>
      <c r="BP135" s="375">
        <f t="shared" si="26"/>
        <v>25196</v>
      </c>
      <c r="BQ135" s="375">
        <f t="shared" si="27"/>
        <v>5</v>
      </c>
      <c r="BR135" s="375">
        <f ca="1">Results!J52</f>
        <v>17008</v>
      </c>
      <c r="BS135" s="375">
        <f t="shared" ca="1" si="28"/>
        <v>5</v>
      </c>
      <c r="BT135" s="375">
        <f t="shared" ca="1" si="29"/>
        <v>21729</v>
      </c>
      <c r="BU135" s="375">
        <f t="shared" ca="1" si="30"/>
        <v>5</v>
      </c>
      <c r="BV135" s="375">
        <f t="shared" ca="1" si="39"/>
        <v>20</v>
      </c>
      <c r="BW135" s="375">
        <f t="shared" ca="1" si="31"/>
        <v>5</v>
      </c>
      <c r="BX135" s="375">
        <f t="shared" ca="1" si="40"/>
        <v>5</v>
      </c>
      <c r="BY135" s="369"/>
    </row>
    <row r="136" spans="1:77" x14ac:dyDescent="0.25">
      <c r="A136" s="62"/>
      <c r="B136" s="270" t="str">
        <f t="shared" ca="1" si="32"/>
        <v>Offset Thru-cut</v>
      </c>
      <c r="C136" s="270">
        <f t="shared" ca="1" si="33"/>
        <v>7</v>
      </c>
      <c r="D136" s="270">
        <f t="shared" ca="1" si="34"/>
        <v>7</v>
      </c>
      <c r="E136" s="270">
        <f t="shared" ca="1" si="35"/>
        <v>8</v>
      </c>
      <c r="F136" s="270">
        <f t="shared" ca="1" si="36"/>
        <v>13</v>
      </c>
      <c r="G136" s="270">
        <f t="shared" ca="1" si="37"/>
        <v>35</v>
      </c>
      <c r="H136" s="270">
        <f t="shared" ca="1" si="38"/>
        <v>7</v>
      </c>
      <c r="I136" s="350"/>
      <c r="J136" s="358"/>
      <c r="Y136" s="358"/>
      <c r="Z136" s="358"/>
      <c r="AA136" s="350"/>
      <c r="AB136" s="350"/>
      <c r="AC136" s="350"/>
      <c r="AD136" s="350"/>
      <c r="AE136" s="350"/>
      <c r="AF136" s="350"/>
      <c r="AG136" s="350"/>
      <c r="AH136" s="350"/>
      <c r="AI136" s="350"/>
      <c r="AJ136" s="350"/>
      <c r="AK136" s="350"/>
      <c r="AL136" s="350"/>
      <c r="AM136" s="350"/>
      <c r="AN136" s="350"/>
      <c r="AO136" s="350"/>
      <c r="AP136" s="350"/>
      <c r="AQ136" s="350"/>
      <c r="AR136" s="350"/>
      <c r="AS136" s="350"/>
      <c r="AT136" s="350"/>
      <c r="AU136" s="350"/>
      <c r="AV136" s="350"/>
      <c r="AW136" s="350"/>
      <c r="AX136" s="350"/>
      <c r="AY136" s="350"/>
      <c r="AZ136" s="350"/>
      <c r="BA136" s="350"/>
      <c r="BB136" s="350"/>
      <c r="BC136" s="350"/>
      <c r="BD136" s="351"/>
      <c r="BL136" s="374">
        <v>8</v>
      </c>
      <c r="BM136" s="375" t="s">
        <v>11</v>
      </c>
      <c r="BN136" s="375">
        <f t="shared" ca="1" si="24"/>
        <v>22</v>
      </c>
      <c r="BO136" s="375">
        <f t="shared" ca="1" si="25"/>
        <v>5</v>
      </c>
      <c r="BP136" s="375">
        <f t="shared" si="26"/>
        <v>25196</v>
      </c>
      <c r="BQ136" s="375">
        <f t="shared" si="27"/>
        <v>5</v>
      </c>
      <c r="BR136" s="375">
        <f ca="1">Results!J53</f>
        <v>21485</v>
      </c>
      <c r="BS136" s="375">
        <f t="shared" ca="1" si="28"/>
        <v>10</v>
      </c>
      <c r="BT136" s="375">
        <f t="shared" ca="1" si="29"/>
        <v>21729</v>
      </c>
      <c r="BU136" s="375">
        <f t="shared" ca="1" si="30"/>
        <v>5</v>
      </c>
      <c r="BV136" s="375">
        <f t="shared" ca="1" si="39"/>
        <v>25</v>
      </c>
      <c r="BW136" s="375">
        <f t="shared" ca="1" si="31"/>
        <v>6</v>
      </c>
      <c r="BX136" s="375">
        <f t="shared" ca="1" si="40"/>
        <v>6</v>
      </c>
      <c r="BY136" s="369"/>
    </row>
    <row r="137" spans="1:77" x14ac:dyDescent="0.25">
      <c r="A137" s="62"/>
      <c r="B137" s="270" t="str">
        <f t="shared" ca="1" si="32"/>
        <v>MUT #2</v>
      </c>
      <c r="C137" s="270">
        <f t="shared" ca="1" si="33"/>
        <v>7</v>
      </c>
      <c r="D137" s="270">
        <f t="shared" ca="1" si="34"/>
        <v>9</v>
      </c>
      <c r="E137" s="270">
        <f t="shared" ca="1" si="35"/>
        <v>12</v>
      </c>
      <c r="F137" s="270">
        <f t="shared" ca="1" si="36"/>
        <v>12</v>
      </c>
      <c r="G137" s="270">
        <f t="shared" ca="1" si="37"/>
        <v>40</v>
      </c>
      <c r="H137" s="270">
        <f t="shared" ca="1" si="38"/>
        <v>9</v>
      </c>
      <c r="I137" s="350"/>
      <c r="J137" s="358"/>
      <c r="Y137" s="358"/>
      <c r="Z137" s="358"/>
      <c r="AA137" s="350"/>
      <c r="AB137" s="350"/>
      <c r="AC137" s="350"/>
      <c r="AD137" s="350"/>
      <c r="AE137" s="350"/>
      <c r="AF137" s="350"/>
      <c r="AG137" s="350"/>
      <c r="AH137" s="350"/>
      <c r="AI137" s="350"/>
      <c r="AJ137" s="350"/>
      <c r="AK137" s="350"/>
      <c r="AL137" s="350"/>
      <c r="AM137" s="350"/>
      <c r="AN137" s="350"/>
      <c r="AO137" s="350"/>
      <c r="AP137" s="350"/>
      <c r="AQ137" s="350"/>
      <c r="AR137" s="350"/>
      <c r="AS137" s="350"/>
      <c r="AT137" s="350"/>
      <c r="AU137" s="350"/>
      <c r="AV137" s="350"/>
      <c r="AW137" s="350"/>
      <c r="AX137" s="350"/>
      <c r="AY137" s="350"/>
      <c r="AZ137" s="350"/>
      <c r="BA137" s="350"/>
      <c r="BB137" s="350"/>
      <c r="BC137" s="350"/>
      <c r="BD137" s="351"/>
      <c r="BL137" s="374">
        <v>9</v>
      </c>
      <c r="BM137" s="375" t="s">
        <v>12</v>
      </c>
      <c r="BN137" s="375">
        <f t="shared" ca="1" si="24"/>
        <v>28</v>
      </c>
      <c r="BO137" s="375">
        <f t="shared" ca="1" si="25"/>
        <v>12</v>
      </c>
      <c r="BP137" s="375">
        <f t="shared" si="26"/>
        <v>28452</v>
      </c>
      <c r="BQ137" s="375">
        <f t="shared" si="27"/>
        <v>10</v>
      </c>
      <c r="BR137" s="375">
        <f ca="1">Results!J54</f>
        <v>24903</v>
      </c>
      <c r="BS137" s="375">
        <f t="shared" ca="1" si="28"/>
        <v>14</v>
      </c>
      <c r="BT137" s="375">
        <f t="shared" ca="1" si="29"/>
        <v>23674</v>
      </c>
      <c r="BU137" s="375">
        <f t="shared" ca="1" si="30"/>
        <v>10</v>
      </c>
      <c r="BV137" s="375">
        <f t="shared" ca="1" si="39"/>
        <v>46</v>
      </c>
      <c r="BW137" s="375">
        <f t="shared" ca="1" si="31"/>
        <v>13</v>
      </c>
      <c r="BX137" s="375">
        <f t="shared" ca="1" si="40"/>
        <v>13</v>
      </c>
      <c r="BY137" s="369"/>
    </row>
    <row r="138" spans="1:77" x14ac:dyDescent="0.25">
      <c r="A138" s="62"/>
      <c r="B138" s="270" t="str">
        <f t="shared" ca="1" si="32"/>
        <v>CFI/MUT Combo</v>
      </c>
      <c r="C138" s="270">
        <f t="shared" ca="1" si="33"/>
        <v>11</v>
      </c>
      <c r="D138" s="270">
        <f t="shared" ca="1" si="34"/>
        <v>11</v>
      </c>
      <c r="E138" s="270">
        <f t="shared" ca="1" si="35"/>
        <v>7</v>
      </c>
      <c r="F138" s="270">
        <f t="shared" ca="1" si="36"/>
        <v>11</v>
      </c>
      <c r="G138" s="270">
        <f t="shared" ca="1" si="37"/>
        <v>40</v>
      </c>
      <c r="H138" s="270">
        <f t="shared" ca="1" si="38"/>
        <v>9</v>
      </c>
      <c r="I138" s="350"/>
      <c r="J138" s="358"/>
      <c r="Y138" s="358"/>
      <c r="Z138" s="358"/>
      <c r="AA138" s="350"/>
      <c r="AB138" s="350"/>
      <c r="AC138" s="350"/>
      <c r="AD138" s="350"/>
      <c r="AE138" s="350"/>
      <c r="AF138" s="350"/>
      <c r="AG138" s="350"/>
      <c r="AH138" s="350"/>
      <c r="AI138" s="350"/>
      <c r="AJ138" s="350"/>
      <c r="AK138" s="350"/>
      <c r="AL138" s="350"/>
      <c r="AM138" s="350"/>
      <c r="AN138" s="350"/>
      <c r="AO138" s="350"/>
      <c r="AP138" s="350"/>
      <c r="AQ138" s="350"/>
      <c r="AR138" s="350"/>
      <c r="AS138" s="350"/>
      <c r="AT138" s="350"/>
      <c r="AU138" s="350"/>
      <c r="AV138" s="350"/>
      <c r="AW138" s="350"/>
      <c r="AX138" s="350"/>
      <c r="AY138" s="350"/>
      <c r="AZ138" s="350"/>
      <c r="BA138" s="350"/>
      <c r="BB138" s="350"/>
      <c r="BC138" s="350"/>
      <c r="BD138" s="351"/>
      <c r="BL138" s="374">
        <v>10</v>
      </c>
      <c r="BM138" s="375" t="s">
        <v>10</v>
      </c>
      <c r="BN138" s="375">
        <f t="shared" ca="1" si="24"/>
        <v>24</v>
      </c>
      <c r="BO138" s="375">
        <f t="shared" ca="1" si="25"/>
        <v>7</v>
      </c>
      <c r="BP138" s="375">
        <f t="shared" si="26"/>
        <v>28372</v>
      </c>
      <c r="BQ138" s="375">
        <f t="shared" si="27"/>
        <v>7</v>
      </c>
      <c r="BR138" s="375">
        <f ca="1">Results!J55</f>
        <v>21374</v>
      </c>
      <c r="BS138" s="375">
        <f t="shared" ca="1" si="28"/>
        <v>8</v>
      </c>
      <c r="BT138" s="375">
        <f t="shared" ca="1" si="29"/>
        <v>25264</v>
      </c>
      <c r="BU138" s="375">
        <f t="shared" ca="1" si="30"/>
        <v>13</v>
      </c>
      <c r="BV138" s="375">
        <f t="shared" ca="1" si="39"/>
        <v>35</v>
      </c>
      <c r="BW138" s="375">
        <f t="shared" ca="1" si="31"/>
        <v>7</v>
      </c>
      <c r="BX138" s="375">
        <f t="shared" ca="1" si="40"/>
        <v>8</v>
      </c>
      <c r="BY138" s="369"/>
    </row>
    <row r="139" spans="1:77" x14ac:dyDescent="0.25">
      <c r="A139" s="62"/>
      <c r="B139" s="270" t="str">
        <f t="shared" ca="1" si="32"/>
        <v>Partial CFI</v>
      </c>
      <c r="C139" s="270">
        <f t="shared" ca="1" si="33"/>
        <v>14</v>
      </c>
      <c r="D139" s="270">
        <f t="shared" ca="1" si="34"/>
        <v>13</v>
      </c>
      <c r="E139" s="270">
        <f t="shared" ca="1" si="35"/>
        <v>6</v>
      </c>
      <c r="F139" s="270">
        <f t="shared" ca="1" si="36"/>
        <v>8</v>
      </c>
      <c r="G139" s="270">
        <f t="shared" ca="1" si="37"/>
        <v>41</v>
      </c>
      <c r="H139" s="270">
        <f t="shared" ca="1" si="38"/>
        <v>11</v>
      </c>
      <c r="I139" s="350"/>
      <c r="J139" s="358"/>
      <c r="Y139" s="358"/>
      <c r="Z139" s="358"/>
      <c r="AA139" s="350"/>
      <c r="AB139" s="350"/>
      <c r="AC139" s="350"/>
      <c r="AD139" s="350"/>
      <c r="AE139" s="350"/>
      <c r="AF139" s="350"/>
      <c r="AG139" s="350"/>
      <c r="AH139" s="350"/>
      <c r="AI139" s="350"/>
      <c r="AJ139" s="350"/>
      <c r="AK139" s="350"/>
      <c r="AL139" s="350"/>
      <c r="AM139" s="350"/>
      <c r="AN139" s="350"/>
      <c r="AO139" s="350"/>
      <c r="AP139" s="350"/>
      <c r="AQ139" s="350"/>
      <c r="AR139" s="350"/>
      <c r="AS139" s="350"/>
      <c r="AT139" s="350"/>
      <c r="AU139" s="350"/>
      <c r="AV139" s="350"/>
      <c r="AW139" s="350"/>
      <c r="AX139" s="350"/>
      <c r="AY139" s="350"/>
      <c r="AZ139" s="350"/>
      <c r="BA139" s="350"/>
      <c r="BB139" s="350"/>
      <c r="BC139" s="350"/>
      <c r="BD139" s="351"/>
      <c r="BL139" s="374">
        <v>11</v>
      </c>
      <c r="BM139" s="375" t="s">
        <v>13</v>
      </c>
      <c r="BN139" s="375">
        <f t="shared" ca="1" si="24"/>
        <v>18</v>
      </c>
      <c r="BO139" s="375">
        <f t="shared" ca="1" si="25"/>
        <v>4</v>
      </c>
      <c r="BP139" s="375">
        <f t="shared" si="26"/>
        <v>22614</v>
      </c>
      <c r="BQ139" s="375">
        <f t="shared" si="27"/>
        <v>3</v>
      </c>
      <c r="BR139" s="375">
        <f ca="1">Results!J56</f>
        <v>11730</v>
      </c>
      <c r="BS139" s="375">
        <f t="shared" ca="1" si="28"/>
        <v>1</v>
      </c>
      <c r="BT139" s="375">
        <f t="shared" ca="1" si="29"/>
        <v>19400</v>
      </c>
      <c r="BU139" s="375">
        <f t="shared" ca="1" si="30"/>
        <v>1</v>
      </c>
      <c r="BV139" s="375">
        <f t="shared" ca="1" si="39"/>
        <v>9</v>
      </c>
      <c r="BW139" s="375">
        <f t="shared" ca="1" si="31"/>
        <v>2</v>
      </c>
      <c r="BX139" s="375">
        <f t="shared" ca="1" si="40"/>
        <v>3</v>
      </c>
      <c r="BY139" s="369"/>
    </row>
    <row r="140" spans="1:77" x14ac:dyDescent="0.25">
      <c r="A140" s="62"/>
      <c r="B140" s="270" t="str">
        <f t="shared" ca="1" si="32"/>
        <v>Single Quadrant</v>
      </c>
      <c r="C140" s="270">
        <f t="shared" ca="1" si="33"/>
        <v>12</v>
      </c>
      <c r="D140" s="270">
        <f t="shared" ca="1" si="34"/>
        <v>12</v>
      </c>
      <c r="E140" s="270">
        <f t="shared" ca="1" si="35"/>
        <v>11</v>
      </c>
      <c r="F140" s="270">
        <f t="shared" ca="1" si="36"/>
        <v>7</v>
      </c>
      <c r="G140" s="270">
        <f t="shared" ca="1" si="37"/>
        <v>42</v>
      </c>
      <c r="H140" s="270">
        <f t="shared" ca="1" si="38"/>
        <v>12</v>
      </c>
      <c r="I140" s="350"/>
      <c r="J140" s="358"/>
      <c r="Y140" s="358"/>
      <c r="Z140" s="358"/>
      <c r="AA140" s="350"/>
      <c r="AB140" s="350"/>
      <c r="AC140" s="350"/>
      <c r="AD140" s="350"/>
      <c r="AE140" s="350"/>
      <c r="AF140" s="350"/>
      <c r="AG140" s="350"/>
      <c r="AH140" s="350"/>
      <c r="AI140" s="350"/>
      <c r="AJ140" s="350"/>
      <c r="AK140" s="350"/>
      <c r="AL140" s="350"/>
      <c r="AM140" s="350"/>
      <c r="AN140" s="350"/>
      <c r="AO140" s="350"/>
      <c r="AP140" s="350"/>
      <c r="AQ140" s="350"/>
      <c r="AR140" s="350"/>
      <c r="AS140" s="350"/>
      <c r="AT140" s="350"/>
      <c r="AU140" s="350"/>
      <c r="AV140" s="350"/>
      <c r="AW140" s="350"/>
      <c r="AX140" s="350"/>
      <c r="AY140" s="350"/>
      <c r="AZ140" s="350"/>
      <c r="BA140" s="350"/>
      <c r="BB140" s="350"/>
      <c r="BC140" s="350"/>
      <c r="BD140" s="351"/>
      <c r="BL140" s="374">
        <v>12</v>
      </c>
      <c r="BM140" s="375" t="s">
        <v>204</v>
      </c>
      <c r="BN140" s="375">
        <f t="shared" ca="1" si="24"/>
        <v>24</v>
      </c>
      <c r="BO140" s="375">
        <f t="shared" ca="1" si="25"/>
        <v>7</v>
      </c>
      <c r="BP140" s="375">
        <f t="shared" si="26"/>
        <v>28448</v>
      </c>
      <c r="BQ140" s="375">
        <f t="shared" si="27"/>
        <v>9</v>
      </c>
      <c r="BR140" s="375">
        <f ca="1">Results!J57</f>
        <v>22310</v>
      </c>
      <c r="BS140" s="375">
        <f t="shared" ca="1" si="28"/>
        <v>12</v>
      </c>
      <c r="BT140" s="375">
        <f t="shared" ca="1" si="29"/>
        <v>24480</v>
      </c>
      <c r="BU140" s="375">
        <f t="shared" ca="1" si="30"/>
        <v>12</v>
      </c>
      <c r="BV140" s="375">
        <f t="shared" ca="1" si="39"/>
        <v>40</v>
      </c>
      <c r="BW140" s="375">
        <f t="shared" ca="1" si="31"/>
        <v>9</v>
      </c>
      <c r="BX140" s="375">
        <f t="shared" ca="1" si="40"/>
        <v>9</v>
      </c>
      <c r="BY140" s="369"/>
    </row>
    <row r="141" spans="1:77" x14ac:dyDescent="0.25">
      <c r="A141" s="62"/>
      <c r="B141" s="270" t="str">
        <f t="shared" ca="1" si="32"/>
        <v>Seven Phase</v>
      </c>
      <c r="C141" s="270">
        <f t="shared" ca="1" si="33"/>
        <v>12</v>
      </c>
      <c r="D141" s="270">
        <f t="shared" ca="1" si="34"/>
        <v>10</v>
      </c>
      <c r="E141" s="270">
        <f t="shared" ca="1" si="35"/>
        <v>14</v>
      </c>
      <c r="F141" s="270">
        <f t="shared" ca="1" si="36"/>
        <v>10</v>
      </c>
      <c r="G141" s="270">
        <f t="shared" ca="1" si="37"/>
        <v>46</v>
      </c>
      <c r="H141" s="270">
        <f t="shared" ca="1" si="38"/>
        <v>13</v>
      </c>
      <c r="I141" s="350"/>
      <c r="J141" s="358"/>
      <c r="Y141" s="358"/>
      <c r="Z141" s="358"/>
      <c r="AA141" s="350"/>
      <c r="AB141" s="350"/>
      <c r="AC141" s="350"/>
      <c r="AD141" s="350"/>
      <c r="AE141" s="350"/>
      <c r="AF141" s="350"/>
      <c r="AG141" s="350"/>
      <c r="AH141" s="350"/>
      <c r="AI141" s="350"/>
      <c r="AJ141" s="350"/>
      <c r="AK141" s="350"/>
      <c r="AL141" s="350"/>
      <c r="AM141" s="350"/>
      <c r="AN141" s="350"/>
      <c r="AO141" s="350"/>
      <c r="AP141" s="350"/>
      <c r="AQ141" s="350"/>
      <c r="AR141" s="350"/>
      <c r="AS141" s="350"/>
      <c r="AT141" s="350"/>
      <c r="AU141" s="350"/>
      <c r="AV141" s="350"/>
      <c r="AW141" s="350"/>
      <c r="AX141" s="350"/>
      <c r="AY141" s="350"/>
      <c r="AZ141" s="350"/>
      <c r="BA141" s="350"/>
      <c r="BB141" s="350"/>
      <c r="BC141" s="350"/>
      <c r="BD141" s="351"/>
      <c r="BL141" s="374">
        <v>13</v>
      </c>
      <c r="BM141" s="375" t="s">
        <v>203</v>
      </c>
      <c r="BN141" s="375">
        <f t="shared" ca="1" si="24"/>
        <v>28</v>
      </c>
      <c r="BO141" s="375">
        <f t="shared" ca="1" si="25"/>
        <v>12</v>
      </c>
      <c r="BP141" s="375">
        <f t="shared" si="26"/>
        <v>28659</v>
      </c>
      <c r="BQ141" s="375">
        <f t="shared" si="27"/>
        <v>12</v>
      </c>
      <c r="BR141" s="375">
        <f ca="1">Results!J58</f>
        <v>21976</v>
      </c>
      <c r="BS141" s="375">
        <f t="shared" ca="1" si="28"/>
        <v>11</v>
      </c>
      <c r="BT141" s="375">
        <f t="shared" ca="1" si="29"/>
        <v>22368</v>
      </c>
      <c r="BU141" s="375">
        <f t="shared" ca="1" si="30"/>
        <v>7</v>
      </c>
      <c r="BV141" s="375">
        <f t="shared" ca="1" si="39"/>
        <v>42</v>
      </c>
      <c r="BW141" s="375">
        <f t="shared" ca="1" si="31"/>
        <v>12</v>
      </c>
      <c r="BX141" s="375">
        <f t="shared" ca="1" si="40"/>
        <v>12</v>
      </c>
      <c r="BY141" s="369"/>
    </row>
    <row r="142" spans="1:77" x14ac:dyDescent="0.25">
      <c r="A142" s="62"/>
      <c r="B142" s="270" t="str">
        <f t="shared" ca="1" si="32"/>
        <v>MUT #1</v>
      </c>
      <c r="C142" s="270">
        <f t="shared" ca="1" si="33"/>
        <v>7</v>
      </c>
      <c r="D142" s="270">
        <f t="shared" ca="1" si="34"/>
        <v>14</v>
      </c>
      <c r="E142" s="270">
        <f t="shared" ca="1" si="35"/>
        <v>13</v>
      </c>
      <c r="F142" s="270">
        <f t="shared" ca="1" si="36"/>
        <v>15</v>
      </c>
      <c r="G142" s="270">
        <f t="shared" ca="1" si="37"/>
        <v>49</v>
      </c>
      <c r="H142" s="270">
        <f t="shared" ca="1" si="38"/>
        <v>14</v>
      </c>
      <c r="I142" s="350"/>
      <c r="J142" s="358"/>
      <c r="Y142" s="358"/>
      <c r="Z142" s="358"/>
      <c r="AA142" s="350"/>
      <c r="AB142" s="350"/>
      <c r="AC142" s="350"/>
      <c r="AD142" s="350"/>
      <c r="AE142" s="350"/>
      <c r="AF142" s="350"/>
      <c r="AG142" s="350"/>
      <c r="AH142" s="350"/>
      <c r="AI142" s="350"/>
      <c r="AJ142" s="350"/>
      <c r="AK142" s="350"/>
      <c r="AL142" s="350"/>
      <c r="AM142" s="350"/>
      <c r="AN142" s="350"/>
      <c r="AO142" s="350"/>
      <c r="AP142" s="350"/>
      <c r="AQ142" s="350"/>
      <c r="AR142" s="350"/>
      <c r="AS142" s="350"/>
      <c r="AT142" s="350"/>
      <c r="AU142" s="350"/>
      <c r="AV142" s="350"/>
      <c r="AW142" s="350"/>
      <c r="AX142" s="350"/>
      <c r="AY142" s="350"/>
      <c r="AZ142" s="350"/>
      <c r="BA142" s="350"/>
      <c r="BB142" s="350"/>
      <c r="BC142" s="350"/>
      <c r="BD142" s="351"/>
      <c r="BL142" s="374">
        <v>14</v>
      </c>
      <c r="BM142" s="375" t="s">
        <v>181</v>
      </c>
      <c r="BN142" s="375">
        <f t="shared" ca="1" si="24"/>
        <v>14</v>
      </c>
      <c r="BO142" s="375">
        <f t="shared" ca="1" si="25"/>
        <v>1</v>
      </c>
      <c r="BP142" s="375">
        <f t="shared" si="26"/>
        <v>22310</v>
      </c>
      <c r="BQ142" s="375">
        <f t="shared" si="27"/>
        <v>2</v>
      </c>
      <c r="BR142" s="375">
        <f ca="1">Results!J59</f>
        <v>14988</v>
      </c>
      <c r="BS142" s="375">
        <f t="shared" ca="1" si="28"/>
        <v>3</v>
      </c>
      <c r="BT142" s="375">
        <f t="shared" ca="1" si="29"/>
        <v>21070</v>
      </c>
      <c r="BU142" s="375">
        <f t="shared" ca="1" si="30"/>
        <v>3</v>
      </c>
      <c r="BV142" s="375">
        <f t="shared" ca="1" si="39"/>
        <v>9</v>
      </c>
      <c r="BW142" s="375">
        <f t="shared" ca="1" si="31"/>
        <v>2</v>
      </c>
      <c r="BX142" s="375">
        <f t="shared" ca="1" si="40"/>
        <v>2</v>
      </c>
      <c r="BY142" s="369"/>
    </row>
    <row r="143" spans="1:77" ht="15.75" thickBot="1" x14ac:dyDescent="0.3">
      <c r="A143" s="62"/>
      <c r="B143" s="275" t="str">
        <f t="shared" ca="1" si="32"/>
        <v>Conventional</v>
      </c>
      <c r="C143" s="275">
        <f t="shared" ca="1" si="33"/>
        <v>15</v>
      </c>
      <c r="D143" s="275">
        <f t="shared" ca="1" si="34"/>
        <v>15</v>
      </c>
      <c r="E143" s="275">
        <f t="shared" ca="1" si="35"/>
        <v>15</v>
      </c>
      <c r="F143" s="275">
        <f t="shared" ca="1" si="36"/>
        <v>9</v>
      </c>
      <c r="G143" s="275">
        <f t="shared" ca="1" si="37"/>
        <v>54</v>
      </c>
      <c r="H143" s="275">
        <f t="shared" ca="1" si="38"/>
        <v>15</v>
      </c>
      <c r="I143" s="350"/>
      <c r="J143" s="358"/>
      <c r="Y143" s="358"/>
      <c r="Z143" s="358"/>
      <c r="AA143" s="350"/>
      <c r="AB143" s="350"/>
      <c r="AC143" s="350"/>
      <c r="AD143" s="350"/>
      <c r="AE143" s="350"/>
      <c r="AF143" s="350"/>
      <c r="AG143" s="350"/>
      <c r="AH143" s="350"/>
      <c r="AI143" s="350"/>
      <c r="AJ143" s="350"/>
      <c r="AK143" s="350"/>
      <c r="AL143" s="350"/>
      <c r="AM143" s="350"/>
      <c r="AN143" s="350"/>
      <c r="AO143" s="350"/>
      <c r="AP143" s="350"/>
      <c r="AQ143" s="350"/>
      <c r="AR143" s="350"/>
      <c r="AS143" s="350"/>
      <c r="AT143" s="350"/>
      <c r="AU143" s="350"/>
      <c r="AV143" s="350"/>
      <c r="AW143" s="350"/>
      <c r="AX143" s="350"/>
      <c r="AY143" s="350"/>
      <c r="AZ143" s="350"/>
      <c r="BA143" s="350"/>
      <c r="BB143" s="350"/>
      <c r="BC143" s="350"/>
      <c r="BD143" s="351"/>
      <c r="BL143" s="376">
        <v>15</v>
      </c>
      <c r="BM143" s="377" t="s">
        <v>202</v>
      </c>
      <c r="BN143" s="377">
        <f t="shared" ca="1" si="24"/>
        <v>16</v>
      </c>
      <c r="BO143" s="377">
        <f t="shared" ca="1" si="25"/>
        <v>3</v>
      </c>
      <c r="BP143" s="377">
        <f t="shared" si="26"/>
        <v>22726</v>
      </c>
      <c r="BQ143" s="377">
        <f t="shared" si="27"/>
        <v>4</v>
      </c>
      <c r="BR143" s="377">
        <f ca="1">Results!J60</f>
        <v>15940</v>
      </c>
      <c r="BS143" s="377">
        <f t="shared" ca="1" si="28"/>
        <v>4</v>
      </c>
      <c r="BT143" s="377">
        <f t="shared" ca="1" si="29"/>
        <v>20590</v>
      </c>
      <c r="BU143" s="377">
        <f t="shared" ca="1" si="30"/>
        <v>2</v>
      </c>
      <c r="BV143" s="377">
        <f t="shared" ca="1" si="39"/>
        <v>13</v>
      </c>
      <c r="BW143" s="377">
        <f t="shared" ca="1" si="31"/>
        <v>4</v>
      </c>
      <c r="BX143" s="377">
        <f t="shared" ca="1" si="40"/>
        <v>4</v>
      </c>
      <c r="BY143" s="369"/>
    </row>
    <row r="144" spans="1:77" ht="15.75" thickTop="1" x14ac:dyDescent="0.25">
      <c r="A144" s="62"/>
      <c r="B144" s="350"/>
      <c r="C144" s="350"/>
      <c r="D144" s="350"/>
      <c r="E144" s="350"/>
      <c r="F144" s="350"/>
      <c r="G144" s="350"/>
      <c r="H144" s="350"/>
      <c r="I144" s="350"/>
      <c r="J144" s="350"/>
      <c r="K144" s="358"/>
      <c r="L144" s="358"/>
      <c r="M144" s="358"/>
      <c r="N144" s="358"/>
      <c r="O144" s="358"/>
      <c r="P144" s="358"/>
      <c r="Q144" s="358"/>
      <c r="R144" s="358"/>
      <c r="S144" s="358"/>
      <c r="T144" s="358"/>
      <c r="U144" s="358"/>
      <c r="V144" s="358"/>
      <c r="W144" s="358"/>
      <c r="X144" s="358"/>
      <c r="Y144" s="358"/>
      <c r="Z144" s="358"/>
      <c r="AA144" s="350"/>
      <c r="AB144" s="350"/>
      <c r="AC144" s="350"/>
      <c r="AD144" s="350"/>
      <c r="AE144" s="350"/>
      <c r="AF144" s="350"/>
      <c r="AG144" s="350"/>
      <c r="AH144" s="350"/>
      <c r="AI144" s="350"/>
      <c r="AJ144" s="350"/>
      <c r="AK144" s="350"/>
      <c r="AL144" s="350"/>
      <c r="AM144" s="350"/>
      <c r="AN144" s="350"/>
      <c r="AO144" s="350"/>
      <c r="AP144" s="350"/>
      <c r="AQ144" s="350"/>
      <c r="AR144" s="350"/>
      <c r="AS144" s="350"/>
      <c r="AT144" s="350"/>
      <c r="AU144" s="350"/>
      <c r="AV144" s="350"/>
      <c r="AW144" s="350"/>
      <c r="AX144" s="350"/>
      <c r="AY144" s="350"/>
      <c r="AZ144" s="350"/>
      <c r="BA144" s="350"/>
      <c r="BB144" s="350"/>
      <c r="BC144" s="350"/>
      <c r="BD144" s="351"/>
    </row>
    <row r="145" spans="1:56" x14ac:dyDescent="0.25">
      <c r="A145" s="350"/>
      <c r="B145" s="350"/>
      <c r="C145" s="350"/>
      <c r="D145" s="350"/>
      <c r="E145" s="350"/>
      <c r="F145" s="350"/>
      <c r="G145" s="350"/>
      <c r="H145" s="350"/>
      <c r="I145" s="350"/>
      <c r="J145" s="350"/>
      <c r="K145" s="350"/>
      <c r="L145" s="350"/>
      <c r="M145" s="350"/>
      <c r="N145" s="350"/>
      <c r="O145" s="350"/>
      <c r="P145" s="350"/>
      <c r="Q145" s="350"/>
      <c r="R145" s="350"/>
      <c r="S145" s="350"/>
      <c r="T145" s="350"/>
      <c r="U145" s="350"/>
      <c r="V145" s="350"/>
      <c r="W145" s="350"/>
      <c r="X145" s="350"/>
      <c r="Y145" s="350"/>
      <c r="Z145" s="350"/>
      <c r="AA145" s="350"/>
      <c r="AB145" s="350"/>
      <c r="AC145" s="350"/>
      <c r="AD145" s="350"/>
      <c r="AE145" s="350"/>
      <c r="AF145" s="350"/>
      <c r="AG145" s="350"/>
      <c r="AH145" s="350"/>
      <c r="AI145" s="350"/>
      <c r="AJ145" s="350"/>
      <c r="AK145" s="350"/>
      <c r="AL145" s="350"/>
      <c r="AM145" s="350"/>
      <c r="AN145" s="350"/>
      <c r="AO145" s="350"/>
      <c r="AP145" s="350"/>
      <c r="AQ145" s="350"/>
      <c r="AR145" s="350"/>
      <c r="AS145" s="350"/>
      <c r="AT145" s="350"/>
      <c r="AU145" s="350"/>
      <c r="AV145" s="350"/>
      <c r="AW145" s="350"/>
      <c r="AX145" s="350"/>
      <c r="AY145" s="350"/>
      <c r="AZ145" s="350"/>
      <c r="BA145" s="350"/>
      <c r="BB145" s="350"/>
      <c r="BC145" s="350"/>
      <c r="BD145" s="351"/>
    </row>
    <row r="146" spans="1:56" ht="15.75" thickBot="1" x14ac:dyDescent="0.3">
      <c r="A146" s="362"/>
      <c r="B146" s="362"/>
      <c r="C146" s="362"/>
      <c r="D146" s="362"/>
      <c r="E146" s="362"/>
      <c r="F146" s="362"/>
      <c r="G146" s="362"/>
      <c r="H146" s="362"/>
      <c r="I146" s="362"/>
      <c r="J146" s="362"/>
      <c r="K146" s="362"/>
      <c r="L146" s="362"/>
      <c r="M146" s="362"/>
      <c r="N146" s="362"/>
      <c r="O146" s="362"/>
      <c r="P146" s="362"/>
      <c r="Q146" s="362"/>
      <c r="R146" s="362"/>
      <c r="S146" s="362"/>
      <c r="T146" s="362"/>
      <c r="U146" s="362"/>
      <c r="V146" s="362"/>
      <c r="W146" s="362"/>
      <c r="X146" s="362"/>
      <c r="Y146" s="362"/>
      <c r="Z146" s="362"/>
      <c r="AA146" s="362"/>
      <c r="AB146" s="362"/>
      <c r="AC146" s="362"/>
      <c r="AD146" s="362"/>
      <c r="AE146" s="362"/>
      <c r="AF146" s="362"/>
      <c r="AG146" s="362"/>
      <c r="AH146" s="362"/>
      <c r="AI146" s="362"/>
      <c r="AJ146" s="362"/>
      <c r="AK146" s="362"/>
      <c r="AL146" s="362"/>
      <c r="AM146" s="362"/>
      <c r="AN146" s="362"/>
      <c r="AO146" s="362"/>
      <c r="AP146" s="362"/>
      <c r="AQ146" s="362"/>
      <c r="AR146" s="362"/>
      <c r="AS146" s="362"/>
      <c r="AT146" s="362"/>
      <c r="AU146" s="362"/>
      <c r="AV146" s="362"/>
      <c r="AW146" s="362"/>
      <c r="AX146" s="362"/>
      <c r="AY146" s="362"/>
      <c r="AZ146" s="362"/>
      <c r="BA146" s="362"/>
      <c r="BB146" s="362"/>
      <c r="BC146" s="362"/>
      <c r="BD146" s="363"/>
    </row>
  </sheetData>
  <mergeCells count="20">
    <mergeCell ref="A85:A86"/>
    <mergeCell ref="B85:B86"/>
    <mergeCell ref="A22:A24"/>
    <mergeCell ref="G23:J23"/>
    <mergeCell ref="K23:L23"/>
    <mergeCell ref="C23:F23"/>
    <mergeCell ref="B22:B24"/>
    <mergeCell ref="A44:A45"/>
    <mergeCell ref="B44:B45"/>
    <mergeCell ref="C44:F44"/>
    <mergeCell ref="G44:J44"/>
    <mergeCell ref="K44:N44"/>
    <mergeCell ref="U65:Z65"/>
    <mergeCell ref="C85:I85"/>
    <mergeCell ref="J85:P85"/>
    <mergeCell ref="Q85:W85"/>
    <mergeCell ref="X85:AD85"/>
    <mergeCell ref="C65:H65"/>
    <mergeCell ref="I65:N65"/>
    <mergeCell ref="O65:T6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T91"/>
  <sheetViews>
    <sheetView topLeftCell="B1" zoomScale="55" zoomScaleNormal="55" workbookViewId="0">
      <selection activeCell="C28" sqref="C28"/>
    </sheetView>
  </sheetViews>
  <sheetFormatPr defaultRowHeight="15" x14ac:dyDescent="0.25"/>
  <cols>
    <col min="2" max="2" width="34.5703125" customWidth="1"/>
    <col min="3" max="3" width="16.42578125" customWidth="1"/>
    <col min="4" max="4" width="21.7109375" customWidth="1"/>
    <col min="5" max="5" width="16" customWidth="1"/>
    <col min="6" max="6" width="19.42578125" customWidth="1"/>
    <col min="7" max="7" width="30" customWidth="1"/>
    <col min="8" max="8" width="21.85546875" customWidth="1"/>
    <col min="9" max="9" width="14" customWidth="1"/>
    <col min="10" max="10" width="13.5703125" customWidth="1"/>
    <col min="11" max="11" width="14.42578125" style="11" customWidth="1"/>
    <col min="12" max="12" width="14.140625" customWidth="1"/>
    <col min="13" max="13" width="16.28515625" customWidth="1"/>
    <col min="14" max="14" width="22" customWidth="1"/>
    <col min="15" max="15" width="20" customWidth="1"/>
    <col min="16" max="16" width="15.42578125" customWidth="1"/>
    <col min="17" max="17" width="17.28515625" customWidth="1"/>
    <col min="18" max="18" width="14.42578125" customWidth="1"/>
    <col min="19" max="19" width="14.28515625" customWidth="1"/>
    <col min="20" max="20" width="12.140625" customWidth="1"/>
    <col min="21" max="21" width="10.5703125" customWidth="1"/>
    <col min="22" max="22" width="16.42578125" customWidth="1"/>
    <col min="23" max="23" width="11.42578125" customWidth="1"/>
    <col min="24" max="24" width="28.140625" customWidth="1"/>
    <col min="25" max="25" width="63" customWidth="1"/>
    <col min="26" max="26" width="12.85546875" bestFit="1" customWidth="1"/>
    <col min="27" max="27" width="13.5703125" bestFit="1" customWidth="1"/>
    <col min="31" max="31" width="15" customWidth="1"/>
  </cols>
  <sheetData>
    <row r="1" spans="1:32" ht="15.75" thickBot="1" x14ac:dyDescent="0.3">
      <c r="C1" s="29" t="s">
        <v>306</v>
      </c>
      <c r="K1"/>
    </row>
    <row r="2" spans="1:32" ht="16.5" thickTop="1" thickBot="1" x14ac:dyDescent="0.3">
      <c r="A2" s="431" t="s">
        <v>271</v>
      </c>
      <c r="B2" s="432"/>
      <c r="C2" s="433"/>
      <c r="D2" s="143"/>
      <c r="E2" s="51" t="s">
        <v>343</v>
      </c>
      <c r="F2" s="51"/>
      <c r="G2" s="52"/>
      <c r="H2" s="52"/>
      <c r="K2"/>
    </row>
    <row r="3" spans="1:32" ht="16.5" thickTop="1" thickBot="1" x14ac:dyDescent="0.3">
      <c r="A3" s="23" t="s">
        <v>15</v>
      </c>
      <c r="B3" s="24" t="s">
        <v>208</v>
      </c>
      <c r="C3" s="144" t="s">
        <v>209</v>
      </c>
      <c r="E3" s="24" t="s">
        <v>216</v>
      </c>
      <c r="F3" s="23" t="s">
        <v>222</v>
      </c>
      <c r="G3" s="40" t="s">
        <v>215</v>
      </c>
      <c r="H3" s="26" t="s">
        <v>217</v>
      </c>
      <c r="J3" s="48" t="s">
        <v>220</v>
      </c>
      <c r="K3" s="49"/>
      <c r="L3" s="50"/>
      <c r="M3" s="14"/>
    </row>
    <row r="4" spans="1:32" ht="20.25" customHeight="1" thickTop="1" x14ac:dyDescent="0.3">
      <c r="A4" s="15" t="s">
        <v>16</v>
      </c>
      <c r="B4" s="18" t="s">
        <v>17</v>
      </c>
      <c r="C4" s="215">
        <f>'Input sheet'!E8</f>
        <v>137</v>
      </c>
      <c r="E4" s="30" t="s">
        <v>35</v>
      </c>
      <c r="F4" s="82" t="str">
        <f>$C$21 &amp; "-"&amp;$C$21</f>
        <v>30-30</v>
      </c>
      <c r="G4" s="41" t="s">
        <v>54</v>
      </c>
      <c r="H4" s="78">
        <f>C7+C8+C9</f>
        <v>448</v>
      </c>
      <c r="J4" s="47" t="s">
        <v>218</v>
      </c>
      <c r="K4" s="53" t="s">
        <v>301</v>
      </c>
      <c r="L4" s="53"/>
      <c r="M4" s="54"/>
      <c r="N4" s="29"/>
      <c r="O4" s="29"/>
      <c r="P4" s="29"/>
      <c r="Q4" s="29"/>
      <c r="R4" s="29"/>
      <c r="S4" s="29"/>
      <c r="U4" s="195" t="s">
        <v>226</v>
      </c>
      <c r="V4" s="196" t="s">
        <v>252</v>
      </c>
      <c r="W4" s="196" t="s">
        <v>364</v>
      </c>
      <c r="X4" s="196" t="s">
        <v>225</v>
      </c>
      <c r="Y4" s="196" t="s">
        <v>224</v>
      </c>
      <c r="AB4" s="196" t="s">
        <v>224</v>
      </c>
      <c r="AD4" s="195" t="s">
        <v>326</v>
      </c>
      <c r="AE4" s="196" t="s">
        <v>329</v>
      </c>
      <c r="AF4" s="196" t="s">
        <v>225</v>
      </c>
    </row>
    <row r="5" spans="1:32" ht="18.75" customHeight="1" x14ac:dyDescent="0.3">
      <c r="A5" s="16"/>
      <c r="B5" s="19" t="s">
        <v>18</v>
      </c>
      <c r="C5" s="216">
        <f>'Input sheet'!E9</f>
        <v>1029</v>
      </c>
      <c r="E5" s="31" t="s">
        <v>36</v>
      </c>
      <c r="F5" s="83" t="str">
        <f>$C$21 &amp; "-"&amp;$C$21</f>
        <v>30-30</v>
      </c>
      <c r="G5" s="42" t="s">
        <v>140</v>
      </c>
      <c r="H5" s="79">
        <f>C8+C9</f>
        <v>377</v>
      </c>
      <c r="J5" s="27" t="s">
        <v>218</v>
      </c>
      <c r="K5" s="46" t="s">
        <v>302</v>
      </c>
      <c r="L5" s="46"/>
      <c r="M5" s="55"/>
      <c r="N5" s="29"/>
      <c r="O5" s="29"/>
      <c r="P5" s="29"/>
      <c r="Q5" s="29"/>
      <c r="R5" s="29"/>
      <c r="S5" s="29"/>
      <c r="U5" s="441" t="s">
        <v>175</v>
      </c>
      <c r="V5" s="197" t="str">
        <f>$C$20&amp;"-"&amp;$C$20</f>
        <v>40-40</v>
      </c>
      <c r="W5" s="197">
        <f ca="1">IF(COUNTIF($V$5:V5,V5)=1,COUNTIF(INDIRECT($W$30),V5),0)</f>
        <v>4</v>
      </c>
      <c r="X5" s="198">
        <f ca="1">IF(W5&lt;&gt;0,SUMIF(INDIRECT($W$30),V5,INDIRECT($X$30)),0)</f>
        <v>5834</v>
      </c>
      <c r="Y5" s="438">
        <f ca="1">(X5*AB5+X6*AB6+X7*AB7+X8*AB8+X9*AB9+X10*AB10)/SUM(X5:X10)</f>
        <v>37.795296632816672</v>
      </c>
      <c r="AB5" s="197">
        <f>(C20+C20)/2</f>
        <v>40</v>
      </c>
      <c r="AD5" s="428" t="s">
        <v>327</v>
      </c>
      <c r="AE5" s="197" t="s">
        <v>175</v>
      </c>
      <c r="AF5" s="198">
        <f>SUM(H4:H11)</f>
        <v>7484</v>
      </c>
    </row>
    <row r="6" spans="1:32" ht="19.5" thickBot="1" x14ac:dyDescent="0.35">
      <c r="A6" s="17"/>
      <c r="B6" s="20" t="s">
        <v>19</v>
      </c>
      <c r="C6" s="217">
        <f>'Input sheet'!E10</f>
        <v>137</v>
      </c>
      <c r="E6" s="32" t="s">
        <v>31</v>
      </c>
      <c r="F6" s="83" t="str">
        <f>$C$20 &amp; "-"&amp;$C$20</f>
        <v>40-40</v>
      </c>
      <c r="G6" s="42" t="s">
        <v>56</v>
      </c>
      <c r="H6" s="79">
        <f>C10+C11+C12</f>
        <v>1776</v>
      </c>
      <c r="J6" s="28" t="s">
        <v>219</v>
      </c>
      <c r="K6" s="56" t="s">
        <v>303</v>
      </c>
      <c r="L6" s="56"/>
      <c r="M6" s="57"/>
      <c r="N6" s="29"/>
      <c r="O6" s="29"/>
      <c r="P6" s="29"/>
      <c r="Q6" s="29"/>
      <c r="R6" s="29"/>
      <c r="S6" s="29"/>
      <c r="U6" s="442"/>
      <c r="V6" s="197" t="str">
        <f>$C$20 &amp; "-"&amp;$C$21</f>
        <v>40-30</v>
      </c>
      <c r="W6" s="197">
        <f ca="1">IF(COUNTIF($V$5:V6,V6)=1,COUNTIF(INDIRECT($W$30),V6),0)</f>
        <v>0</v>
      </c>
      <c r="X6" s="198">
        <f t="shared" ref="X6:X10" ca="1" si="0">IF(W6&lt;&gt;0,SUMIF(INDIRECT($W$30),V6,INDIRECT($X$30)),0)</f>
        <v>0</v>
      </c>
      <c r="Y6" s="439"/>
      <c r="AB6" s="197">
        <f>(C20+C21)/2</f>
        <v>35</v>
      </c>
      <c r="AD6" s="429"/>
      <c r="AE6" s="197" t="s">
        <v>0</v>
      </c>
      <c r="AF6" s="198">
        <f>SUM(H12:H19)</f>
        <v>7484</v>
      </c>
    </row>
    <row r="7" spans="1:32" ht="19.5" thickTop="1" x14ac:dyDescent="0.3">
      <c r="A7" s="15" t="s">
        <v>32</v>
      </c>
      <c r="B7" s="18" t="s">
        <v>23</v>
      </c>
      <c r="C7" s="218">
        <f>'Input sheet'!E11</f>
        <v>71</v>
      </c>
      <c r="E7" s="32" t="s">
        <v>29</v>
      </c>
      <c r="F7" s="84" t="str">
        <f>$C$20 &amp; "-"&amp;$C$20</f>
        <v>40-40</v>
      </c>
      <c r="G7" s="42" t="s">
        <v>88</v>
      </c>
      <c r="H7" s="79">
        <f>C11+C12</f>
        <v>1589</v>
      </c>
      <c r="J7" s="45"/>
      <c r="K7" s="29"/>
      <c r="L7" s="29"/>
      <c r="M7" s="29"/>
      <c r="N7" s="29"/>
      <c r="O7" s="29"/>
      <c r="P7" s="29"/>
      <c r="Q7" s="29"/>
      <c r="R7" s="29"/>
      <c r="S7" s="29"/>
      <c r="U7" s="442"/>
      <c r="V7" s="197" t="str">
        <f>$C$20&amp;"-"&amp;$C$22</f>
        <v>40-20</v>
      </c>
      <c r="W7" s="197">
        <f ca="1">IF(COUNTIF($V$5:V7,V7)=1,COUNTIF(INDIRECT($W$30),V7),0)</f>
        <v>0</v>
      </c>
      <c r="X7" s="198">
        <f t="shared" ca="1" si="0"/>
        <v>0</v>
      </c>
      <c r="Y7" s="439"/>
      <c r="AB7" s="197">
        <f>(C20+C22)/2</f>
        <v>30</v>
      </c>
      <c r="AD7" s="429"/>
      <c r="AE7" s="197" t="s">
        <v>2</v>
      </c>
      <c r="AF7" s="198">
        <f>SUM(H20:H35)</f>
        <v>14409</v>
      </c>
    </row>
    <row r="8" spans="1:32" ht="19.5" customHeight="1" thickBot="1" x14ac:dyDescent="0.35">
      <c r="A8" s="16"/>
      <c r="B8" s="19" t="s">
        <v>24</v>
      </c>
      <c r="C8" s="216">
        <f>'Input sheet'!E12</f>
        <v>296</v>
      </c>
      <c r="E8" s="32" t="s">
        <v>37</v>
      </c>
      <c r="F8" s="83" t="str">
        <f>$C$21 &amp; "-"&amp;$C$21</f>
        <v>30-30</v>
      </c>
      <c r="G8" s="42" t="s">
        <v>39</v>
      </c>
      <c r="H8" s="79">
        <f>C13+C14+C15</f>
        <v>448</v>
      </c>
      <c r="J8" s="59" t="s">
        <v>345</v>
      </c>
      <c r="K8" s="58"/>
      <c r="L8" s="58"/>
      <c r="M8" s="58"/>
      <c r="N8" s="58"/>
      <c r="O8" s="58"/>
      <c r="P8" s="58"/>
      <c r="Q8" s="58"/>
      <c r="R8" s="58"/>
      <c r="S8" s="58"/>
      <c r="T8" s="58"/>
      <c r="U8" s="442"/>
      <c r="V8" s="197" t="str">
        <f>$C$21&amp;"-"&amp;$C$21</f>
        <v>30-30</v>
      </c>
      <c r="W8" s="197">
        <f ca="1">IF(COUNTIF($V$5:V8,V8)=1,COUNTIF(INDIRECT($W$30),V8),0)</f>
        <v>4</v>
      </c>
      <c r="X8" s="198">
        <f t="shared" ca="1" si="0"/>
        <v>1650</v>
      </c>
      <c r="Y8" s="439"/>
      <c r="AB8" s="197">
        <f>C21</f>
        <v>30</v>
      </c>
      <c r="AD8" s="430"/>
      <c r="AE8" s="197" t="s">
        <v>3</v>
      </c>
      <c r="AF8" s="198">
        <f>SUM(AF5:AF7)</f>
        <v>29377</v>
      </c>
    </row>
    <row r="9" spans="1:32" ht="20.25" thickTop="1" thickBot="1" x14ac:dyDescent="0.35">
      <c r="A9" s="17"/>
      <c r="B9" s="20" t="s">
        <v>25</v>
      </c>
      <c r="C9" s="217">
        <f>'Input sheet'!E13</f>
        <v>81</v>
      </c>
      <c r="E9" s="32" t="s">
        <v>30</v>
      </c>
      <c r="F9" s="83" t="str">
        <f>$C$21 &amp; "-"&amp;$C$21</f>
        <v>30-30</v>
      </c>
      <c r="G9" s="42" t="s">
        <v>89</v>
      </c>
      <c r="H9" s="79">
        <f>C14+C15</f>
        <v>377</v>
      </c>
      <c r="J9" s="21" t="s">
        <v>1</v>
      </c>
      <c r="K9" s="22" t="s">
        <v>0</v>
      </c>
      <c r="L9" s="44" t="s">
        <v>189</v>
      </c>
      <c r="M9" s="23" t="s">
        <v>3</v>
      </c>
      <c r="N9" s="6"/>
      <c r="O9" s="6"/>
      <c r="P9" s="6"/>
      <c r="Q9" s="6"/>
      <c r="R9" s="6"/>
      <c r="S9" s="6"/>
      <c r="U9" s="442"/>
      <c r="V9" s="197" t="str">
        <f>$C$21&amp;"-"&amp;$C$22</f>
        <v>30-20</v>
      </c>
      <c r="W9" s="197">
        <f ca="1">IF(COUNTIF($V$5:V9,V9)=1,COUNTIF(INDIRECT($W$30),V9),0)</f>
        <v>0</v>
      </c>
      <c r="X9" s="198">
        <f t="shared" ca="1" si="0"/>
        <v>0</v>
      </c>
      <c r="Y9" s="439"/>
      <c r="AB9" s="197">
        <f>(C21+C22)/2</f>
        <v>25</v>
      </c>
      <c r="AD9" s="428" t="s">
        <v>328</v>
      </c>
      <c r="AE9" s="197" t="s">
        <v>175</v>
      </c>
      <c r="AF9" s="198"/>
    </row>
    <row r="10" spans="1:32" ht="20.25" thickTop="1" thickBot="1" x14ac:dyDescent="0.35">
      <c r="A10" s="15" t="s">
        <v>33</v>
      </c>
      <c r="B10" s="18" t="s">
        <v>20</v>
      </c>
      <c r="C10" s="218">
        <f>'Input sheet'!E14</f>
        <v>187</v>
      </c>
      <c r="E10" s="32" t="s">
        <v>43</v>
      </c>
      <c r="F10" s="83" t="str">
        <f>$C$20 &amp; "-"&amp;$C$20</f>
        <v>40-40</v>
      </c>
      <c r="G10" s="42" t="s">
        <v>52</v>
      </c>
      <c r="H10" s="79">
        <f>C5+C6+C4</f>
        <v>1303</v>
      </c>
      <c r="J10" s="86">
        <f>SUM(H4:H11)</f>
        <v>7484</v>
      </c>
      <c r="K10" s="87">
        <f>SUM(H12:H19)</f>
        <v>7484</v>
      </c>
      <c r="L10" s="88">
        <f>SUM(H20:H35)</f>
        <v>14409</v>
      </c>
      <c r="M10" s="89">
        <f>SUM(J10:L10)</f>
        <v>29377</v>
      </c>
      <c r="N10" s="233"/>
      <c r="O10" s="233"/>
      <c r="P10" s="233"/>
      <c r="Q10" s="233"/>
      <c r="R10" s="233"/>
      <c r="S10" s="233"/>
      <c r="U10" s="443"/>
      <c r="V10" s="197" t="str">
        <f>$C$22&amp;"-"&amp;$C$22</f>
        <v>20-20</v>
      </c>
      <c r="W10" s="197">
        <f ca="1">IF(COUNTIF($V$5:V10,V10)=1,COUNTIF(INDIRECT($W$30),V10),0)</f>
        <v>0</v>
      </c>
      <c r="X10" s="198">
        <f t="shared" ca="1" si="0"/>
        <v>0</v>
      </c>
      <c r="Y10" s="440"/>
      <c r="AB10" s="197">
        <f>C22</f>
        <v>20</v>
      </c>
      <c r="AD10" s="429"/>
      <c r="AE10" s="197" t="s">
        <v>0</v>
      </c>
      <c r="AF10" s="198"/>
    </row>
    <row r="11" spans="1:32" ht="20.25" customHeight="1" thickTop="1" thickBot="1" x14ac:dyDescent="0.35">
      <c r="A11" s="16"/>
      <c r="B11" s="19" t="s">
        <v>21</v>
      </c>
      <c r="C11" s="216">
        <f>'Input sheet'!E15</f>
        <v>1402</v>
      </c>
      <c r="E11" s="33" t="s">
        <v>45</v>
      </c>
      <c r="F11" s="85" t="str">
        <f>$C$20 &amp; "-"&amp;$C$20</f>
        <v>40-40</v>
      </c>
      <c r="G11" s="43" t="s">
        <v>90</v>
      </c>
      <c r="H11" s="80">
        <f>C5+C6</f>
        <v>1166</v>
      </c>
      <c r="K11" s="7"/>
      <c r="M11" s="9"/>
      <c r="N11" s="9"/>
      <c r="O11" s="9"/>
      <c r="P11" s="9"/>
      <c r="Q11" s="9"/>
      <c r="R11" s="9"/>
      <c r="S11" s="9"/>
      <c r="U11" s="441" t="s">
        <v>0</v>
      </c>
      <c r="V11" s="197" t="str">
        <f>$C$20&amp;"-"&amp;$C$20</f>
        <v>40-40</v>
      </c>
      <c r="W11" s="197">
        <f ca="1">IF(COUNTIF($V$11:V11,V11)=1,COUNTIF(INDIRECT($W$31),V11),0)</f>
        <v>0</v>
      </c>
      <c r="X11" s="198">
        <f ca="1">IF(W11&lt;&gt;0,SUMIF(INDIRECT($W$31),V11,INDIRECT($X$31)),0)</f>
        <v>0</v>
      </c>
      <c r="Y11" s="438">
        <f ca="1">(X11*AB11+X12*AB12+X13*AB13+X14*AB14+X15*AB15+X16*AB16)/SUM(X11:X16)</f>
        <v>28.559593800106896</v>
      </c>
      <c r="AB11" s="197">
        <f>(C20+C20)/2</f>
        <v>40</v>
      </c>
      <c r="AD11" s="429"/>
      <c r="AE11" s="197" t="s">
        <v>2</v>
      </c>
      <c r="AF11" s="198"/>
    </row>
    <row r="12" spans="1:32" ht="20.25" thickTop="1" thickBot="1" x14ac:dyDescent="0.35">
      <c r="A12" s="17"/>
      <c r="B12" s="20" t="s">
        <v>22</v>
      </c>
      <c r="C12" s="217">
        <f>'Input sheet'!E16</f>
        <v>187</v>
      </c>
      <c r="E12" s="34" t="s">
        <v>35</v>
      </c>
      <c r="F12" s="82" t="str">
        <f>$C$20 &amp; "-"&amp;$C$22</f>
        <v>40-20</v>
      </c>
      <c r="G12" s="41" t="s">
        <v>72</v>
      </c>
      <c r="H12" s="78">
        <f>C5+C15</f>
        <v>1110</v>
      </c>
      <c r="K12" s="7"/>
      <c r="M12" s="4"/>
      <c r="N12" s="4"/>
      <c r="O12" s="4"/>
      <c r="P12" s="4"/>
      <c r="Q12" s="4"/>
      <c r="R12" s="4"/>
      <c r="S12" s="4"/>
      <c r="U12" s="442"/>
      <c r="V12" s="197" t="str">
        <f>$C$20 &amp; "-"&amp;$C$21</f>
        <v>40-30</v>
      </c>
      <c r="W12" s="197">
        <f ca="1">IF(COUNTIF($V$11:V12,V12)=1,COUNTIF(INDIRECT($W$31),V12),0)</f>
        <v>0</v>
      </c>
      <c r="X12" s="198">
        <f t="shared" ref="X12:X16" ca="1" si="1">IF(W12&lt;&gt;0,SUMIF(INDIRECT($W$31),V12,INDIRECT($X$31)),0)</f>
        <v>0</v>
      </c>
      <c r="Y12" s="439"/>
      <c r="AB12" s="197">
        <f>(C20+C21)/2</f>
        <v>35</v>
      </c>
      <c r="AD12" s="430"/>
      <c r="AE12" s="197" t="s">
        <v>3</v>
      </c>
      <c r="AF12" s="198"/>
    </row>
    <row r="13" spans="1:32" ht="19.5" thickTop="1" x14ac:dyDescent="0.3">
      <c r="A13" s="15" t="s">
        <v>34</v>
      </c>
      <c r="B13" s="18" t="s">
        <v>26</v>
      </c>
      <c r="C13" s="218">
        <f>'Input sheet'!E17</f>
        <v>71</v>
      </c>
      <c r="E13" s="35" t="s">
        <v>36</v>
      </c>
      <c r="F13" s="83" t="str">
        <f>$C$20 &amp; "-"&amp;$C$22</f>
        <v>40-20</v>
      </c>
      <c r="G13" s="42" t="s">
        <v>169</v>
      </c>
      <c r="H13" s="79">
        <f>C5+C15+C7</f>
        <v>1181</v>
      </c>
      <c r="K13"/>
      <c r="U13" s="442"/>
      <c r="V13" s="197" t="str">
        <f>$C$20&amp;"-"&amp;$C$22</f>
        <v>40-20</v>
      </c>
      <c r="W13" s="197">
        <f ca="1">IF(COUNTIF($V$11:V13,V13)=1,COUNTIF(INDIRECT($W$31),V13),0)</f>
        <v>4</v>
      </c>
      <c r="X13" s="198">
        <f t="shared" ca="1" si="1"/>
        <v>5328</v>
      </c>
      <c r="Y13" s="439"/>
      <c r="AB13" s="197">
        <f>(C20+C22)/2</f>
        <v>30</v>
      </c>
      <c r="AD13" s="428" t="s">
        <v>323</v>
      </c>
      <c r="AE13" s="197" t="s">
        <v>175</v>
      </c>
      <c r="AF13" s="198">
        <f>J10</f>
        <v>7484</v>
      </c>
    </row>
    <row r="14" spans="1:32" ht="18.75" customHeight="1" x14ac:dyDescent="0.3">
      <c r="A14" s="16"/>
      <c r="B14" s="19" t="s">
        <v>27</v>
      </c>
      <c r="C14" s="216">
        <f>'Input sheet'!E18</f>
        <v>296</v>
      </c>
      <c r="E14" s="35" t="s">
        <v>31</v>
      </c>
      <c r="F14" s="83" t="str">
        <f>$C$21 &amp; "-"&amp;$C$22</f>
        <v>30-20</v>
      </c>
      <c r="G14" s="42" t="s">
        <v>170</v>
      </c>
      <c r="H14" s="79">
        <f>C8+C6</f>
        <v>433</v>
      </c>
      <c r="K14"/>
      <c r="U14" s="442"/>
      <c r="V14" s="197" t="str">
        <f>$C$21&amp;"-"&amp;$C$21</f>
        <v>30-30</v>
      </c>
      <c r="W14" s="197">
        <f ca="1">IF(COUNTIF($V$11:V14,V14)=1,COUNTIF(INDIRECT($W$31),V14),0)</f>
        <v>0</v>
      </c>
      <c r="X14" s="198">
        <f t="shared" ca="1" si="1"/>
        <v>0</v>
      </c>
      <c r="Y14" s="439"/>
      <c r="AB14" s="197">
        <f>C21</f>
        <v>30</v>
      </c>
      <c r="AD14" s="429"/>
      <c r="AE14" s="197" t="s">
        <v>0</v>
      </c>
      <c r="AF14" s="198">
        <f>K10</f>
        <v>7484</v>
      </c>
    </row>
    <row r="15" spans="1:32" ht="19.5" thickBot="1" x14ac:dyDescent="0.35">
      <c r="A15" s="17"/>
      <c r="B15" s="20" t="s">
        <v>28</v>
      </c>
      <c r="C15" s="217">
        <f>'Input sheet'!E19</f>
        <v>81</v>
      </c>
      <c r="E15" s="35" t="s">
        <v>29</v>
      </c>
      <c r="F15" s="83" t="str">
        <f>$C$21 &amp; "-"&amp;$C$22</f>
        <v>30-20</v>
      </c>
      <c r="G15" s="42" t="s">
        <v>105</v>
      </c>
      <c r="H15" s="79">
        <f>C8+C6+C10</f>
        <v>620</v>
      </c>
      <c r="K15"/>
      <c r="M15" s="4"/>
      <c r="N15" s="4"/>
      <c r="O15" s="4"/>
      <c r="P15" s="4"/>
      <c r="Q15" s="4"/>
      <c r="R15" s="4"/>
      <c r="S15" s="4"/>
      <c r="U15" s="442"/>
      <c r="V15" s="197" t="str">
        <f>$C$21&amp;"-"&amp;$C$22</f>
        <v>30-20</v>
      </c>
      <c r="W15" s="197">
        <f ca="1">IF(COUNTIF($V$11:V15,V15)=1,COUNTIF(INDIRECT($W$31),V15),0)</f>
        <v>4</v>
      </c>
      <c r="X15" s="198">
        <f t="shared" ca="1" si="1"/>
        <v>2156</v>
      </c>
      <c r="Y15" s="439"/>
      <c r="AB15" s="197">
        <f>(C21+C22)/2</f>
        <v>25</v>
      </c>
      <c r="AD15" s="429"/>
      <c r="AE15" s="197" t="s">
        <v>2</v>
      </c>
      <c r="AF15" s="198">
        <f>L10</f>
        <v>14409</v>
      </c>
    </row>
    <row r="16" spans="1:32" ht="20.25" thickTop="1" thickBot="1" x14ac:dyDescent="0.35">
      <c r="A16" s="13"/>
      <c r="B16" s="60" t="s">
        <v>221</v>
      </c>
      <c r="C16" s="219">
        <f>'Input sheet'!E20</f>
        <v>3975</v>
      </c>
      <c r="E16" s="35" t="s">
        <v>37</v>
      </c>
      <c r="F16" s="83" t="str">
        <f>$C$20 &amp; "-"&amp;$C$22</f>
        <v>40-20</v>
      </c>
      <c r="G16" s="42" t="s">
        <v>117</v>
      </c>
      <c r="H16" s="79">
        <f>C11+C9</f>
        <v>1483</v>
      </c>
      <c r="K16"/>
      <c r="M16" s="4"/>
      <c r="N16" s="4"/>
      <c r="O16" s="4"/>
      <c r="P16" s="4"/>
      <c r="Q16" s="4"/>
      <c r="R16" s="4"/>
      <c r="S16" s="4"/>
      <c r="U16" s="443"/>
      <c r="V16" s="197" t="str">
        <f>$C$22&amp;"-"&amp;$C$22</f>
        <v>20-20</v>
      </c>
      <c r="W16" s="197">
        <f ca="1">IF(COUNTIF($V$11:V16,V16)=1,COUNTIF(INDIRECT($W$31),V16),0)</f>
        <v>0</v>
      </c>
      <c r="X16" s="198">
        <f t="shared" ca="1" si="1"/>
        <v>0</v>
      </c>
      <c r="Y16" s="440"/>
      <c r="AB16" s="197">
        <f>C22</f>
        <v>20</v>
      </c>
      <c r="AD16" s="430"/>
      <c r="AE16" s="197" t="s">
        <v>3</v>
      </c>
      <c r="AF16" s="198">
        <f>M10</f>
        <v>29377</v>
      </c>
    </row>
    <row r="17" spans="2:28" ht="19.5" customHeight="1" thickTop="1" x14ac:dyDescent="0.3">
      <c r="B17" s="6"/>
      <c r="C17" s="7"/>
      <c r="E17" s="35" t="s">
        <v>30</v>
      </c>
      <c r="F17" s="83" t="str">
        <f>$C$20 &amp; "-"&amp;$C$22</f>
        <v>40-20</v>
      </c>
      <c r="G17" s="42" t="s">
        <v>171</v>
      </c>
      <c r="H17" s="79">
        <f>C11+C9+C13</f>
        <v>1554</v>
      </c>
      <c r="K17"/>
      <c r="M17" s="4"/>
      <c r="N17" s="4"/>
      <c r="O17" s="4"/>
      <c r="P17" s="4"/>
      <c r="Q17" s="4"/>
      <c r="R17" s="4"/>
      <c r="S17" s="4"/>
      <c r="U17" s="441" t="s">
        <v>2</v>
      </c>
      <c r="V17" s="197" t="str">
        <f>$C$20&amp;"-"&amp;$C$20</f>
        <v>40-40</v>
      </c>
      <c r="W17" s="197">
        <f ca="1">IF(COUNTIF($V$17:V17,V17)=1,COUNTIF(INDIRECT($W$32),V17),0)</f>
        <v>0</v>
      </c>
      <c r="X17" s="198">
        <f ca="1">IF(W17&lt;&gt;0,SUMIF(INDIRECT($W$32),V17,INDIRECT($X$32)),0)</f>
        <v>0</v>
      </c>
      <c r="Y17" s="438">
        <f ca="1">(X17*AB17+X18*AB18+X19*AB19+X20*AB20+X21*AB21+X22*AB22)/SUM(X17:X22)</f>
        <v>30.973349989589838</v>
      </c>
      <c r="AB17" s="197">
        <f>(C20+C20)/2</f>
        <v>40</v>
      </c>
    </row>
    <row r="18" spans="2:28" ht="18.75" x14ac:dyDescent="0.3">
      <c r="E18" s="35" t="s">
        <v>43</v>
      </c>
      <c r="F18" s="83" t="str">
        <f>$C$21 &amp; "-"&amp;$C$22</f>
        <v>30-20</v>
      </c>
      <c r="G18" s="42" t="s">
        <v>75</v>
      </c>
      <c r="H18" s="79">
        <f>C14+C12</f>
        <v>483</v>
      </c>
      <c r="K18"/>
      <c r="M18" s="7"/>
      <c r="N18" s="7"/>
      <c r="O18" s="7"/>
      <c r="P18" s="7"/>
      <c r="Q18" s="7"/>
      <c r="R18" s="7"/>
      <c r="S18" s="7"/>
      <c r="U18" s="442"/>
      <c r="V18" s="197" t="str">
        <f>$C$20 &amp; "-"&amp;$C$21</f>
        <v>40-30</v>
      </c>
      <c r="W18" s="197">
        <f ca="1">IF(COUNTIF($V$17:V18,V18)=1,COUNTIF(INDIRECT($W$32),V18),0)</f>
        <v>4</v>
      </c>
      <c r="X18" s="198">
        <f t="shared" ref="X18:X22" ca="1" si="2">IF(W18&lt;&gt;0,SUMIF(INDIRECT($W$32),V18,INDIRECT($X$32)),0)</f>
        <v>6419</v>
      </c>
      <c r="Y18" s="439"/>
      <c r="AB18" s="197">
        <f>(C20+C21)/2</f>
        <v>35</v>
      </c>
    </row>
    <row r="19" spans="2:28" ht="19.5" customHeight="1" thickBot="1" x14ac:dyDescent="0.35">
      <c r="B19" s="64" t="s">
        <v>272</v>
      </c>
      <c r="C19" s="142"/>
      <c r="E19" s="36" t="s">
        <v>45</v>
      </c>
      <c r="F19" s="83" t="str">
        <f>$C$21 &amp; "-"&amp;$C$22</f>
        <v>30-20</v>
      </c>
      <c r="G19" s="43" t="s">
        <v>120</v>
      </c>
      <c r="H19" s="80">
        <f>C4+C12+C14</f>
        <v>620</v>
      </c>
      <c r="K19"/>
      <c r="M19" s="3"/>
      <c r="N19" s="3"/>
      <c r="O19" s="3"/>
      <c r="P19" s="3"/>
      <c r="Q19" s="3"/>
      <c r="R19" s="3"/>
      <c r="S19" s="3"/>
      <c r="U19" s="442"/>
      <c r="V19" s="197" t="str">
        <f>$C$20&amp;"-"&amp;$C$22</f>
        <v>40-20</v>
      </c>
      <c r="W19" s="197">
        <f ca="1">IF(COUNTIF($V$17:V19,V19)=1,COUNTIF(INDIRECT($W$32),V19),0)</f>
        <v>4</v>
      </c>
      <c r="X19" s="198">
        <f t="shared" ca="1" si="2"/>
        <v>5348</v>
      </c>
      <c r="Y19" s="439"/>
      <c r="AB19" s="197">
        <f>(C20+C22)/2</f>
        <v>30</v>
      </c>
    </row>
    <row r="20" spans="2:28" ht="19.5" customHeight="1" thickTop="1" x14ac:dyDescent="0.3">
      <c r="B20" s="8" t="s">
        <v>268</v>
      </c>
      <c r="C20" s="221">
        <f>'Input sheet'!D26</f>
        <v>40</v>
      </c>
      <c r="E20" s="37" t="s">
        <v>35</v>
      </c>
      <c r="F20" s="82" t="str">
        <f>$C$20 &amp; "-"&amp;$C$21</f>
        <v>40-30</v>
      </c>
      <c r="G20" s="41" t="s">
        <v>61</v>
      </c>
      <c r="H20" s="78">
        <f>C8+C5</f>
        <v>1325</v>
      </c>
      <c r="K20"/>
      <c r="M20" s="3"/>
      <c r="N20" s="3"/>
      <c r="O20" s="3"/>
      <c r="P20" s="3"/>
      <c r="Q20" s="3"/>
      <c r="R20" s="3"/>
      <c r="S20" s="3"/>
      <c r="U20" s="442"/>
      <c r="V20" s="197" t="str">
        <f>$C$21&amp;"-"&amp;$C$21</f>
        <v>30-30</v>
      </c>
      <c r="W20" s="197">
        <f ca="1">IF(COUNTIF($V$17:V20,V20)=1,COUNTIF(INDIRECT($W$32),V20),0)</f>
        <v>0</v>
      </c>
      <c r="X20" s="198">
        <f t="shared" ca="1" si="2"/>
        <v>0</v>
      </c>
      <c r="Y20" s="439"/>
      <c r="AB20" s="197">
        <f>C21</f>
        <v>30</v>
      </c>
    </row>
    <row r="21" spans="2:28" ht="18.75" x14ac:dyDescent="0.3">
      <c r="B21" s="8" t="s">
        <v>269</v>
      </c>
      <c r="C21" s="221">
        <f>'Input sheet'!D27</f>
        <v>30</v>
      </c>
      <c r="E21" s="38" t="s">
        <v>36</v>
      </c>
      <c r="F21" s="83" t="str">
        <f>$C$20 &amp; "-"&amp;$C$21</f>
        <v>40-30</v>
      </c>
      <c r="G21" s="42" t="s">
        <v>172</v>
      </c>
      <c r="H21" s="79">
        <f>C11+C8</f>
        <v>1698</v>
      </c>
      <c r="K21"/>
      <c r="M21" s="3"/>
      <c r="N21" s="3"/>
      <c r="O21" s="3"/>
      <c r="P21" s="3"/>
      <c r="Q21" s="3"/>
      <c r="R21" s="3"/>
      <c r="S21" s="3"/>
      <c r="U21" s="442"/>
      <c r="V21" s="197" t="str">
        <f>$C$21&amp;"-"&amp;$C$22</f>
        <v>30-20</v>
      </c>
      <c r="W21" s="197">
        <f ca="1">IF(COUNTIF($V$17:V21,V21)=1,COUNTIF(INDIRECT($W$32),V21),0)</f>
        <v>4</v>
      </c>
      <c r="X21" s="198">
        <f t="shared" ca="1" si="2"/>
        <v>1670</v>
      </c>
      <c r="Y21" s="439"/>
      <c r="AB21" s="197">
        <f>(C21+C22)/2</f>
        <v>25</v>
      </c>
    </row>
    <row r="22" spans="2:28" ht="20.25" customHeight="1" x14ac:dyDescent="0.3">
      <c r="B22" s="8" t="s">
        <v>270</v>
      </c>
      <c r="C22" s="221">
        <f>'Input sheet'!D28</f>
        <v>20</v>
      </c>
      <c r="E22" s="38" t="s">
        <v>31</v>
      </c>
      <c r="F22" s="83" t="str">
        <f>$C$20 &amp; "-"&amp;$C$21</f>
        <v>40-30</v>
      </c>
      <c r="G22" s="42" t="s">
        <v>173</v>
      </c>
      <c r="H22" s="79">
        <f>C11+C14</f>
        <v>1698</v>
      </c>
      <c r="K22"/>
      <c r="M22" s="3"/>
      <c r="N22" s="3"/>
      <c r="O22" s="3"/>
      <c r="P22" s="3"/>
      <c r="Q22" s="3"/>
      <c r="R22" s="3"/>
      <c r="S22" s="3"/>
      <c r="U22" s="443"/>
      <c r="V22" s="197" t="str">
        <f>$C$22&amp;"-"&amp;$C$22</f>
        <v>20-20</v>
      </c>
      <c r="W22" s="197">
        <f ca="1">IF(COUNTIF($V$17:V22,V22)=1,COUNTIF(INDIRECT($W$32),V22),0)</f>
        <v>4</v>
      </c>
      <c r="X22" s="198">
        <f t="shared" ca="1" si="2"/>
        <v>972</v>
      </c>
      <c r="Y22" s="440"/>
      <c r="AB22" s="197">
        <f>C22</f>
        <v>20</v>
      </c>
    </row>
    <row r="23" spans="2:28" ht="19.5" customHeight="1" x14ac:dyDescent="0.3">
      <c r="B23" s="6"/>
      <c r="C23" s="5"/>
      <c r="E23" s="38" t="s">
        <v>29</v>
      </c>
      <c r="F23" s="83" t="str">
        <f>$C$20 &amp; "-"&amp;$C$21</f>
        <v>40-30</v>
      </c>
      <c r="G23" s="42" t="s">
        <v>173</v>
      </c>
      <c r="H23" s="79">
        <f>C11+C14</f>
        <v>1698</v>
      </c>
      <c r="K23"/>
      <c r="M23" s="3"/>
      <c r="N23" s="3"/>
      <c r="O23" s="3"/>
      <c r="P23" s="3"/>
      <c r="Q23" s="3"/>
      <c r="R23" s="3"/>
      <c r="S23" s="3"/>
      <c r="U23" s="441" t="s">
        <v>3</v>
      </c>
      <c r="V23" s="197" t="str">
        <f>$C$20&amp;"-"&amp;$C$20</f>
        <v>40-40</v>
      </c>
      <c r="W23" s="197">
        <f t="shared" ref="W23:W28" ca="1" si="3">W5+W11+W17</f>
        <v>4</v>
      </c>
      <c r="X23" s="198">
        <f ca="1">SUM(X5+X11+X17)</f>
        <v>5834</v>
      </c>
      <c r="Y23" s="438">
        <f ca="1">(X23*AB23+X24*AB24+X25*AB25+X26*AB26+X27*AB27+X28*AB28)/SUM(X23:X28)</f>
        <v>32.096367906865915</v>
      </c>
      <c r="AB23" s="197">
        <f>(C20+C20)/2</f>
        <v>40</v>
      </c>
    </row>
    <row r="24" spans="2:28" ht="18.75" x14ac:dyDescent="0.3">
      <c r="B24" s="6"/>
      <c r="C24" s="5"/>
      <c r="E24" s="38" t="s">
        <v>37</v>
      </c>
      <c r="F24" s="83" t="str">
        <f>$C$20 &amp; "-"&amp;$C$22</f>
        <v>40-20</v>
      </c>
      <c r="G24" s="42" t="s">
        <v>65</v>
      </c>
      <c r="H24" s="79">
        <f>C5+C9</f>
        <v>1110</v>
      </c>
      <c r="K24"/>
      <c r="M24" s="3"/>
      <c r="N24" s="3"/>
      <c r="O24" s="3"/>
      <c r="P24" s="3"/>
      <c r="Q24" s="3"/>
      <c r="R24" s="3"/>
      <c r="S24" s="3"/>
      <c r="U24" s="442"/>
      <c r="V24" s="197" t="str">
        <f>$C$20 &amp; "-"&amp;$C$21</f>
        <v>40-30</v>
      </c>
      <c r="W24" s="197">
        <f t="shared" ca="1" si="3"/>
        <v>4</v>
      </c>
      <c r="X24" s="198">
        <f t="shared" ref="X24:X28" ca="1" si="4">SUM(X6+X12+X18)</f>
        <v>6419</v>
      </c>
      <c r="Y24" s="439"/>
      <c r="AB24" s="197">
        <f>(C20+C21)/2</f>
        <v>35</v>
      </c>
    </row>
    <row r="25" spans="2:28" ht="18.75" customHeight="1" x14ac:dyDescent="0.3">
      <c r="B25" s="6"/>
      <c r="C25" s="5"/>
      <c r="E25" s="38" t="s">
        <v>30</v>
      </c>
      <c r="F25" s="83" t="str">
        <f>$C$20 &amp; "-"&amp;$C$22</f>
        <v>40-20</v>
      </c>
      <c r="G25" s="42" t="s">
        <v>82</v>
      </c>
      <c r="H25" s="79">
        <f>C5+C12</f>
        <v>1216</v>
      </c>
      <c r="K25"/>
      <c r="M25" s="3"/>
      <c r="N25" s="3"/>
      <c r="O25" s="3"/>
      <c r="P25" s="3"/>
      <c r="Q25" s="3"/>
      <c r="R25" s="3"/>
      <c r="S25" s="3"/>
      <c r="U25" s="442"/>
      <c r="V25" s="197" t="str">
        <f>$C$20&amp;"-"&amp;$C$22</f>
        <v>40-20</v>
      </c>
      <c r="W25" s="197">
        <f t="shared" ca="1" si="3"/>
        <v>8</v>
      </c>
      <c r="X25" s="198">
        <f t="shared" ca="1" si="4"/>
        <v>10676</v>
      </c>
      <c r="Y25" s="439"/>
      <c r="AB25" s="197">
        <f>(C20+C22)/2</f>
        <v>30</v>
      </c>
    </row>
    <row r="26" spans="2:28" ht="18.75" x14ac:dyDescent="0.3">
      <c r="B26" s="6"/>
      <c r="C26" s="5"/>
      <c r="E26" s="38" t="s">
        <v>43</v>
      </c>
      <c r="F26" s="83" t="str">
        <f>$C$21 &amp; "-"&amp;$C$22</f>
        <v>30-20</v>
      </c>
      <c r="G26" s="42" t="s">
        <v>110</v>
      </c>
      <c r="H26" s="79">
        <f>C8+C12</f>
        <v>483</v>
      </c>
      <c r="K26"/>
      <c r="M26" s="3"/>
      <c r="N26" s="3"/>
      <c r="O26" s="3"/>
      <c r="P26" s="3"/>
      <c r="Q26" s="3"/>
      <c r="R26" s="3"/>
      <c r="S26" s="3"/>
      <c r="U26" s="442"/>
      <c r="V26" s="197" t="str">
        <f>$C$21&amp;"-"&amp;$C$21</f>
        <v>30-30</v>
      </c>
      <c r="W26" s="197">
        <f t="shared" ca="1" si="3"/>
        <v>4</v>
      </c>
      <c r="X26" s="198">
        <f t="shared" ca="1" si="4"/>
        <v>1650</v>
      </c>
      <c r="Y26" s="439"/>
      <c r="AB26" s="197">
        <f>C21</f>
        <v>30</v>
      </c>
    </row>
    <row r="27" spans="2:28" ht="18.75" x14ac:dyDescent="0.3">
      <c r="B27" s="6"/>
      <c r="E27" s="38" t="s">
        <v>45</v>
      </c>
      <c r="F27" s="83" t="str">
        <f>$C$21 &amp; "-"&amp;$C$22</f>
        <v>30-20</v>
      </c>
      <c r="G27" s="42" t="s">
        <v>67</v>
      </c>
      <c r="H27" s="79">
        <f>C8+C15</f>
        <v>377</v>
      </c>
      <c r="K27"/>
      <c r="M27" s="3"/>
      <c r="N27" s="3"/>
      <c r="O27" s="3"/>
      <c r="P27" s="3"/>
      <c r="Q27" s="3"/>
      <c r="R27" s="3"/>
      <c r="S27" s="3"/>
      <c r="U27" s="442"/>
      <c r="V27" s="197" t="str">
        <f>$C$21&amp;"-"&amp;$C$22</f>
        <v>30-20</v>
      </c>
      <c r="W27" s="197">
        <f t="shared" ca="1" si="3"/>
        <v>8</v>
      </c>
      <c r="X27" s="198">
        <f t="shared" ca="1" si="4"/>
        <v>3826</v>
      </c>
      <c r="Y27" s="439"/>
      <c r="AB27" s="197">
        <f>(C21+C22)/2</f>
        <v>25</v>
      </c>
    </row>
    <row r="28" spans="2:28" ht="18.75" customHeight="1" x14ac:dyDescent="0.3">
      <c r="B28" s="6"/>
      <c r="C28" s="6"/>
      <c r="E28" s="38" t="s">
        <v>46</v>
      </c>
      <c r="F28" s="83" t="str">
        <f>$C$20 &amp; "-"&amp;$C$22</f>
        <v>40-20</v>
      </c>
      <c r="G28" s="42" t="s">
        <v>99</v>
      </c>
      <c r="H28" s="79">
        <f>C11+C15</f>
        <v>1483</v>
      </c>
      <c r="K28"/>
      <c r="M28" s="2"/>
      <c r="N28" s="2"/>
      <c r="O28" s="2"/>
      <c r="P28" s="2"/>
      <c r="Q28" s="2"/>
      <c r="R28" s="2"/>
      <c r="S28" s="2"/>
      <c r="U28" s="443"/>
      <c r="V28" s="197" t="str">
        <f>$C$22&amp;"-"&amp;$C$22</f>
        <v>20-20</v>
      </c>
      <c r="W28" s="197">
        <f t="shared" ca="1" si="3"/>
        <v>4</v>
      </c>
      <c r="X28" s="198">
        <f t="shared" ca="1" si="4"/>
        <v>972</v>
      </c>
      <c r="Y28" s="440"/>
      <c r="AB28" s="197">
        <f>C22</f>
        <v>20</v>
      </c>
    </row>
    <row r="29" spans="2:28" ht="19.5" thickBot="1" x14ac:dyDescent="0.35">
      <c r="B29" s="6"/>
      <c r="E29" s="38" t="s">
        <v>47</v>
      </c>
      <c r="F29" s="83" t="str">
        <f>$C$20 &amp; "-"&amp;$C$22</f>
        <v>40-20</v>
      </c>
      <c r="G29" s="42" t="s">
        <v>98</v>
      </c>
      <c r="H29" s="79">
        <f>C11+C6</f>
        <v>1539</v>
      </c>
      <c r="K29"/>
      <c r="M29" s="2"/>
      <c r="N29" s="2"/>
      <c r="O29" s="2"/>
      <c r="P29" s="2"/>
      <c r="Q29" s="2"/>
      <c r="R29" s="2"/>
      <c r="S29" s="2"/>
    </row>
    <row r="30" spans="2:28" ht="18.75" x14ac:dyDescent="0.3">
      <c r="B30" s="6"/>
      <c r="E30" s="38" t="s">
        <v>48</v>
      </c>
      <c r="F30" s="83" t="str">
        <f>$C$21 &amp; "-"&amp;$C$22</f>
        <v>30-20</v>
      </c>
      <c r="G30" s="42" t="s">
        <v>69</v>
      </c>
      <c r="H30" s="79">
        <f>C14+C6</f>
        <v>433</v>
      </c>
      <c r="J30" s="447" t="s">
        <v>342</v>
      </c>
      <c r="K30" s="448"/>
      <c r="L30" s="448"/>
      <c r="M30" s="448"/>
      <c r="N30" s="448"/>
      <c r="O30" s="449"/>
      <c r="P30" s="240"/>
      <c r="Q30" s="240"/>
      <c r="R30" s="2"/>
      <c r="S30" s="2"/>
      <c r="U30" s="197" t="s">
        <v>365</v>
      </c>
      <c r="V30" s="197" t="s">
        <v>175</v>
      </c>
      <c r="W30" s="197" t="s">
        <v>366</v>
      </c>
      <c r="X30" s="197" t="s">
        <v>367</v>
      </c>
    </row>
    <row r="31" spans="2:28" ht="18.75" x14ac:dyDescent="0.3">
      <c r="B31" s="6"/>
      <c r="E31" s="38" t="s">
        <v>49</v>
      </c>
      <c r="F31" s="83" t="str">
        <f>$C$21 &amp; "-"&amp;$C$22</f>
        <v>30-20</v>
      </c>
      <c r="G31" s="42" t="s">
        <v>95</v>
      </c>
      <c r="H31" s="79">
        <f>C14+C9</f>
        <v>377</v>
      </c>
      <c r="J31" s="450"/>
      <c r="K31" s="451"/>
      <c r="L31" s="451"/>
      <c r="M31" s="451"/>
      <c r="N31" s="451"/>
      <c r="O31" s="452"/>
      <c r="P31" s="7"/>
      <c r="Q31" s="7"/>
      <c r="U31" s="197"/>
      <c r="V31" s="197" t="s">
        <v>0</v>
      </c>
      <c r="W31" s="197" t="s">
        <v>368</v>
      </c>
      <c r="X31" s="197" t="s">
        <v>369</v>
      </c>
    </row>
    <row r="32" spans="2:28" ht="18.75" x14ac:dyDescent="0.3">
      <c r="B32" s="6"/>
      <c r="C32" s="10"/>
      <c r="E32" s="38" t="s">
        <v>50</v>
      </c>
      <c r="F32" s="83" t="str">
        <f>$C$22 &amp; "-"&amp;$C$22</f>
        <v>20-20</v>
      </c>
      <c r="G32" s="42" t="s">
        <v>83</v>
      </c>
      <c r="H32" s="79">
        <f>C15+C12</f>
        <v>268</v>
      </c>
      <c r="J32" s="450"/>
      <c r="K32" s="451"/>
      <c r="L32" s="451"/>
      <c r="M32" s="451"/>
      <c r="N32" s="451"/>
      <c r="O32" s="452"/>
      <c r="P32" s="7"/>
      <c r="U32" s="197"/>
      <c r="V32" s="197" t="s">
        <v>2</v>
      </c>
      <c r="W32" s="197" t="s">
        <v>370</v>
      </c>
      <c r="X32" s="197" t="s">
        <v>371</v>
      </c>
    </row>
    <row r="33" spans="1:31" ht="19.5" thickBot="1" x14ac:dyDescent="0.35">
      <c r="B33" s="6"/>
      <c r="C33" s="6"/>
      <c r="E33" s="38" t="s">
        <v>51</v>
      </c>
      <c r="F33" s="83" t="str">
        <f>$C$22 &amp; "-"&amp;$C$22</f>
        <v>20-20</v>
      </c>
      <c r="G33" s="42" t="s">
        <v>68</v>
      </c>
      <c r="H33" s="79">
        <f>C15+C6</f>
        <v>218</v>
      </c>
      <c r="J33" s="453"/>
      <c r="K33" s="454"/>
      <c r="L33" s="454"/>
      <c r="M33" s="454"/>
      <c r="N33" s="454"/>
      <c r="O33" s="455"/>
      <c r="P33" s="7"/>
    </row>
    <row r="34" spans="1:31" ht="18.75" x14ac:dyDescent="0.3">
      <c r="B34" s="6"/>
      <c r="C34" s="10"/>
      <c r="E34" s="38" t="s">
        <v>157</v>
      </c>
      <c r="F34" s="83" t="str">
        <f>$C$22 &amp; "-"&amp;$C$22</f>
        <v>20-20</v>
      </c>
      <c r="G34" s="42" t="s">
        <v>96</v>
      </c>
      <c r="H34" s="79">
        <f>C9+C6</f>
        <v>218</v>
      </c>
      <c r="K34"/>
      <c r="M34" s="2"/>
      <c r="O34" s="7"/>
      <c r="P34" s="7"/>
    </row>
    <row r="35" spans="1:31" ht="19.5" thickBot="1" x14ac:dyDescent="0.35">
      <c r="C35" s="6"/>
      <c r="D35" s="7"/>
      <c r="E35" s="39" t="s">
        <v>158</v>
      </c>
      <c r="F35" s="85" t="str">
        <f>$C$22 &amp; "-"&amp;$C$22</f>
        <v>20-20</v>
      </c>
      <c r="G35" s="43" t="s">
        <v>94</v>
      </c>
      <c r="H35" s="80">
        <f>C9+C12</f>
        <v>268</v>
      </c>
      <c r="K35"/>
      <c r="M35" s="2"/>
      <c r="O35" s="7"/>
      <c r="P35" s="7"/>
    </row>
    <row r="36" spans="1:31" ht="20.25" thickTop="1" thickBot="1" x14ac:dyDescent="0.35">
      <c r="C36" s="6"/>
      <c r="D36" s="5"/>
      <c r="E36" s="5"/>
      <c r="L36" s="3"/>
      <c r="M36" s="3"/>
      <c r="T36" s="2"/>
    </row>
    <row r="37" spans="1:31" ht="18.75" x14ac:dyDescent="0.3">
      <c r="A37" s="171" t="s">
        <v>210</v>
      </c>
      <c r="B37" s="172"/>
      <c r="C37" s="172"/>
      <c r="D37" s="172"/>
      <c r="E37" s="172"/>
      <c r="F37" s="172"/>
      <c r="G37" s="172"/>
      <c r="H37" s="172"/>
      <c r="I37" s="173"/>
      <c r="J37" s="173"/>
      <c r="K37" s="174"/>
      <c r="L37" s="175"/>
      <c r="M37" s="175"/>
      <c r="N37" s="173"/>
      <c r="O37" s="173"/>
      <c r="P37" s="173"/>
      <c r="Q37" s="173"/>
      <c r="R37" s="173"/>
      <c r="S37" s="173"/>
      <c r="T37" s="253"/>
      <c r="U37" s="173"/>
      <c r="V37" s="173"/>
      <c r="W37" s="173"/>
      <c r="X37" s="173"/>
      <c r="Y37" s="173"/>
      <c r="Z37" s="173"/>
      <c r="AA37" s="173"/>
      <c r="AB37" s="173"/>
      <c r="AC37" s="173"/>
      <c r="AD37" s="173"/>
      <c r="AE37" s="176"/>
    </row>
    <row r="38" spans="1:31" ht="15.75" thickBot="1" x14ac:dyDescent="0.3">
      <c r="A38" s="177"/>
      <c r="B38" s="126" t="s">
        <v>267</v>
      </c>
      <c r="C38" s="62"/>
      <c r="D38" s="62"/>
      <c r="E38" s="62"/>
      <c r="F38" s="62"/>
      <c r="G38" s="62"/>
      <c r="H38" s="62"/>
      <c r="I38" s="62"/>
      <c r="J38" s="62"/>
      <c r="K38" s="123"/>
      <c r="L38" s="62"/>
      <c r="M38" s="62"/>
      <c r="N38" s="62"/>
      <c r="O38" s="62"/>
      <c r="P38" s="62"/>
      <c r="Q38" s="62"/>
      <c r="R38" s="62"/>
      <c r="S38" s="62"/>
      <c r="T38" s="62"/>
      <c r="U38" s="62"/>
      <c r="V38" s="62"/>
      <c r="W38" s="62"/>
      <c r="X38" s="62"/>
      <c r="Y38" s="62"/>
      <c r="Z38" s="62"/>
      <c r="AA38" s="62"/>
      <c r="AB38" s="62"/>
      <c r="AC38" s="62"/>
      <c r="AD38" s="62"/>
      <c r="AE38" s="178"/>
    </row>
    <row r="39" spans="1:31" ht="16.5" thickTop="1" thickBot="1" x14ac:dyDescent="0.3">
      <c r="A39" s="179" t="s">
        <v>4</v>
      </c>
      <c r="B39" s="136" t="s">
        <v>14</v>
      </c>
      <c r="C39" s="137" t="s">
        <v>71</v>
      </c>
      <c r="D39" s="138" t="s">
        <v>211</v>
      </c>
      <c r="E39" s="139" t="s">
        <v>189</v>
      </c>
      <c r="F39" s="135" t="s">
        <v>3</v>
      </c>
      <c r="G39" s="62"/>
      <c r="H39" s="62"/>
      <c r="I39" s="62"/>
      <c r="J39" s="62"/>
      <c r="K39" s="123"/>
      <c r="L39" s="62"/>
      <c r="M39" s="62"/>
      <c r="N39" s="62"/>
      <c r="O39" s="62"/>
      <c r="P39" s="62"/>
      <c r="Q39" s="62"/>
      <c r="R39" s="62"/>
      <c r="S39" s="62"/>
      <c r="T39" s="62"/>
      <c r="U39" s="62"/>
      <c r="V39" s="62"/>
      <c r="W39" s="62"/>
      <c r="X39" s="62"/>
      <c r="Y39" s="62"/>
      <c r="Z39" s="62"/>
      <c r="AA39" s="62"/>
      <c r="AB39" s="62"/>
      <c r="AC39" s="62"/>
      <c r="AD39" s="62"/>
      <c r="AE39" s="178"/>
    </row>
    <row r="40" spans="1:31" ht="16.5" thickTop="1" thickBot="1" x14ac:dyDescent="0.3">
      <c r="A40" s="180">
        <v>1</v>
      </c>
      <c r="B40" s="149" t="s">
        <v>249</v>
      </c>
      <c r="C40" s="150">
        <v>8</v>
      </c>
      <c r="D40" s="151">
        <v>8</v>
      </c>
      <c r="E40" s="152">
        <v>16</v>
      </c>
      <c r="F40" s="153">
        <f>SUM(C40:E40)</f>
        <v>32</v>
      </c>
      <c r="G40" s="62"/>
      <c r="H40" s="62"/>
      <c r="I40" s="62"/>
      <c r="J40" s="62"/>
      <c r="K40" s="123"/>
      <c r="L40" s="62"/>
      <c r="M40" s="62"/>
      <c r="N40" s="62"/>
      <c r="O40" s="62"/>
      <c r="P40" s="62"/>
      <c r="Q40" s="62"/>
      <c r="R40" s="62"/>
      <c r="S40" s="62"/>
      <c r="T40" s="62"/>
      <c r="U40" s="62"/>
      <c r="V40" s="62"/>
      <c r="W40" s="62"/>
      <c r="X40" s="62"/>
      <c r="Y40" s="62"/>
      <c r="Z40" s="62"/>
      <c r="AA40" s="62"/>
      <c r="AB40" s="62"/>
      <c r="AC40" s="62"/>
      <c r="AD40" s="62"/>
      <c r="AE40" s="178"/>
    </row>
    <row r="41" spans="1:31" ht="15.75" thickTop="1" x14ac:dyDescent="0.25">
      <c r="A41" s="181"/>
      <c r="B41" s="145"/>
      <c r="C41" s="146"/>
      <c r="D41" s="146"/>
      <c r="E41" s="146"/>
      <c r="F41" s="146"/>
      <c r="G41" s="62"/>
      <c r="H41" s="62"/>
      <c r="I41" s="62"/>
      <c r="J41" s="62"/>
      <c r="K41" s="123"/>
      <c r="L41" s="62"/>
      <c r="M41" s="62"/>
      <c r="N41" s="62"/>
      <c r="O41" s="62"/>
      <c r="P41" s="62"/>
      <c r="Q41" s="62"/>
      <c r="R41" s="62"/>
      <c r="S41" s="62"/>
      <c r="T41" s="62"/>
      <c r="U41" s="62"/>
      <c r="V41" s="62"/>
      <c r="W41" s="62"/>
      <c r="X41" s="62"/>
      <c r="Y41" s="62"/>
      <c r="Z41" s="62"/>
      <c r="AA41" s="62"/>
      <c r="AB41" s="62"/>
      <c r="AC41" s="62"/>
      <c r="AD41" s="62"/>
      <c r="AE41" s="178"/>
    </row>
    <row r="42" spans="1:31" x14ac:dyDescent="0.25">
      <c r="A42" s="177"/>
      <c r="B42" s="62"/>
      <c r="C42" s="62"/>
      <c r="D42" s="62"/>
      <c r="E42" s="62"/>
      <c r="F42" s="62"/>
      <c r="G42" s="62"/>
      <c r="H42" s="62"/>
      <c r="I42" s="62"/>
      <c r="J42" s="62"/>
      <c r="K42" s="123"/>
      <c r="L42" s="62"/>
      <c r="M42" s="62"/>
      <c r="N42" s="62"/>
      <c r="O42" s="62"/>
      <c r="P42" s="62"/>
      <c r="Q42" s="62"/>
      <c r="R42" s="62"/>
      <c r="S42" s="62"/>
      <c r="T42" s="62"/>
      <c r="U42" s="62"/>
      <c r="V42" s="62"/>
      <c r="W42" s="62"/>
      <c r="X42" s="62"/>
      <c r="Y42" s="62"/>
      <c r="Z42" s="62"/>
      <c r="AA42" s="62"/>
      <c r="AB42" s="62"/>
      <c r="AC42" s="62"/>
      <c r="AD42" s="62"/>
      <c r="AE42" s="178"/>
    </row>
    <row r="43" spans="1:31" ht="15.75" thickBot="1" x14ac:dyDescent="0.3">
      <c r="A43" s="177"/>
      <c r="B43" s="147" t="s">
        <v>322</v>
      </c>
      <c r="C43" s="62"/>
      <c r="D43" s="62"/>
      <c r="E43" s="62"/>
      <c r="F43" s="62"/>
      <c r="G43" s="62"/>
      <c r="H43" s="62"/>
      <c r="I43" s="62"/>
      <c r="J43" s="62"/>
      <c r="K43" s="62"/>
      <c r="L43" s="123"/>
      <c r="M43" s="62"/>
      <c r="N43" s="62"/>
      <c r="O43" s="62"/>
      <c r="P43" s="62"/>
      <c r="Q43" s="62"/>
      <c r="R43" s="62"/>
      <c r="S43" s="62"/>
      <c r="T43" s="62"/>
      <c r="U43" s="62"/>
      <c r="V43" s="62"/>
      <c r="W43" s="62"/>
      <c r="X43" s="62"/>
      <c r="Y43" s="62"/>
      <c r="Z43" s="62"/>
      <c r="AA43" s="62"/>
      <c r="AB43" s="62"/>
      <c r="AC43" s="62"/>
      <c r="AD43" s="62"/>
      <c r="AE43" s="178"/>
    </row>
    <row r="44" spans="1:31" ht="15.75" thickTop="1" x14ac:dyDescent="0.25">
      <c r="A44" s="434" t="s">
        <v>4</v>
      </c>
      <c r="B44" s="423" t="s">
        <v>14</v>
      </c>
      <c r="C44" s="436" t="s">
        <v>174</v>
      </c>
      <c r="D44" s="426"/>
      <c r="E44" s="426"/>
      <c r="F44" s="437"/>
      <c r="G44" s="425" t="s">
        <v>214</v>
      </c>
      <c r="H44" s="426"/>
      <c r="I44" s="426"/>
      <c r="J44" s="427"/>
      <c r="K44" s="436" t="s">
        <v>212</v>
      </c>
      <c r="L44" s="427"/>
      <c r="M44" s="62"/>
      <c r="N44" s="62"/>
      <c r="O44" s="62"/>
      <c r="P44" s="62"/>
      <c r="Q44" s="62"/>
      <c r="R44" s="62"/>
      <c r="S44" s="62"/>
      <c r="T44" s="62"/>
      <c r="U44" s="62"/>
      <c r="V44" s="62"/>
      <c r="W44" s="62"/>
      <c r="X44" s="62"/>
      <c r="Y44" s="62"/>
      <c r="Z44" s="62"/>
      <c r="AA44" s="62"/>
      <c r="AB44" s="62"/>
      <c r="AC44" s="62"/>
      <c r="AD44" s="62"/>
      <c r="AE44" s="178"/>
    </row>
    <row r="45" spans="1:31" ht="15.75" thickBot="1" x14ac:dyDescent="0.3">
      <c r="A45" s="435"/>
      <c r="B45" s="424"/>
      <c r="C45" s="132" t="s">
        <v>1</v>
      </c>
      <c r="D45" s="133" t="s">
        <v>0</v>
      </c>
      <c r="E45" s="133" t="s">
        <v>2</v>
      </c>
      <c r="F45" s="140" t="s">
        <v>3</v>
      </c>
      <c r="G45" s="141" t="s">
        <v>1</v>
      </c>
      <c r="H45" s="133" t="s">
        <v>0</v>
      </c>
      <c r="I45" s="133" t="s">
        <v>2</v>
      </c>
      <c r="J45" s="134" t="s">
        <v>3</v>
      </c>
      <c r="K45" s="132" t="s">
        <v>213</v>
      </c>
      <c r="L45" s="134" t="s">
        <v>3</v>
      </c>
      <c r="M45" s="62"/>
      <c r="N45" s="62"/>
      <c r="O45" s="62"/>
      <c r="P45" s="62"/>
      <c r="Q45" s="62"/>
      <c r="R45" s="62"/>
      <c r="S45" s="62"/>
      <c r="T45" s="62"/>
      <c r="U45" s="62"/>
      <c r="V45" s="62"/>
      <c r="W45" s="62"/>
      <c r="X45" s="62"/>
      <c r="Y45" s="62"/>
      <c r="Z45" s="62"/>
      <c r="AA45" s="62"/>
      <c r="AB45" s="62"/>
      <c r="AC45" s="62"/>
      <c r="AD45" s="62"/>
      <c r="AE45" s="178"/>
    </row>
    <row r="46" spans="1:31" ht="16.5" thickTop="1" thickBot="1" x14ac:dyDescent="0.3">
      <c r="A46" s="182">
        <v>1</v>
      </c>
      <c r="B46" s="154" t="s">
        <v>249</v>
      </c>
      <c r="C46" s="155">
        <f>J10</f>
        <v>7484</v>
      </c>
      <c r="D46" s="156">
        <f>K10</f>
        <v>7484</v>
      </c>
      <c r="E46" s="156">
        <f>L10</f>
        <v>14409</v>
      </c>
      <c r="F46" s="157">
        <f>M10</f>
        <v>29377</v>
      </c>
      <c r="G46" s="158">
        <f>C46/$F$46</f>
        <v>0.25475712291929059</v>
      </c>
      <c r="H46" s="159">
        <f>D46/$F$46</f>
        <v>0.25475712291929059</v>
      </c>
      <c r="I46" s="159">
        <f>E46/$F$46</f>
        <v>0.49048575416141882</v>
      </c>
      <c r="J46" s="160">
        <f>F46/$F$46</f>
        <v>1</v>
      </c>
      <c r="K46" s="158">
        <f>Results!$K$25</f>
        <v>0</v>
      </c>
      <c r="L46" s="161">
        <f>Results!$L$25</f>
        <v>0</v>
      </c>
      <c r="M46" s="62"/>
      <c r="N46" s="62"/>
      <c r="O46" s="62"/>
      <c r="P46" s="62"/>
      <c r="Q46" s="62"/>
      <c r="R46" s="62"/>
      <c r="S46" s="62"/>
      <c r="T46" s="62"/>
      <c r="U46" s="62"/>
      <c r="V46" s="62"/>
      <c r="W46" s="62"/>
      <c r="X46" s="62"/>
      <c r="Y46" s="62"/>
      <c r="Z46" s="62"/>
      <c r="AA46" s="62"/>
      <c r="AB46" s="62"/>
      <c r="AC46" s="62"/>
      <c r="AD46" s="62"/>
      <c r="AE46" s="178"/>
    </row>
    <row r="47" spans="1:31" ht="15.75" thickTop="1" x14ac:dyDescent="0.25">
      <c r="A47" s="177"/>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178"/>
    </row>
    <row r="48" spans="1:31" x14ac:dyDescent="0.25">
      <c r="A48" s="177"/>
      <c r="B48" s="62"/>
      <c r="C48" s="62"/>
      <c r="D48" s="62"/>
      <c r="E48" s="62"/>
      <c r="F48" s="62"/>
      <c r="G48" s="62"/>
      <c r="H48" s="62"/>
      <c r="I48" s="62"/>
      <c r="J48" s="62"/>
      <c r="K48" s="123"/>
      <c r="L48" s="62"/>
      <c r="M48" s="62"/>
      <c r="N48" s="62"/>
      <c r="O48" s="62"/>
      <c r="P48" s="62"/>
      <c r="Q48" s="62"/>
      <c r="R48" s="62"/>
      <c r="S48" s="62"/>
      <c r="T48" s="62"/>
      <c r="U48" s="62"/>
      <c r="V48" s="62"/>
      <c r="W48" s="62"/>
      <c r="X48" s="62"/>
      <c r="Y48" s="62"/>
      <c r="Z48" s="62"/>
      <c r="AA48" s="62"/>
      <c r="AB48" s="62"/>
      <c r="AC48" s="62"/>
      <c r="AD48" s="62"/>
      <c r="AE48" s="178"/>
    </row>
    <row r="49" spans="1:46" ht="15.75" thickBot="1" x14ac:dyDescent="0.3">
      <c r="A49" s="230"/>
      <c r="B49" s="231" t="s">
        <v>330</v>
      </c>
      <c r="C49" s="230"/>
      <c r="D49" s="230"/>
      <c r="E49" s="230"/>
      <c r="F49" s="230"/>
      <c r="G49" s="230"/>
      <c r="H49" s="230"/>
      <c r="I49" s="230"/>
      <c r="J49" s="230"/>
      <c r="K49" s="230"/>
      <c r="L49" s="230"/>
      <c r="M49" s="230"/>
      <c r="N49" s="230"/>
      <c r="O49" s="162"/>
      <c r="P49" s="162"/>
      <c r="Q49" s="162"/>
      <c r="R49" s="162"/>
      <c r="S49" s="162"/>
      <c r="T49" s="162"/>
      <c r="U49" s="62"/>
      <c r="V49" s="62"/>
      <c r="W49" s="62"/>
      <c r="X49" s="62"/>
      <c r="Y49" s="62"/>
      <c r="Z49" s="62"/>
      <c r="AA49" s="62"/>
      <c r="AB49" s="162"/>
      <c r="AC49" s="162"/>
      <c r="AD49" s="162"/>
      <c r="AE49" s="237"/>
      <c r="AF49" s="162"/>
      <c r="AG49" s="162"/>
      <c r="AH49" s="162"/>
      <c r="AI49" s="162"/>
      <c r="AJ49" s="162"/>
      <c r="AK49" s="162"/>
      <c r="AL49" s="162"/>
      <c r="AM49" s="162"/>
      <c r="AN49" s="162"/>
      <c r="AO49" s="162"/>
      <c r="AP49" s="162"/>
      <c r="AQ49" s="162"/>
      <c r="AR49" s="162"/>
      <c r="AS49" s="162"/>
      <c r="AT49" s="162"/>
    </row>
    <row r="50" spans="1:46" ht="15.75" thickTop="1" x14ac:dyDescent="0.25">
      <c r="A50" s="423" t="s">
        <v>326</v>
      </c>
      <c r="B50" s="423" t="s">
        <v>14</v>
      </c>
      <c r="C50" s="425" t="s">
        <v>323</v>
      </c>
      <c r="D50" s="426"/>
      <c r="E50" s="426"/>
      <c r="F50" s="427"/>
      <c r="G50" s="425" t="s">
        <v>324</v>
      </c>
      <c r="H50" s="426"/>
      <c r="I50" s="426"/>
      <c r="J50" s="427"/>
      <c r="K50" s="425" t="s">
        <v>325</v>
      </c>
      <c r="L50" s="426"/>
      <c r="M50" s="426"/>
      <c r="N50" s="427"/>
      <c r="O50" s="162"/>
      <c r="P50" s="162"/>
      <c r="Q50" s="162"/>
      <c r="R50" s="162"/>
      <c r="S50" s="162"/>
      <c r="T50" s="162"/>
      <c r="U50" s="62"/>
      <c r="V50" s="62"/>
      <c r="W50" s="62"/>
      <c r="X50" s="62"/>
      <c r="Y50" s="62"/>
      <c r="Z50" s="62"/>
      <c r="AA50" s="62"/>
      <c r="AB50" s="162"/>
      <c r="AC50" s="162"/>
      <c r="AD50" s="162"/>
      <c r="AE50" s="237"/>
      <c r="AF50" s="162"/>
      <c r="AG50" s="162"/>
      <c r="AH50" s="162"/>
      <c r="AI50" s="162"/>
      <c r="AJ50" s="162"/>
      <c r="AK50" s="162"/>
      <c r="AL50" s="162"/>
      <c r="AM50" s="162"/>
      <c r="AN50" s="162"/>
      <c r="AO50" s="162"/>
      <c r="AP50" s="162"/>
      <c r="AQ50" s="162"/>
      <c r="AR50" s="162"/>
      <c r="AS50" s="162"/>
      <c r="AT50" s="162"/>
    </row>
    <row r="51" spans="1:46" ht="15.75" thickBot="1" x14ac:dyDescent="0.3">
      <c r="A51" s="424"/>
      <c r="B51" s="424"/>
      <c r="C51" s="65" t="s">
        <v>175</v>
      </c>
      <c r="D51" s="66" t="s">
        <v>0</v>
      </c>
      <c r="E51" s="66" t="s">
        <v>2</v>
      </c>
      <c r="F51" s="67" t="s">
        <v>3</v>
      </c>
      <c r="G51" s="65" t="s">
        <v>175</v>
      </c>
      <c r="H51" s="66" t="s">
        <v>0</v>
      </c>
      <c r="I51" s="66" t="s">
        <v>2</v>
      </c>
      <c r="J51" s="67" t="s">
        <v>3</v>
      </c>
      <c r="K51" s="65" t="s">
        <v>175</v>
      </c>
      <c r="L51" s="66" t="s">
        <v>0</v>
      </c>
      <c r="M51" s="66" t="s">
        <v>2</v>
      </c>
      <c r="N51" s="67" t="s">
        <v>3</v>
      </c>
      <c r="O51" s="162"/>
      <c r="P51" s="162"/>
      <c r="Q51" s="162"/>
      <c r="R51" s="162"/>
      <c r="S51" s="162"/>
      <c r="T51" s="162"/>
      <c r="U51" s="62"/>
      <c r="V51" s="62"/>
      <c r="W51" s="62"/>
      <c r="X51" s="62"/>
      <c r="Y51" s="62"/>
      <c r="Z51" s="62"/>
      <c r="AA51" s="62"/>
      <c r="AB51" s="162"/>
      <c r="AC51" s="162"/>
      <c r="AD51" s="162"/>
      <c r="AE51" s="237"/>
      <c r="AF51" s="162"/>
      <c r="AG51" s="162"/>
      <c r="AH51" s="162"/>
      <c r="AI51" s="162"/>
      <c r="AJ51" s="162"/>
      <c r="AK51" s="162"/>
      <c r="AL51" s="162"/>
      <c r="AM51" s="162"/>
      <c r="AN51" s="162"/>
      <c r="AO51" s="162"/>
      <c r="AP51" s="162"/>
      <c r="AQ51" s="162"/>
      <c r="AR51" s="162"/>
      <c r="AS51" s="162"/>
      <c r="AT51" s="162"/>
    </row>
    <row r="52" spans="1:46" ht="15.75" thickTop="1" x14ac:dyDescent="0.25">
      <c r="A52" s="190">
        <v>1</v>
      </c>
      <c r="B52" s="232" t="s">
        <v>249</v>
      </c>
      <c r="C52" s="190">
        <f>AF13</f>
        <v>7484</v>
      </c>
      <c r="D52" s="191">
        <f>AF14</f>
        <v>7484</v>
      </c>
      <c r="E52" s="191">
        <f>AF15</f>
        <v>14409</v>
      </c>
      <c r="F52" s="192">
        <f>SUM(C52:E52)</f>
        <v>29377</v>
      </c>
      <c r="G52" s="190">
        <f>AF5</f>
        <v>7484</v>
      </c>
      <c r="H52" s="191">
        <f>AF6</f>
        <v>7484</v>
      </c>
      <c r="I52" s="191">
        <f>AF7</f>
        <v>14409</v>
      </c>
      <c r="J52" s="193">
        <f>SUM(G52:I52)</f>
        <v>29377</v>
      </c>
      <c r="K52" s="194">
        <f>AF9</f>
        <v>0</v>
      </c>
      <c r="L52" s="191">
        <f>AF10</f>
        <v>0</v>
      </c>
      <c r="M52" s="191">
        <f>AF11</f>
        <v>0</v>
      </c>
      <c r="N52" s="193">
        <f>SUM(K52:M52)</f>
        <v>0</v>
      </c>
      <c r="O52" s="162"/>
      <c r="P52" s="162"/>
      <c r="Q52" s="162"/>
      <c r="R52" s="162"/>
      <c r="S52" s="162"/>
      <c r="T52" s="162"/>
      <c r="U52" s="62"/>
      <c r="V52" s="62"/>
      <c r="W52" s="62"/>
      <c r="X52" s="62"/>
      <c r="Y52" s="62"/>
      <c r="Z52" s="62"/>
      <c r="AA52" s="62"/>
      <c r="AB52" s="162"/>
      <c r="AC52" s="162"/>
      <c r="AD52" s="162"/>
      <c r="AE52" s="237"/>
      <c r="AF52" s="162"/>
      <c r="AG52" s="162"/>
      <c r="AH52" s="162"/>
      <c r="AI52" s="162"/>
      <c r="AJ52" s="162"/>
      <c r="AK52" s="162"/>
      <c r="AL52" s="162"/>
      <c r="AM52" s="162"/>
      <c r="AN52" s="162"/>
      <c r="AO52" s="162"/>
      <c r="AP52" s="162"/>
      <c r="AQ52" s="162"/>
      <c r="AR52" s="162"/>
      <c r="AS52" s="162"/>
      <c r="AT52" s="162"/>
    </row>
    <row r="53" spans="1:46" x14ac:dyDescent="0.25">
      <c r="A53" s="177"/>
      <c r="B53" s="62"/>
      <c r="C53" s="62"/>
      <c r="D53" s="62"/>
      <c r="E53" s="62"/>
      <c r="F53" s="62"/>
      <c r="G53" s="62"/>
      <c r="H53" s="62"/>
      <c r="I53" s="62"/>
      <c r="J53" s="62"/>
      <c r="K53" s="123"/>
      <c r="L53" s="62"/>
      <c r="M53" s="62"/>
      <c r="N53" s="62"/>
      <c r="O53" s="62"/>
      <c r="P53" s="62"/>
      <c r="Q53" s="62"/>
      <c r="R53" s="62"/>
      <c r="S53" s="62"/>
      <c r="T53" s="62"/>
      <c r="U53" s="62"/>
      <c r="V53" s="62"/>
      <c r="W53" s="62"/>
      <c r="X53" s="62"/>
      <c r="Y53" s="62"/>
      <c r="Z53" s="62"/>
      <c r="AA53" s="62"/>
      <c r="AB53" s="62"/>
      <c r="AC53" s="62"/>
      <c r="AD53" s="62"/>
      <c r="AE53" s="178"/>
    </row>
    <row r="54" spans="1:46" x14ac:dyDescent="0.25">
      <c r="A54" s="177"/>
      <c r="B54" s="62"/>
      <c r="C54" s="62"/>
      <c r="D54" s="62"/>
      <c r="E54" s="62"/>
      <c r="F54" s="62"/>
      <c r="G54" s="62"/>
      <c r="H54" s="62"/>
      <c r="I54" s="62"/>
      <c r="J54" s="62"/>
      <c r="K54" s="123"/>
      <c r="L54" s="62"/>
      <c r="M54" s="62"/>
      <c r="N54" s="62"/>
      <c r="O54" s="62"/>
      <c r="P54" s="62"/>
      <c r="Q54" s="62"/>
      <c r="R54" s="62"/>
      <c r="S54" s="62"/>
      <c r="T54" s="62"/>
      <c r="U54" s="62"/>
      <c r="V54" s="62"/>
      <c r="W54" s="62"/>
      <c r="X54" s="62"/>
      <c r="Y54" s="62"/>
      <c r="Z54" s="62"/>
      <c r="AA54" s="62"/>
      <c r="AB54" s="62"/>
      <c r="AC54" s="62"/>
      <c r="AD54" s="62"/>
      <c r="AE54" s="178"/>
    </row>
    <row r="55" spans="1:46" x14ac:dyDescent="0.25">
      <c r="A55" s="177"/>
      <c r="B55" s="62"/>
      <c r="C55" s="62"/>
      <c r="D55" s="62"/>
      <c r="E55" s="62"/>
      <c r="F55" s="62"/>
      <c r="G55" s="62"/>
      <c r="H55" s="62"/>
      <c r="I55" s="62"/>
      <c r="J55" s="62"/>
      <c r="K55" s="123"/>
      <c r="L55" s="62"/>
      <c r="M55" s="62"/>
      <c r="N55" s="62"/>
      <c r="O55" s="62"/>
      <c r="P55" s="62"/>
      <c r="Q55" s="62"/>
      <c r="R55" s="62"/>
      <c r="S55" s="62"/>
      <c r="T55" s="62"/>
      <c r="U55" s="62"/>
      <c r="V55" s="62"/>
      <c r="W55" s="62"/>
      <c r="X55" s="62"/>
      <c r="Y55" s="62"/>
      <c r="Z55" s="62"/>
      <c r="AA55" s="62"/>
      <c r="AB55" s="62"/>
      <c r="AC55" s="62"/>
      <c r="AD55" s="62"/>
      <c r="AE55" s="178"/>
    </row>
    <row r="56" spans="1:46" ht="15.75" thickBot="1" x14ac:dyDescent="0.3">
      <c r="A56" s="183"/>
      <c r="B56" s="163" t="s">
        <v>335</v>
      </c>
      <c r="C56" s="162"/>
      <c r="D56" s="162"/>
      <c r="E56" s="162"/>
      <c r="F56" s="162"/>
      <c r="G56" s="162"/>
      <c r="H56" s="162"/>
      <c r="I56" s="162"/>
      <c r="J56" s="162"/>
      <c r="K56" s="162"/>
      <c r="L56" s="162"/>
      <c r="M56" s="162"/>
      <c r="N56" s="162"/>
      <c r="O56" s="162"/>
      <c r="P56" s="162"/>
      <c r="Q56" s="162"/>
      <c r="R56" s="162"/>
      <c r="S56" s="252"/>
      <c r="T56" s="62"/>
      <c r="U56" s="62"/>
      <c r="V56" s="62"/>
      <c r="W56" s="62"/>
      <c r="X56" s="62"/>
      <c r="Y56" s="62"/>
      <c r="Z56" s="62"/>
      <c r="AA56" s="62"/>
      <c r="AB56" s="62"/>
      <c r="AC56" s="62"/>
      <c r="AD56" s="62"/>
      <c r="AE56" s="178"/>
    </row>
    <row r="57" spans="1:46" ht="15.75" thickTop="1" x14ac:dyDescent="0.25">
      <c r="A57" s="124" t="s">
        <v>4</v>
      </c>
      <c r="B57" s="124" t="s">
        <v>14</v>
      </c>
      <c r="C57" s="444" t="s">
        <v>175</v>
      </c>
      <c r="D57" s="445"/>
      <c r="E57" s="445"/>
      <c r="F57" s="445"/>
      <c r="G57" s="445"/>
      <c r="H57" s="446"/>
      <c r="I57" s="444" t="s">
        <v>0</v>
      </c>
      <c r="J57" s="445"/>
      <c r="K57" s="445"/>
      <c r="L57" s="445"/>
      <c r="M57" s="445"/>
      <c r="N57" s="446"/>
      <c r="O57" s="444" t="s">
        <v>2</v>
      </c>
      <c r="P57" s="445"/>
      <c r="Q57" s="445"/>
      <c r="R57" s="445"/>
      <c r="S57" s="445"/>
      <c r="T57" s="446"/>
      <c r="U57" s="444" t="s">
        <v>3</v>
      </c>
      <c r="V57" s="445"/>
      <c r="W57" s="445"/>
      <c r="X57" s="445"/>
      <c r="Y57" s="445"/>
      <c r="Z57" s="446"/>
      <c r="AA57" s="62"/>
      <c r="AB57" s="62"/>
      <c r="AC57" s="62"/>
      <c r="AD57" s="62"/>
      <c r="AE57" s="178"/>
    </row>
    <row r="58" spans="1:46" ht="30.75" thickBot="1" x14ac:dyDescent="0.3">
      <c r="A58" s="125"/>
      <c r="B58" s="125"/>
      <c r="C58" s="65" t="str">
        <f>$V$5&amp;"
(mph)"</f>
        <v>40-40
(mph)</v>
      </c>
      <c r="D58" s="66" t="str">
        <f>$V$6&amp;"
(mph)"</f>
        <v>40-30
(mph)</v>
      </c>
      <c r="E58" s="245" t="str">
        <f>$V$7&amp;"
(mph)"</f>
        <v>40-20
(mph)</v>
      </c>
      <c r="F58" s="66" t="str">
        <f>$V$8&amp;"
(mph)"</f>
        <v>30-30
(mph)</v>
      </c>
      <c r="G58" s="66" t="str">
        <f>$V$9&amp;"
(mph)"</f>
        <v>30-20
(mph)</v>
      </c>
      <c r="H58" s="66" t="str">
        <f>$V$10&amp;" 
(mph)"</f>
        <v>20-20 
(mph)</v>
      </c>
      <c r="I58" s="65" t="str">
        <f>$V$5&amp;"
(mph)"</f>
        <v>40-40
(mph)</v>
      </c>
      <c r="J58" s="66" t="str">
        <f>$V$6&amp;"
(mph)"</f>
        <v>40-30
(mph)</v>
      </c>
      <c r="K58" s="245" t="str">
        <f>$V$7&amp;" 
(mph)"</f>
        <v>40-20 
(mph)</v>
      </c>
      <c r="L58" s="66" t="str">
        <f>$V$8&amp;"
(mph)"</f>
        <v>30-30
(mph)</v>
      </c>
      <c r="M58" s="66" t="str">
        <f>$V$9&amp;"
(mph)"</f>
        <v>30-20
(mph)</v>
      </c>
      <c r="N58" s="66" t="str">
        <f>$V$10&amp;"
(mph)"</f>
        <v>20-20
(mph)</v>
      </c>
      <c r="O58" s="65" t="str">
        <f>$V$5&amp;"
(mph)"</f>
        <v>40-40
(mph)</v>
      </c>
      <c r="P58" s="66" t="str">
        <f>$V$6&amp;"
(mph)"</f>
        <v>40-30
(mph)</v>
      </c>
      <c r="Q58" s="245" t="str">
        <f>$V$7&amp;" 
(mph)"</f>
        <v>40-20 
(mph)</v>
      </c>
      <c r="R58" s="66" t="str">
        <f>$V$8&amp;"
(mph)"</f>
        <v>30-30
(mph)</v>
      </c>
      <c r="S58" s="66" t="str">
        <f>$V$9&amp;"
(mph)"</f>
        <v>30-20
(mph)</v>
      </c>
      <c r="T58" s="66" t="str">
        <f>$V$10&amp;"
 (mph)"</f>
        <v>20-20
 (mph)</v>
      </c>
      <c r="U58" s="65" t="str">
        <f>$V$5&amp;"
(mph)"</f>
        <v>40-40
(mph)</v>
      </c>
      <c r="V58" s="66" t="str">
        <f>$V$6&amp;"
(mph)"</f>
        <v>40-30
(mph)</v>
      </c>
      <c r="W58" s="245" t="str">
        <f>$V$7&amp;"
 (mph)"</f>
        <v>40-20
 (mph)</v>
      </c>
      <c r="X58" s="66" t="str">
        <f>$V$8&amp;"
(mph)"</f>
        <v>30-30
(mph)</v>
      </c>
      <c r="Y58" s="66" t="str">
        <f>$V$9&amp;"
(mph)"</f>
        <v>30-20
(mph)</v>
      </c>
      <c r="Z58" s="67" t="str">
        <f>$V$10&amp;" (mph)"</f>
        <v>20-20 (mph)</v>
      </c>
      <c r="AA58" s="162"/>
      <c r="AB58" s="62"/>
      <c r="AC58" s="62"/>
      <c r="AD58" s="62"/>
      <c r="AE58" s="178"/>
    </row>
    <row r="59" spans="1:46" ht="16.5" thickTop="1" thickBot="1" x14ac:dyDescent="0.3">
      <c r="A59" s="247">
        <f>A40</f>
        <v>1</v>
      </c>
      <c r="B59" s="164" t="str">
        <f>B40</f>
        <v>Conventional</v>
      </c>
      <c r="C59" s="248">
        <f ca="1">W5</f>
        <v>4</v>
      </c>
      <c r="D59" s="248">
        <f ca="1">W6</f>
        <v>0</v>
      </c>
      <c r="E59" s="248">
        <f ca="1">W7</f>
        <v>0</v>
      </c>
      <c r="F59" s="248">
        <f ca="1">W8</f>
        <v>4</v>
      </c>
      <c r="G59" s="248">
        <f ca="1">W9</f>
        <v>0</v>
      </c>
      <c r="H59" s="249">
        <f ca="1">W10</f>
        <v>0</v>
      </c>
      <c r="I59" s="250">
        <f ca="1">W11</f>
        <v>0</v>
      </c>
      <c r="J59" s="49">
        <f ca="1">W12</f>
        <v>0</v>
      </c>
      <c r="K59" s="49">
        <f ca="1">W13</f>
        <v>4</v>
      </c>
      <c r="L59" s="49">
        <f ca="1">W14</f>
        <v>0</v>
      </c>
      <c r="M59" s="49">
        <f ca="1">W15</f>
        <v>4</v>
      </c>
      <c r="N59" s="251">
        <f ca="1">W22</f>
        <v>4</v>
      </c>
      <c r="O59" s="250">
        <f ca="1">W17</f>
        <v>0</v>
      </c>
      <c r="P59" s="49">
        <f ca="1">W18</f>
        <v>4</v>
      </c>
      <c r="Q59" s="49">
        <f ca="1">W19</f>
        <v>4</v>
      </c>
      <c r="R59" s="49">
        <f ca="1">W20</f>
        <v>0</v>
      </c>
      <c r="S59" s="49">
        <f ca="1">W21</f>
        <v>4</v>
      </c>
      <c r="T59" s="251">
        <f ca="1">W22</f>
        <v>4</v>
      </c>
      <c r="U59" s="250">
        <f ca="1">W23</f>
        <v>4</v>
      </c>
      <c r="V59" s="49">
        <f ca="1">W24</f>
        <v>4</v>
      </c>
      <c r="W59" s="49">
        <f ca="1">W25</f>
        <v>8</v>
      </c>
      <c r="X59" s="49">
        <f ca="1">W26</f>
        <v>4</v>
      </c>
      <c r="Y59" s="49">
        <f ca="1">W27</f>
        <v>8</v>
      </c>
      <c r="Z59" s="251">
        <f ca="1">W28</f>
        <v>4</v>
      </c>
      <c r="AA59" s="162"/>
      <c r="AB59" s="162"/>
      <c r="AC59" s="62"/>
      <c r="AD59" s="62"/>
      <c r="AE59" s="178"/>
    </row>
    <row r="60" spans="1:46" ht="20.25" customHeight="1" thickTop="1" x14ac:dyDescent="0.3">
      <c r="A60" s="183"/>
      <c r="B60" s="167"/>
      <c r="C60" s="167"/>
      <c r="D60" s="62"/>
      <c r="E60" s="62"/>
      <c r="F60" s="62"/>
      <c r="G60" s="62"/>
      <c r="H60" s="62"/>
      <c r="I60" s="123"/>
      <c r="J60" s="148"/>
      <c r="K60" s="148"/>
      <c r="L60" s="62"/>
      <c r="M60" s="62"/>
      <c r="N60" s="62"/>
      <c r="O60" s="62"/>
      <c r="P60" s="62"/>
      <c r="Q60" s="62"/>
      <c r="R60" s="168"/>
      <c r="S60" s="246"/>
      <c r="T60" s="62"/>
      <c r="U60" s="162"/>
      <c r="V60" s="162"/>
      <c r="W60" s="162"/>
      <c r="X60" s="162"/>
      <c r="Y60" s="162"/>
      <c r="Z60" s="62"/>
      <c r="AA60" s="62"/>
      <c r="AB60" s="62"/>
      <c r="AC60" s="62"/>
      <c r="AD60" s="62"/>
      <c r="AE60" s="178"/>
    </row>
    <row r="61" spans="1:46" ht="18.75" x14ac:dyDescent="0.3">
      <c r="A61" s="183"/>
      <c r="B61" s="167"/>
      <c r="C61" s="167"/>
      <c r="D61" s="62"/>
      <c r="E61" s="62"/>
      <c r="F61" s="62"/>
      <c r="G61" s="62"/>
      <c r="H61" s="62"/>
      <c r="I61" s="123"/>
      <c r="J61" s="62"/>
      <c r="K61" s="62"/>
      <c r="L61" s="62"/>
      <c r="M61" s="62"/>
      <c r="N61" s="62"/>
      <c r="O61" s="62"/>
      <c r="P61" s="62"/>
      <c r="Q61" s="62"/>
      <c r="R61" s="168"/>
      <c r="S61" s="62"/>
      <c r="T61" s="62"/>
      <c r="U61" s="162"/>
      <c r="V61" s="162"/>
      <c r="W61" s="162"/>
      <c r="X61" s="162"/>
      <c r="Y61" s="162"/>
      <c r="Z61" s="62"/>
      <c r="AA61" s="62"/>
      <c r="AB61" s="62"/>
      <c r="AC61" s="62"/>
      <c r="AD61" s="62"/>
      <c r="AE61" s="178"/>
    </row>
    <row r="62" spans="1:46" ht="15.75" thickBot="1" x14ac:dyDescent="0.3">
      <c r="A62" s="183"/>
      <c r="B62" s="163" t="s">
        <v>340</v>
      </c>
      <c r="C62" s="162"/>
      <c r="D62" s="162"/>
      <c r="E62" s="162"/>
      <c r="F62" s="162"/>
      <c r="G62" s="162"/>
      <c r="H62" s="162"/>
      <c r="I62" s="162"/>
      <c r="J62" s="162"/>
      <c r="K62" s="162"/>
      <c r="L62" s="162"/>
      <c r="M62" s="162"/>
      <c r="N62" s="162"/>
      <c r="O62" s="162"/>
      <c r="P62" s="162"/>
      <c r="Q62" s="162"/>
      <c r="R62" s="162"/>
      <c r="S62" s="62"/>
      <c r="T62" s="62"/>
      <c r="U62" s="62"/>
      <c r="V62" s="62"/>
      <c r="W62" s="62"/>
      <c r="X62" s="62"/>
      <c r="Y62" s="62"/>
      <c r="Z62" s="62"/>
      <c r="AA62" s="62"/>
      <c r="AB62" s="62"/>
      <c r="AC62" s="62"/>
      <c r="AD62" s="62"/>
      <c r="AE62" s="178"/>
    </row>
    <row r="63" spans="1:46" ht="15.75" thickTop="1" x14ac:dyDescent="0.25">
      <c r="A63" s="184" t="s">
        <v>4</v>
      </c>
      <c r="B63" s="124" t="s">
        <v>14</v>
      </c>
      <c r="C63" s="444" t="s">
        <v>175</v>
      </c>
      <c r="D63" s="445"/>
      <c r="E63" s="445"/>
      <c r="F63" s="445"/>
      <c r="G63" s="445"/>
      <c r="H63" s="445"/>
      <c r="I63" s="446"/>
      <c r="J63" s="444" t="s">
        <v>0</v>
      </c>
      <c r="K63" s="445"/>
      <c r="L63" s="445"/>
      <c r="M63" s="445"/>
      <c r="N63" s="445"/>
      <c r="O63" s="445"/>
      <c r="P63" s="446"/>
      <c r="Q63" s="444" t="s">
        <v>2</v>
      </c>
      <c r="R63" s="445"/>
      <c r="S63" s="445"/>
      <c r="T63" s="445"/>
      <c r="U63" s="445"/>
      <c r="V63" s="445"/>
      <c r="W63" s="446"/>
      <c r="X63" s="444" t="s">
        <v>3</v>
      </c>
      <c r="Y63" s="445"/>
      <c r="Z63" s="445"/>
      <c r="AA63" s="445"/>
      <c r="AB63" s="445"/>
      <c r="AC63" s="445"/>
      <c r="AD63" s="446"/>
      <c r="AE63" s="178"/>
      <c r="AG63" s="62"/>
    </row>
    <row r="64" spans="1:46" ht="45.75" thickBot="1" x14ac:dyDescent="0.3">
      <c r="A64" s="185"/>
      <c r="B64" s="125"/>
      <c r="C64" s="65" t="str">
        <f>$V$5&amp;"
(mph)"</f>
        <v>40-40
(mph)</v>
      </c>
      <c r="D64" s="66" t="str">
        <f>$V$6&amp;"
(mph)"</f>
        <v>40-30
(mph)</v>
      </c>
      <c r="E64" s="245" t="str">
        <f>$V$7&amp;"
 (mph)"</f>
        <v>40-20
 (mph)</v>
      </c>
      <c r="F64" s="66" t="str">
        <f>$V$8&amp;"
(mph)"</f>
        <v>30-30
(mph)</v>
      </c>
      <c r="G64" s="66" t="str">
        <f>$V$9&amp;"
(mph)"</f>
        <v>30-20
(mph)</v>
      </c>
      <c r="H64" s="66" t="str">
        <f>$V$10&amp;" 
(mph)"</f>
        <v>20-20 
(mph)</v>
      </c>
      <c r="I64" s="67" t="s">
        <v>223</v>
      </c>
      <c r="J64" s="65" t="str">
        <f>$V$5&amp;"
(mph)"</f>
        <v>40-40
(mph)</v>
      </c>
      <c r="K64" s="66" t="str">
        <f>$V$6&amp;"
(mph)"</f>
        <v>40-30
(mph)</v>
      </c>
      <c r="L64" s="245" t="str">
        <f>$V$7&amp;" 
(mph)"</f>
        <v>40-20 
(mph)</v>
      </c>
      <c r="M64" s="66" t="str">
        <f>$V$8&amp;"
(mph)"</f>
        <v>30-30
(mph)</v>
      </c>
      <c r="N64" s="66" t="str">
        <f>$V$9&amp;"
(mph)"</f>
        <v>30-20
(mph)</v>
      </c>
      <c r="O64" s="66" t="str">
        <f>$V$10&amp;" 
(mph)"</f>
        <v>20-20 
(mph)</v>
      </c>
      <c r="P64" s="67" t="s">
        <v>223</v>
      </c>
      <c r="Q64" s="65" t="str">
        <f>$V$5&amp;"
(mph)"</f>
        <v>40-40
(mph)</v>
      </c>
      <c r="R64" s="66" t="str">
        <f>$V$6&amp;"
(mph)"</f>
        <v>40-30
(mph)</v>
      </c>
      <c r="S64" s="245" t="str">
        <f>$V$7&amp;" 
(mph)"</f>
        <v>40-20 
(mph)</v>
      </c>
      <c r="T64" s="66" t="str">
        <f>$V$8&amp;"
(mph)"</f>
        <v>30-30
(mph)</v>
      </c>
      <c r="U64" s="66" t="str">
        <f>$V$9&amp;"
(mph)"</f>
        <v>30-20
(mph)</v>
      </c>
      <c r="V64" s="66" t="str">
        <f>$V$10&amp;"
 (mph)"</f>
        <v>20-20
 (mph)</v>
      </c>
      <c r="W64" s="67" t="s">
        <v>223</v>
      </c>
      <c r="X64" s="65" t="str">
        <f>$V$5&amp;"
(mph)"</f>
        <v>40-40
(mph)</v>
      </c>
      <c r="Y64" s="66" t="str">
        <f>$V$6&amp;"
(mph)"</f>
        <v>40-30
(mph)</v>
      </c>
      <c r="Z64" s="245" t="str">
        <f>$V$7&amp;"
 (mph)"</f>
        <v>40-20
 (mph)</v>
      </c>
      <c r="AA64" s="66" t="str">
        <f>$V$8&amp;"
(mph)"</f>
        <v>30-30
(mph)</v>
      </c>
      <c r="AB64" s="66" t="str">
        <f>$V$9&amp;"
(mph)"</f>
        <v>30-20
(mph)</v>
      </c>
      <c r="AC64" s="66" t="str">
        <f>$V$10&amp;" 
(mph)"</f>
        <v>20-20 
(mph)</v>
      </c>
      <c r="AD64" s="67" t="s">
        <v>223</v>
      </c>
      <c r="AE64" s="178"/>
    </row>
    <row r="65" spans="1:31" ht="16.5" thickTop="1" thickBot="1" x14ac:dyDescent="0.3">
      <c r="A65" s="186">
        <f>A40</f>
        <v>1</v>
      </c>
      <c r="B65" s="164" t="str">
        <f>B40</f>
        <v>Conventional</v>
      </c>
      <c r="C65" s="169">
        <f ca="1">X5</f>
        <v>5834</v>
      </c>
      <c r="D65" s="165">
        <f ca="1">X6</f>
        <v>0</v>
      </c>
      <c r="E65" s="165">
        <f ca="1">X7</f>
        <v>0</v>
      </c>
      <c r="F65" s="166">
        <f ca="1">X8</f>
        <v>1650</v>
      </c>
      <c r="G65" s="165">
        <f ca="1">X9</f>
        <v>0</v>
      </c>
      <c r="H65" s="165">
        <f ca="1">X10</f>
        <v>0</v>
      </c>
      <c r="I65" s="170">
        <f ca="1">Y5</f>
        <v>37.795296632816672</v>
      </c>
      <c r="J65" s="169">
        <f ca="1">X11</f>
        <v>0</v>
      </c>
      <c r="K65" s="165">
        <f ca="1">X12</f>
        <v>0</v>
      </c>
      <c r="L65" s="165">
        <f ca="1">X13</f>
        <v>5328</v>
      </c>
      <c r="M65" s="166">
        <f ca="1">X14</f>
        <v>0</v>
      </c>
      <c r="N65" s="165">
        <f ca="1">X15</f>
        <v>2156</v>
      </c>
      <c r="O65" s="165">
        <f ca="1">X16</f>
        <v>0</v>
      </c>
      <c r="P65" s="170">
        <f ca="1">Y11</f>
        <v>28.559593800106896</v>
      </c>
      <c r="Q65" s="169">
        <f ca="1">X17</f>
        <v>0</v>
      </c>
      <c r="R65" s="165">
        <f ca="1">X18</f>
        <v>6419</v>
      </c>
      <c r="S65" s="165">
        <f ca="1">X19</f>
        <v>5348</v>
      </c>
      <c r="T65" s="166">
        <f ca="1">X20</f>
        <v>0</v>
      </c>
      <c r="U65" s="165">
        <f ca="1">X21</f>
        <v>1670</v>
      </c>
      <c r="V65" s="165">
        <f ca="1">X22</f>
        <v>972</v>
      </c>
      <c r="W65" s="170">
        <f ca="1">Y17</f>
        <v>30.973349989589838</v>
      </c>
      <c r="X65" s="169">
        <f ca="1">X23</f>
        <v>5834</v>
      </c>
      <c r="Y65" s="165">
        <f ca="1">X24</f>
        <v>6419</v>
      </c>
      <c r="Z65" s="165">
        <f ca="1">X25</f>
        <v>10676</v>
      </c>
      <c r="AA65" s="166">
        <f ca="1">X26</f>
        <v>1650</v>
      </c>
      <c r="AB65" s="165">
        <f ca="1">X27</f>
        <v>3826</v>
      </c>
      <c r="AC65" s="165">
        <f ca="1">X28</f>
        <v>972</v>
      </c>
      <c r="AD65" s="170">
        <f ca="1">Y23</f>
        <v>32.096367906865915</v>
      </c>
      <c r="AE65" s="178"/>
    </row>
    <row r="66" spans="1:31" ht="16.5" thickTop="1" thickBot="1" x14ac:dyDescent="0.3">
      <c r="A66" s="187"/>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9"/>
    </row>
    <row r="81" spans="1:18" x14ac:dyDescent="0.25">
      <c r="A81" s="6"/>
      <c r="B81" s="61"/>
      <c r="C81" s="6"/>
      <c r="D81" s="6"/>
      <c r="E81" s="6"/>
      <c r="F81" s="6"/>
      <c r="G81" s="6"/>
      <c r="H81" s="6"/>
      <c r="I81" s="6"/>
      <c r="J81" s="6"/>
      <c r="K81" s="6"/>
      <c r="L81" s="6"/>
      <c r="M81" s="6"/>
      <c r="N81" s="6"/>
      <c r="O81" s="6"/>
      <c r="P81" s="6"/>
      <c r="Q81" s="6"/>
      <c r="R81" s="6"/>
    </row>
    <row r="85" spans="1:18" ht="18.75" x14ac:dyDescent="0.3">
      <c r="A85" s="6"/>
      <c r="B85" s="5"/>
      <c r="C85" s="5"/>
      <c r="I85" s="11"/>
      <c r="J85" s="1"/>
      <c r="K85" s="1"/>
      <c r="R85" s="2"/>
    </row>
    <row r="86" spans="1:18" ht="18.75" x14ac:dyDescent="0.3">
      <c r="A86" s="6"/>
      <c r="B86" s="5"/>
      <c r="C86" s="5"/>
      <c r="I86" s="11"/>
      <c r="K86"/>
      <c r="R86" s="2"/>
    </row>
    <row r="87" spans="1:18" x14ac:dyDescent="0.25">
      <c r="A87" s="6"/>
      <c r="B87" s="61"/>
      <c r="C87" s="6"/>
      <c r="D87" s="6"/>
      <c r="E87" s="6"/>
      <c r="F87" s="6"/>
      <c r="G87" s="6"/>
      <c r="H87" s="6"/>
      <c r="I87" s="6"/>
      <c r="J87" s="6"/>
      <c r="K87" s="6"/>
      <c r="L87" s="6"/>
      <c r="M87" s="6"/>
      <c r="N87" s="6"/>
      <c r="O87" s="6"/>
      <c r="P87" s="6"/>
      <c r="Q87" s="6"/>
      <c r="R87" s="6"/>
    </row>
    <row r="91" spans="1:18" x14ac:dyDescent="0.25">
      <c r="H91" s="11"/>
      <c r="K91"/>
    </row>
  </sheetData>
  <mergeCells count="31">
    <mergeCell ref="C63:I63"/>
    <mergeCell ref="J63:P63"/>
    <mergeCell ref="Q63:W63"/>
    <mergeCell ref="X63:AD63"/>
    <mergeCell ref="U23:U28"/>
    <mergeCell ref="Y23:Y28"/>
    <mergeCell ref="C57:H57"/>
    <mergeCell ref="I57:N57"/>
    <mergeCell ref="O57:T57"/>
    <mergeCell ref="J30:O33"/>
    <mergeCell ref="U57:Z57"/>
    <mergeCell ref="AD5:AD8"/>
    <mergeCell ref="AD9:AD12"/>
    <mergeCell ref="AD13:AD16"/>
    <mergeCell ref="A2:C2"/>
    <mergeCell ref="A44:A45"/>
    <mergeCell ref="B44:B45"/>
    <mergeCell ref="C44:F44"/>
    <mergeCell ref="G44:J44"/>
    <mergeCell ref="K44:L44"/>
    <mergeCell ref="Y5:Y10"/>
    <mergeCell ref="U5:U10"/>
    <mergeCell ref="U11:U16"/>
    <mergeCell ref="Y11:Y16"/>
    <mergeCell ref="U17:U22"/>
    <mergeCell ref="Y17:Y22"/>
    <mergeCell ref="A50:A51"/>
    <mergeCell ref="B50:B51"/>
    <mergeCell ref="C50:F50"/>
    <mergeCell ref="G50:J50"/>
    <mergeCell ref="K50:N50"/>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F78"/>
  <sheetViews>
    <sheetView zoomScale="85" zoomScaleNormal="85" workbookViewId="0">
      <selection activeCell="C25" sqref="C25"/>
    </sheetView>
  </sheetViews>
  <sheetFormatPr defaultRowHeight="15" x14ac:dyDescent="0.25"/>
  <cols>
    <col min="2" max="2" width="31.7109375" customWidth="1"/>
    <col min="3" max="3" width="24.85546875" bestFit="1" customWidth="1"/>
    <col min="4" max="4" width="15.7109375" customWidth="1"/>
    <col min="5" max="5" width="13.5703125" customWidth="1"/>
    <col min="6" max="6" width="18.5703125" customWidth="1"/>
    <col min="7" max="7" width="24.42578125" customWidth="1"/>
    <col min="8" max="8" width="19.140625" customWidth="1"/>
    <col min="11" max="11" width="13.85546875" customWidth="1"/>
    <col min="12" max="12" width="15.7109375" customWidth="1"/>
    <col min="13" max="13" width="19" customWidth="1"/>
    <col min="17" max="17" width="15.85546875" customWidth="1"/>
    <col min="18" max="18" width="19.7109375" customWidth="1"/>
    <col min="19" max="19" width="11.42578125" customWidth="1"/>
    <col min="23" max="23" width="14" customWidth="1"/>
    <col min="24" max="24" width="16.140625" customWidth="1"/>
  </cols>
  <sheetData>
    <row r="1" spans="1:32" ht="15.75" thickBot="1" x14ac:dyDescent="0.3">
      <c r="C1" s="29" t="s">
        <v>250</v>
      </c>
    </row>
    <row r="2" spans="1:32" ht="16.5" thickTop="1" thickBot="1" x14ac:dyDescent="0.3">
      <c r="A2" s="431" t="s">
        <v>271</v>
      </c>
      <c r="B2" s="432"/>
      <c r="C2" s="433"/>
      <c r="E2" s="51" t="s">
        <v>343</v>
      </c>
      <c r="F2" s="51"/>
      <c r="G2" s="52"/>
      <c r="H2" s="52"/>
    </row>
    <row r="3" spans="1:32" ht="16.5" thickTop="1" thickBot="1" x14ac:dyDescent="0.3">
      <c r="A3" s="23" t="s">
        <v>15</v>
      </c>
      <c r="B3" s="24" t="s">
        <v>208</v>
      </c>
      <c r="C3" s="144" t="s">
        <v>209</v>
      </c>
      <c r="E3" s="24" t="s">
        <v>216</v>
      </c>
      <c r="F3" s="81" t="s">
        <v>251</v>
      </c>
      <c r="G3" s="40" t="s">
        <v>215</v>
      </c>
      <c r="H3" s="26" t="s">
        <v>217</v>
      </c>
      <c r="J3" s="48" t="s">
        <v>220</v>
      </c>
      <c r="K3" s="49"/>
      <c r="L3" s="50"/>
      <c r="M3" s="14"/>
    </row>
    <row r="4" spans="1:32" ht="20.25" customHeight="1" thickTop="1" x14ac:dyDescent="0.3">
      <c r="A4" s="15" t="s">
        <v>16</v>
      </c>
      <c r="B4" s="18" t="s">
        <v>17</v>
      </c>
      <c r="C4" s="215">
        <f>'Input sheet'!E8</f>
        <v>137</v>
      </c>
      <c r="D4" s="241"/>
      <c r="E4" s="30" t="s">
        <v>35</v>
      </c>
      <c r="F4" s="82" t="str">
        <f>$C$21 &amp; "-"&amp;$C$21</f>
        <v>30-30</v>
      </c>
      <c r="G4" s="41" t="s">
        <v>54</v>
      </c>
      <c r="H4" s="78">
        <f>C7+C8+C9</f>
        <v>448</v>
      </c>
      <c r="J4" s="47" t="s">
        <v>218</v>
      </c>
      <c r="K4" s="53" t="s">
        <v>301</v>
      </c>
      <c r="L4" s="53"/>
      <c r="M4" s="54"/>
      <c r="U4" s="195" t="s">
        <v>226</v>
      </c>
      <c r="V4" s="196" t="s">
        <v>252</v>
      </c>
      <c r="W4" s="196" t="s">
        <v>364</v>
      </c>
      <c r="X4" s="196" t="s">
        <v>225</v>
      </c>
      <c r="Y4" s="196" t="s">
        <v>224</v>
      </c>
      <c r="AB4" s="196" t="s">
        <v>224</v>
      </c>
      <c r="AD4" s="195" t="s">
        <v>326</v>
      </c>
      <c r="AE4" s="196" t="s">
        <v>329</v>
      </c>
      <c r="AF4" s="196" t="s">
        <v>225</v>
      </c>
    </row>
    <row r="5" spans="1:32" ht="18.75" customHeight="1" x14ac:dyDescent="0.3">
      <c r="A5" s="16"/>
      <c r="B5" s="19" t="s">
        <v>18</v>
      </c>
      <c r="C5" s="216">
        <f>'Input sheet'!E9</f>
        <v>1029</v>
      </c>
      <c r="D5" s="241"/>
      <c r="E5" s="31" t="s">
        <v>36</v>
      </c>
      <c r="F5" s="83" t="str">
        <f>$C$21 &amp; "-"&amp;$C$21</f>
        <v>30-30</v>
      </c>
      <c r="G5" s="42" t="s">
        <v>140</v>
      </c>
      <c r="H5" s="79">
        <f>C8+C9</f>
        <v>377</v>
      </c>
      <c r="J5" s="27" t="s">
        <v>218</v>
      </c>
      <c r="K5" s="46" t="s">
        <v>302</v>
      </c>
      <c r="L5" s="46"/>
      <c r="M5" s="55"/>
      <c r="U5" s="441" t="s">
        <v>175</v>
      </c>
      <c r="V5" s="197" t="str">
        <f>$C$20&amp;"-"&amp;$C$20</f>
        <v>40-40</v>
      </c>
      <c r="W5" s="197">
        <f ca="1">IF(COUNTIF($V$5:V5,V5)=1,COUNTIF(INDIRECT($W$30),V5),0)</f>
        <v>4</v>
      </c>
      <c r="X5" s="198">
        <f ca="1">IF(W5&lt;&gt;0,SUMIF(INDIRECT($W$30),V5,INDIRECT($X$30)),0)</f>
        <v>6462</v>
      </c>
      <c r="Y5" s="438">
        <f ca="1">(X5*AB5+X6*AB6+X7*AB7+X8*AB8+X9*AB9+X10*AB10)/SUM(X5:X10)</f>
        <v>37.965976331360949</v>
      </c>
      <c r="AB5" s="197">
        <f>(C20+C20)/2</f>
        <v>40</v>
      </c>
      <c r="AD5" s="428" t="s">
        <v>327</v>
      </c>
      <c r="AE5" s="197" t="s">
        <v>175</v>
      </c>
      <c r="AF5" s="198">
        <f>AF13-AF9</f>
        <v>5053</v>
      </c>
    </row>
    <row r="6" spans="1:32" ht="19.5" thickBot="1" x14ac:dyDescent="0.35">
      <c r="A6" s="17"/>
      <c r="B6" s="20" t="s">
        <v>19</v>
      </c>
      <c r="C6" s="217">
        <f>'Input sheet'!E10</f>
        <v>137</v>
      </c>
      <c r="D6" s="241"/>
      <c r="E6" s="32" t="s">
        <v>31</v>
      </c>
      <c r="F6" s="83" t="str">
        <f>$C$20 &amp; "-"&amp;$C$20</f>
        <v>40-40</v>
      </c>
      <c r="G6" s="42" t="s">
        <v>159</v>
      </c>
      <c r="H6" s="79">
        <f>C7+C5+C6+C15</f>
        <v>1318</v>
      </c>
      <c r="J6" s="28" t="s">
        <v>219</v>
      </c>
      <c r="K6" s="56" t="s">
        <v>303</v>
      </c>
      <c r="L6" s="56"/>
      <c r="M6" s="57"/>
      <c r="U6" s="442"/>
      <c r="V6" s="197" t="str">
        <f>$C$20 &amp; "-"&amp;$C$21</f>
        <v>40-30</v>
      </c>
      <c r="W6" s="197">
        <f ca="1">IF(COUNTIF($V$5:V6,V6)=1,COUNTIF(INDIRECT($W$30),V6),0)</f>
        <v>0</v>
      </c>
      <c r="X6" s="198">
        <f t="shared" ref="X6:X10" ca="1" si="0">IF(W6&lt;&gt;0,SUMIF(INDIRECT($W$30),V6,INDIRECT($X$30)),0)</f>
        <v>0</v>
      </c>
      <c r="Y6" s="439"/>
      <c r="AB6" s="197">
        <f>(C20+C21)/2</f>
        <v>35</v>
      </c>
      <c r="AD6" s="429"/>
      <c r="AE6" s="197" t="s">
        <v>0</v>
      </c>
      <c r="AF6" s="198">
        <f>AF14-AF10</f>
        <v>7216</v>
      </c>
    </row>
    <row r="7" spans="1:32" ht="19.5" thickTop="1" x14ac:dyDescent="0.3">
      <c r="A7" s="15" t="s">
        <v>32</v>
      </c>
      <c r="B7" s="18" t="s">
        <v>23</v>
      </c>
      <c r="C7" s="218">
        <f>'Input sheet'!E11</f>
        <v>71</v>
      </c>
      <c r="D7" s="241"/>
      <c r="E7" s="32" t="s">
        <v>29</v>
      </c>
      <c r="F7" s="83" t="str">
        <f>$C$20 &amp; "-"&amp;$C$20</f>
        <v>40-40</v>
      </c>
      <c r="G7" s="42" t="s">
        <v>160</v>
      </c>
      <c r="H7" s="79">
        <f>C6+C10+C11+C12</f>
        <v>1913</v>
      </c>
      <c r="U7" s="442"/>
      <c r="V7" s="197" t="str">
        <f>$C$20&amp;"-"&amp;$C$22</f>
        <v>40-20</v>
      </c>
      <c r="W7" s="197">
        <f ca="1">IF(COUNTIF($V$5:V7,V7)=1,COUNTIF(INDIRECT($W$30),V7),0)</f>
        <v>0</v>
      </c>
      <c r="X7" s="198">
        <f t="shared" ca="1" si="0"/>
        <v>0</v>
      </c>
      <c r="Y7" s="439"/>
      <c r="AB7" s="197">
        <f>(C20+C22)/2</f>
        <v>30</v>
      </c>
      <c r="AD7" s="429"/>
      <c r="AE7" s="197" t="s">
        <v>2</v>
      </c>
      <c r="AF7" s="198">
        <f>AF15-AF11</f>
        <v>10365</v>
      </c>
    </row>
    <row r="8" spans="1:32" ht="19.5" customHeight="1" thickBot="1" x14ac:dyDescent="0.35">
      <c r="A8" s="16"/>
      <c r="B8" s="19" t="s">
        <v>24</v>
      </c>
      <c r="C8" s="216">
        <f>'Input sheet'!E12</f>
        <v>296</v>
      </c>
      <c r="D8" s="241"/>
      <c r="E8" s="32" t="s">
        <v>37</v>
      </c>
      <c r="F8" s="83" t="str">
        <f>$C$21 &amp; "-"&amp;$C$21</f>
        <v>30-30</v>
      </c>
      <c r="G8" s="42" t="s">
        <v>39</v>
      </c>
      <c r="H8" s="79">
        <f>C13+C14+C15</f>
        <v>448</v>
      </c>
      <c r="J8" s="59" t="s">
        <v>344</v>
      </c>
      <c r="K8" s="58"/>
      <c r="L8" s="58"/>
      <c r="M8" s="58"/>
      <c r="U8" s="442"/>
      <c r="V8" s="197" t="str">
        <f>$C$21&amp;"-"&amp;$C$21</f>
        <v>30-30</v>
      </c>
      <c r="W8" s="197">
        <f ca="1">IF(COUNTIF($V$5:V8,V8)=1,COUNTIF(INDIRECT($W$30),V8),0)</f>
        <v>4</v>
      </c>
      <c r="X8" s="198">
        <f t="shared" ca="1" si="0"/>
        <v>1650</v>
      </c>
      <c r="Y8" s="439"/>
      <c r="AB8" s="197">
        <f>C21</f>
        <v>30</v>
      </c>
      <c r="AD8" s="430"/>
      <c r="AE8" s="197" t="s">
        <v>3</v>
      </c>
      <c r="AF8" s="198">
        <f>AF16-AF12</f>
        <v>22634</v>
      </c>
    </row>
    <row r="9" spans="1:32" ht="20.25" thickTop="1" thickBot="1" x14ac:dyDescent="0.35">
      <c r="A9" s="17"/>
      <c r="B9" s="20" t="s">
        <v>25</v>
      </c>
      <c r="C9" s="217">
        <f>'Input sheet'!E13</f>
        <v>81</v>
      </c>
      <c r="D9" s="241"/>
      <c r="E9" s="32" t="s">
        <v>30</v>
      </c>
      <c r="F9" s="83" t="str">
        <f>$C$21 &amp; "-"&amp;$C$21</f>
        <v>30-30</v>
      </c>
      <c r="G9" s="42" t="s">
        <v>89</v>
      </c>
      <c r="H9" s="79">
        <f>C14+C15</f>
        <v>377</v>
      </c>
      <c r="J9" s="21" t="s">
        <v>1</v>
      </c>
      <c r="K9" s="22" t="s">
        <v>0</v>
      </c>
      <c r="L9" s="44" t="s">
        <v>189</v>
      </c>
      <c r="M9" s="23" t="s">
        <v>3</v>
      </c>
      <c r="U9" s="442"/>
      <c r="V9" s="197" t="str">
        <f>$C$21&amp;"-"&amp;$C$22</f>
        <v>30-20</v>
      </c>
      <c r="W9" s="197">
        <f ca="1">IF(COUNTIF($V$5:V9,V9)=1,COUNTIF(INDIRECT($W$30),V9),0)</f>
        <v>0</v>
      </c>
      <c r="X9" s="198">
        <f t="shared" ca="1" si="0"/>
        <v>0</v>
      </c>
      <c r="Y9" s="439"/>
      <c r="AB9" s="197">
        <f>(C21+C22)/2</f>
        <v>25</v>
      </c>
      <c r="AD9" s="428" t="s">
        <v>328</v>
      </c>
      <c r="AE9" s="197" t="s">
        <v>175</v>
      </c>
      <c r="AF9" s="198">
        <f>H6+H10</f>
        <v>3059</v>
      </c>
    </row>
    <row r="10" spans="1:32" ht="20.25" thickTop="1" thickBot="1" x14ac:dyDescent="0.35">
      <c r="A10" s="15" t="s">
        <v>33</v>
      </c>
      <c r="B10" s="18" t="s">
        <v>20</v>
      </c>
      <c r="C10" s="218">
        <f>'Input sheet'!E14</f>
        <v>187</v>
      </c>
      <c r="D10" s="241"/>
      <c r="E10" s="32" t="s">
        <v>43</v>
      </c>
      <c r="F10" s="83" t="str">
        <f>$C$20 &amp; "-"&amp;$C$20</f>
        <v>40-40</v>
      </c>
      <c r="G10" s="42" t="s">
        <v>152</v>
      </c>
      <c r="H10" s="79">
        <f>C13+C11+C12+C9</f>
        <v>1741</v>
      </c>
      <c r="J10" s="86">
        <f>SUM(H4:H11)</f>
        <v>8112</v>
      </c>
      <c r="K10" s="87">
        <f>SUM(H12:H19)</f>
        <v>10619</v>
      </c>
      <c r="L10" s="88">
        <f>SUM(H20:H27)</f>
        <v>10365</v>
      </c>
      <c r="M10" s="89">
        <f>SUM(J10:L10)</f>
        <v>29096</v>
      </c>
      <c r="U10" s="443"/>
      <c r="V10" s="197" t="str">
        <f>$C$22&amp;"-"&amp;$C$22</f>
        <v>20-20</v>
      </c>
      <c r="W10" s="197">
        <f ca="1">IF(COUNTIF($V$5:V10,V10)=1,COUNTIF(INDIRECT($W$30),V10),0)</f>
        <v>0</v>
      </c>
      <c r="X10" s="198">
        <f t="shared" ca="1" si="0"/>
        <v>0</v>
      </c>
      <c r="Y10" s="440"/>
      <c r="AB10" s="197">
        <f>C22</f>
        <v>20</v>
      </c>
      <c r="AD10" s="429"/>
      <c r="AE10" s="197" t="s">
        <v>0</v>
      </c>
      <c r="AF10" s="198">
        <f>H14+H18</f>
        <v>3403</v>
      </c>
    </row>
    <row r="11" spans="1:32" ht="20.25" customHeight="1" thickTop="1" thickBot="1" x14ac:dyDescent="0.35">
      <c r="A11" s="16"/>
      <c r="B11" s="19" t="s">
        <v>21</v>
      </c>
      <c r="C11" s="216">
        <f>'Input sheet'!E15</f>
        <v>1402</v>
      </c>
      <c r="D11" s="241"/>
      <c r="E11" s="33" t="s">
        <v>45</v>
      </c>
      <c r="F11" s="84" t="str">
        <f>$C$20 &amp; "-"&amp;$C$20</f>
        <v>40-40</v>
      </c>
      <c r="G11" s="43" t="s">
        <v>161</v>
      </c>
      <c r="H11" s="80">
        <f>C4+C5+C6+C12</f>
        <v>1490</v>
      </c>
      <c r="U11" s="441" t="s">
        <v>0</v>
      </c>
      <c r="V11" s="197" t="str">
        <f>$C$20&amp;"-"&amp;$C$20</f>
        <v>40-40</v>
      </c>
      <c r="W11" s="197">
        <f ca="1">IF(COUNTIF($V$11:V11,V11)=1,COUNTIF(INDIRECT($W$31),V11),0)</f>
        <v>0</v>
      </c>
      <c r="X11" s="198">
        <f ca="1">IF(W11&lt;&gt;0,SUMIF(INDIRECT($W$31),V11,INDIRECT($X$31)),0)</f>
        <v>0</v>
      </c>
      <c r="Y11" s="438">
        <f ca="1">(X11*AB11+X12*AB12+X13*AB13+X14*AB14+X15*AB15+X16*AB16)/SUM(X11:X16)</f>
        <v>29.416140879555513</v>
      </c>
      <c r="AB11" s="197">
        <f>(C20+C20)/2</f>
        <v>40</v>
      </c>
      <c r="AD11" s="429"/>
      <c r="AE11" s="197" t="s">
        <v>2</v>
      </c>
      <c r="AF11" s="198">
        <v>0</v>
      </c>
    </row>
    <row r="12" spans="1:32" ht="20.25" thickTop="1" thickBot="1" x14ac:dyDescent="0.35">
      <c r="A12" s="17"/>
      <c r="B12" s="20" t="s">
        <v>22</v>
      </c>
      <c r="C12" s="217">
        <f>'Input sheet'!E16</f>
        <v>187</v>
      </c>
      <c r="D12" s="241"/>
      <c r="E12" s="34" t="s">
        <v>35</v>
      </c>
      <c r="F12" s="82" t="str">
        <f>$C$20 &amp; "-"&amp;$C$22</f>
        <v>40-20</v>
      </c>
      <c r="G12" s="41" t="s">
        <v>162</v>
      </c>
      <c r="H12" s="78">
        <f>C5+C6+C15</f>
        <v>1247</v>
      </c>
      <c r="J12" s="10"/>
      <c r="K12" s="7"/>
      <c r="U12" s="442"/>
      <c r="V12" s="197" t="str">
        <f>$C$20 &amp; "-"&amp;$C$21</f>
        <v>40-30</v>
      </c>
      <c r="W12" s="197">
        <f ca="1">IF(COUNTIF($V$11:V12,V12)=1,COUNTIF(INDIRECT($W$31),V12),0)</f>
        <v>0</v>
      </c>
      <c r="X12" s="198">
        <f t="shared" ref="X12:X16" ca="1" si="1">IF(W12&lt;&gt;0,SUMIF(INDIRECT($W$31),V12,INDIRECT($X$31)),0)</f>
        <v>0</v>
      </c>
      <c r="Y12" s="439"/>
      <c r="AB12" s="197">
        <f>(C20+C21)/2</f>
        <v>35</v>
      </c>
      <c r="AD12" s="430"/>
      <c r="AE12" s="197" t="s">
        <v>3</v>
      </c>
      <c r="AF12" s="198">
        <f>SUM(AF9:AF11)</f>
        <v>6462</v>
      </c>
    </row>
    <row r="13" spans="1:32" ht="19.5" thickTop="1" x14ac:dyDescent="0.3">
      <c r="A13" s="15" t="s">
        <v>34</v>
      </c>
      <c r="B13" s="18" t="s">
        <v>26</v>
      </c>
      <c r="C13" s="218">
        <f>'Input sheet'!E17</f>
        <v>71</v>
      </c>
      <c r="D13" s="241"/>
      <c r="E13" s="35" t="s">
        <v>36</v>
      </c>
      <c r="F13" s="83" t="str">
        <f>$C$20 &amp; "-"&amp;$C$22</f>
        <v>40-20</v>
      </c>
      <c r="G13" s="42" t="s">
        <v>159</v>
      </c>
      <c r="H13" s="79">
        <f>C7+C5+C6+C15</f>
        <v>1318</v>
      </c>
      <c r="M13" s="6"/>
      <c r="U13" s="442"/>
      <c r="V13" s="197" t="str">
        <f>$C$20&amp;"-"&amp;$C$22</f>
        <v>40-20</v>
      </c>
      <c r="W13" s="197">
        <f ca="1">IF(COUNTIF($V$11:V13,V13)=1,COUNTIF(INDIRECT($W$31),V13),0)</f>
        <v>6</v>
      </c>
      <c r="X13" s="198">
        <f t="shared" ca="1" si="1"/>
        <v>9379</v>
      </c>
      <c r="Y13" s="439"/>
      <c r="AB13" s="197">
        <f>(C20+C22)/2</f>
        <v>30</v>
      </c>
      <c r="AD13" s="428" t="s">
        <v>323</v>
      </c>
      <c r="AE13" s="197" t="s">
        <v>175</v>
      </c>
      <c r="AF13" s="198">
        <f>J10</f>
        <v>8112</v>
      </c>
    </row>
    <row r="14" spans="1:32" ht="18.75" customHeight="1" x14ac:dyDescent="0.3">
      <c r="A14" s="16"/>
      <c r="B14" s="19" t="s">
        <v>27</v>
      </c>
      <c r="C14" s="216">
        <f>'Input sheet'!E18</f>
        <v>296</v>
      </c>
      <c r="D14" s="241"/>
      <c r="E14" s="35" t="s">
        <v>31</v>
      </c>
      <c r="F14" s="83" t="str">
        <f>$C$20 &amp; "-"&amp;$C$22</f>
        <v>40-20</v>
      </c>
      <c r="G14" s="42" t="s">
        <v>163</v>
      </c>
      <c r="H14" s="79">
        <f>C6+C10+C11+C12</f>
        <v>1913</v>
      </c>
      <c r="M14" s="10"/>
      <c r="U14" s="442"/>
      <c r="V14" s="197" t="str">
        <f>$C$21&amp;"-"&amp;$C$21</f>
        <v>30-30</v>
      </c>
      <c r="W14" s="197">
        <f ca="1">IF(COUNTIF($V$11:V14,V14)=1,COUNTIF(INDIRECT($W$31),V14),0)</f>
        <v>0</v>
      </c>
      <c r="X14" s="198">
        <f t="shared" ca="1" si="1"/>
        <v>0</v>
      </c>
      <c r="Y14" s="439"/>
      <c r="AB14" s="197">
        <f>C21</f>
        <v>30</v>
      </c>
      <c r="AD14" s="429"/>
      <c r="AE14" s="197" t="s">
        <v>0</v>
      </c>
      <c r="AF14" s="198">
        <f>K10</f>
        <v>10619</v>
      </c>
    </row>
    <row r="15" spans="1:32" ht="19.5" thickBot="1" x14ac:dyDescent="0.35">
      <c r="A15" s="17"/>
      <c r="B15" s="20" t="s">
        <v>28</v>
      </c>
      <c r="C15" s="217">
        <f>'Input sheet'!E19</f>
        <v>81</v>
      </c>
      <c r="D15" s="241"/>
      <c r="E15" s="35" t="s">
        <v>29</v>
      </c>
      <c r="F15" s="83" t="str">
        <f>$C$21 &amp; "-"&amp;$C$22</f>
        <v>30-20</v>
      </c>
      <c r="G15" s="42" t="s">
        <v>134</v>
      </c>
      <c r="H15" s="79">
        <f>C10+C6+C8</f>
        <v>620</v>
      </c>
      <c r="U15" s="442"/>
      <c r="V15" s="197" t="str">
        <f>$C$21&amp;"-"&amp;$C$22</f>
        <v>30-20</v>
      </c>
      <c r="W15" s="197">
        <f ca="1">IF(COUNTIF($V$11:V15,V15)=1,COUNTIF(INDIRECT($W$31),V15),0)</f>
        <v>2</v>
      </c>
      <c r="X15" s="198">
        <f t="shared" ca="1" si="1"/>
        <v>1240</v>
      </c>
      <c r="Y15" s="439"/>
      <c r="AB15" s="197">
        <f>(C21+C22)/2</f>
        <v>25</v>
      </c>
      <c r="AD15" s="429"/>
      <c r="AE15" s="197" t="s">
        <v>2</v>
      </c>
      <c r="AF15" s="198">
        <f>L10</f>
        <v>10365</v>
      </c>
    </row>
    <row r="16" spans="1:32" ht="20.25" thickTop="1" thickBot="1" x14ac:dyDescent="0.35">
      <c r="A16" s="13"/>
      <c r="B16" s="60" t="s">
        <v>221</v>
      </c>
      <c r="C16" s="219">
        <f>'Input sheet'!E20</f>
        <v>3975</v>
      </c>
      <c r="D16" s="241"/>
      <c r="E16" s="35" t="s">
        <v>37</v>
      </c>
      <c r="F16" s="83" t="str">
        <f>$C$20 &amp; "-"&amp;$C$22</f>
        <v>40-20</v>
      </c>
      <c r="G16" s="42" t="s">
        <v>59</v>
      </c>
      <c r="H16" s="79">
        <f>C9+C11+C12</f>
        <v>1670</v>
      </c>
      <c r="U16" s="443"/>
      <c r="V16" s="197" t="str">
        <f>$C$22&amp;"-"&amp;$C$22</f>
        <v>20-20</v>
      </c>
      <c r="W16" s="197">
        <f ca="1">IF(COUNTIF($V$11:V16,V16)=1,COUNTIF(INDIRECT($W$31),V16),0)</f>
        <v>0</v>
      </c>
      <c r="X16" s="198">
        <f t="shared" ca="1" si="1"/>
        <v>0</v>
      </c>
      <c r="Y16" s="440"/>
      <c r="AB16" s="197">
        <f>C22</f>
        <v>20</v>
      </c>
      <c r="AD16" s="430"/>
      <c r="AE16" s="197" t="s">
        <v>3</v>
      </c>
      <c r="AF16" s="198">
        <f>M10</f>
        <v>29096</v>
      </c>
    </row>
    <row r="17" spans="2:28" ht="19.5" customHeight="1" thickTop="1" x14ac:dyDescent="0.3">
      <c r="B17" s="6"/>
      <c r="C17" s="7"/>
      <c r="D17" s="241"/>
      <c r="E17" s="35" t="s">
        <v>30</v>
      </c>
      <c r="F17" s="83" t="str">
        <f>$C$20 &amp; "-"&amp;$C$22</f>
        <v>40-20</v>
      </c>
      <c r="G17" s="42" t="s">
        <v>164</v>
      </c>
      <c r="H17" s="79">
        <f>C9+C11+C12+C13</f>
        <v>1741</v>
      </c>
      <c r="U17" s="441" t="s">
        <v>2</v>
      </c>
      <c r="V17" s="197" t="str">
        <f>$C$20&amp;"-"&amp;$C$20</f>
        <v>40-40</v>
      </c>
      <c r="W17" s="197">
        <f ca="1">IF(COUNTIF($V$17:V17,V17)=1,COUNTIF(INDIRECT($W$32),V17),0)</f>
        <v>0</v>
      </c>
      <c r="X17" s="198">
        <f ca="1">IF(W17&lt;&gt;0,SUMIF(INDIRECT($W$32),V17,INDIRECT($X$32)),0)</f>
        <v>0</v>
      </c>
      <c r="Y17" s="438">
        <f ca="1">(X17*AB17+X18*AB18+X19*AB19+X20*AB20+X21*AB21+X22*AB22)/SUM(X17:X22)</f>
        <v>32.865412445730826</v>
      </c>
      <c r="AB17" s="197">
        <f>(C20+C20)/2</f>
        <v>40</v>
      </c>
    </row>
    <row r="18" spans="2:28" ht="18.75" x14ac:dyDescent="0.3">
      <c r="D18" s="241"/>
      <c r="E18" s="35" t="s">
        <v>43</v>
      </c>
      <c r="F18" s="83" t="str">
        <f>$C$20 &amp; "-"&amp;$C$22</f>
        <v>40-20</v>
      </c>
      <c r="G18" s="42" t="s">
        <v>165</v>
      </c>
      <c r="H18" s="79">
        <f>C12+C4+C5+C6</f>
        <v>1490</v>
      </c>
      <c r="U18" s="442"/>
      <c r="V18" s="197" t="str">
        <f>$C$20 &amp; "-"&amp;$C$21</f>
        <v>40-30</v>
      </c>
      <c r="W18" s="197">
        <f ca="1">IF(COUNTIF($V$17:V18,V18)=1,COUNTIF(INDIRECT($W$32),V18),0)</f>
        <v>4</v>
      </c>
      <c r="X18" s="198">
        <f t="shared" ref="X18:X22" ca="1" si="2">IF(W18&lt;&gt;0,SUMIF(INDIRECT($W$32),V18,INDIRECT($X$32)),0)</f>
        <v>6694</v>
      </c>
      <c r="Y18" s="439"/>
      <c r="AB18" s="197">
        <f>(C20+C21)/2</f>
        <v>35</v>
      </c>
    </row>
    <row r="19" spans="2:28" ht="19.5" thickBot="1" x14ac:dyDescent="0.35">
      <c r="B19" s="64" t="s">
        <v>272</v>
      </c>
      <c r="C19" s="142"/>
      <c r="D19" s="241"/>
      <c r="E19" s="36" t="s">
        <v>45</v>
      </c>
      <c r="F19" s="84" t="str">
        <f>$C$21 &amp; "-"&amp;$C$22</f>
        <v>30-20</v>
      </c>
      <c r="G19" s="43" t="s">
        <v>166</v>
      </c>
      <c r="H19" s="80">
        <f>C12+C4+C14</f>
        <v>620</v>
      </c>
      <c r="U19" s="442"/>
      <c r="V19" s="197" t="str">
        <f>$C$20&amp;"-"&amp;$C$22</f>
        <v>40-20</v>
      </c>
      <c r="W19" s="197">
        <f ca="1">IF(COUNTIF($V$17:V19,V19)=1,COUNTIF(INDIRECT($W$32),V19),0)</f>
        <v>2</v>
      </c>
      <c r="X19" s="198">
        <f t="shared" ca="1" si="2"/>
        <v>2917</v>
      </c>
      <c r="Y19" s="439"/>
      <c r="AB19" s="197">
        <f>(C20+C22)/2</f>
        <v>30</v>
      </c>
    </row>
    <row r="20" spans="2:28" ht="19.5" thickTop="1" x14ac:dyDescent="0.3">
      <c r="B20" s="8" t="s">
        <v>268</v>
      </c>
      <c r="C20" s="221">
        <f>'Input sheet'!D26</f>
        <v>40</v>
      </c>
      <c r="D20" s="241"/>
      <c r="E20" s="37" t="s">
        <v>35</v>
      </c>
      <c r="F20" s="82" t="str">
        <f>$C$20 &amp; "-"&amp;$C$21</f>
        <v>40-30</v>
      </c>
      <c r="G20" s="41" t="s">
        <v>206</v>
      </c>
      <c r="H20" s="78">
        <f>C14+C5+C6</f>
        <v>1462</v>
      </c>
      <c r="K20" s="7"/>
      <c r="U20" s="442"/>
      <c r="V20" s="197" t="str">
        <f>$C$21&amp;"-"&amp;$C$21</f>
        <v>30-30</v>
      </c>
      <c r="W20" s="197">
        <f ca="1">IF(COUNTIF($V$17:V20,V20)=1,COUNTIF(INDIRECT($W$32),V20),0)</f>
        <v>0</v>
      </c>
      <c r="X20" s="198">
        <f t="shared" ca="1" si="2"/>
        <v>0</v>
      </c>
      <c r="Y20" s="439"/>
      <c r="AB20" s="197">
        <f>C21</f>
        <v>30</v>
      </c>
    </row>
    <row r="21" spans="2:28" ht="18.75" x14ac:dyDescent="0.3">
      <c r="B21" s="8" t="s">
        <v>269</v>
      </c>
      <c r="C21" s="221">
        <f>'Input sheet'!D27</f>
        <v>30</v>
      </c>
      <c r="D21" s="241"/>
      <c r="E21" s="38" t="s">
        <v>36</v>
      </c>
      <c r="F21" s="83" t="str">
        <f>$C$20 &amp; "-"&amp;$C$22</f>
        <v>40-20</v>
      </c>
      <c r="G21" s="42" t="s">
        <v>167</v>
      </c>
      <c r="H21" s="79">
        <f>C9+C5+C6</f>
        <v>1247</v>
      </c>
      <c r="U21" s="442"/>
      <c r="V21" s="197" t="str">
        <f>$C$21&amp;"-"&amp;$C$22</f>
        <v>30-20</v>
      </c>
      <c r="W21" s="197">
        <f ca="1">IF(COUNTIF($V$17:V21,V21)=1,COUNTIF(INDIRECT($W$32),V21),0)</f>
        <v>2</v>
      </c>
      <c r="X21" s="198">
        <f t="shared" ca="1" si="2"/>
        <v>754</v>
      </c>
      <c r="Y21" s="439"/>
      <c r="AB21" s="197">
        <f>(C21+C22)/2</f>
        <v>25</v>
      </c>
    </row>
    <row r="22" spans="2:28" ht="18.75" x14ac:dyDescent="0.3">
      <c r="B22" s="8" t="s">
        <v>270</v>
      </c>
      <c r="C22" s="221">
        <f>'Input sheet'!D28</f>
        <v>20</v>
      </c>
      <c r="D22" s="241"/>
      <c r="E22" s="38" t="s">
        <v>31</v>
      </c>
      <c r="F22" s="83" t="str">
        <f>$C$20 &amp; "-"&amp;$C$21</f>
        <v>40-30</v>
      </c>
      <c r="G22" s="42" t="s">
        <v>168</v>
      </c>
      <c r="H22" s="79">
        <f>C5+C6+C8</f>
        <v>1462</v>
      </c>
      <c r="U22" s="443"/>
      <c r="V22" s="197" t="str">
        <f>$C$22&amp;"-"&amp;$C$22</f>
        <v>20-20</v>
      </c>
      <c r="W22" s="197">
        <f ca="1">IF(COUNTIF($V$17:V22,V22)=1,COUNTIF(INDIRECT($W$32),V22),0)</f>
        <v>0</v>
      </c>
      <c r="X22" s="198">
        <f t="shared" ca="1" si="2"/>
        <v>0</v>
      </c>
      <c r="Y22" s="440"/>
      <c r="AB22" s="197">
        <f>C22</f>
        <v>20</v>
      </c>
    </row>
    <row r="23" spans="2:28" ht="18.75" customHeight="1" x14ac:dyDescent="0.3">
      <c r="B23" s="6"/>
      <c r="C23" s="5"/>
      <c r="D23" s="241"/>
      <c r="E23" s="38" t="s">
        <v>29</v>
      </c>
      <c r="F23" s="83" t="str">
        <f>$C$21 &amp; "-"&amp;$C$22</f>
        <v>30-20</v>
      </c>
      <c r="G23" s="42" t="s">
        <v>67</v>
      </c>
      <c r="H23" s="79">
        <f>C8+C15</f>
        <v>377</v>
      </c>
      <c r="U23" s="441" t="s">
        <v>3</v>
      </c>
      <c r="V23" s="197" t="str">
        <f>$C$20&amp;"-"&amp;$C$20</f>
        <v>40-40</v>
      </c>
      <c r="W23" s="197">
        <f t="shared" ref="W23:W28" ca="1" si="3">W5+W11+W17</f>
        <v>4</v>
      </c>
      <c r="X23" s="198">
        <f ca="1">SUM(X5+X11+X17)</f>
        <v>6462</v>
      </c>
      <c r="Y23" s="438">
        <f ca="1">(X23*AB23+X24*AB24+X25*AB25+X26*AB26+X27*AB27+X28*AB28)/SUM(X23:X28)</f>
        <v>33.028594995875721</v>
      </c>
      <c r="AB23" s="197">
        <f>(C20+C20)/2</f>
        <v>40</v>
      </c>
    </row>
    <row r="24" spans="2:28" ht="18.75" x14ac:dyDescent="0.3">
      <c r="B24" s="6"/>
      <c r="C24" s="5"/>
      <c r="D24" s="241"/>
      <c r="E24" s="38" t="s">
        <v>37</v>
      </c>
      <c r="F24" s="83" t="str">
        <f>$C$20 &amp; "-"&amp;$C$21</f>
        <v>40-30</v>
      </c>
      <c r="G24" s="42" t="s">
        <v>62</v>
      </c>
      <c r="H24" s="79">
        <f>C8+C11+C12</f>
        <v>1885</v>
      </c>
      <c r="U24" s="442"/>
      <c r="V24" s="197" t="str">
        <f>$C$20 &amp; "-"&amp;$C$21</f>
        <v>40-30</v>
      </c>
      <c r="W24" s="197">
        <f t="shared" ca="1" si="3"/>
        <v>4</v>
      </c>
      <c r="X24" s="198">
        <f t="shared" ref="X24:X28" ca="1" si="4">SUM(X6+X12+X18)</f>
        <v>6694</v>
      </c>
      <c r="Y24" s="439"/>
      <c r="AB24" s="197">
        <f>(C20+C21)/2</f>
        <v>35</v>
      </c>
    </row>
    <row r="25" spans="2:28" ht="18.75" x14ac:dyDescent="0.3">
      <c r="B25" s="6"/>
      <c r="C25" s="5"/>
      <c r="D25" s="241"/>
      <c r="E25" s="38" t="s">
        <v>30</v>
      </c>
      <c r="F25" s="83" t="str">
        <f>$C$20 &amp; "-"&amp;$C$22</f>
        <v>40-20</v>
      </c>
      <c r="G25" s="42" t="s">
        <v>40</v>
      </c>
      <c r="H25" s="79">
        <f>C11+C12+C15</f>
        <v>1670</v>
      </c>
      <c r="U25" s="442"/>
      <c r="V25" s="197" t="str">
        <f>$C$20&amp;"-"&amp;$C$22</f>
        <v>40-20</v>
      </c>
      <c r="W25" s="197">
        <f t="shared" ca="1" si="3"/>
        <v>8</v>
      </c>
      <c r="X25" s="198">
        <f t="shared" ca="1" si="4"/>
        <v>12296</v>
      </c>
      <c r="Y25" s="439"/>
      <c r="AB25" s="197">
        <f>(C20+C22)/2</f>
        <v>30</v>
      </c>
    </row>
    <row r="26" spans="2:28" ht="18.75" x14ac:dyDescent="0.3">
      <c r="B26" s="6"/>
      <c r="C26" s="5"/>
      <c r="D26" s="241"/>
      <c r="E26" s="38" t="s">
        <v>43</v>
      </c>
      <c r="F26" s="83" t="str">
        <f>$C$20 &amp; "-"&amp;$C$21</f>
        <v>40-30</v>
      </c>
      <c r="G26" s="42" t="s">
        <v>63</v>
      </c>
      <c r="H26" s="79">
        <f>C11+C12+C14</f>
        <v>1885</v>
      </c>
      <c r="U26" s="442"/>
      <c r="V26" s="197" t="str">
        <f>$C$21&amp;"-"&amp;$C$21</f>
        <v>30-30</v>
      </c>
      <c r="W26" s="197">
        <f t="shared" ca="1" si="3"/>
        <v>4</v>
      </c>
      <c r="X26" s="198">
        <f t="shared" ca="1" si="4"/>
        <v>1650</v>
      </c>
      <c r="Y26" s="439"/>
      <c r="AB26" s="197">
        <f>C21</f>
        <v>30</v>
      </c>
    </row>
    <row r="27" spans="2:28" ht="19.5" thickBot="1" x14ac:dyDescent="0.35">
      <c r="B27" s="6"/>
      <c r="D27" s="241"/>
      <c r="E27" s="39" t="s">
        <v>45</v>
      </c>
      <c r="F27" s="85" t="str">
        <f>$C$21 &amp; "-"&amp;$C$22</f>
        <v>30-20</v>
      </c>
      <c r="G27" s="43" t="s">
        <v>66</v>
      </c>
      <c r="H27" s="80">
        <f>C9+C14</f>
        <v>377</v>
      </c>
      <c r="U27" s="442"/>
      <c r="V27" s="197" t="str">
        <f>$C$21&amp;"-"&amp;$C$22</f>
        <v>30-20</v>
      </c>
      <c r="W27" s="197">
        <f t="shared" ca="1" si="3"/>
        <v>4</v>
      </c>
      <c r="X27" s="198">
        <f t="shared" ca="1" si="4"/>
        <v>1994</v>
      </c>
      <c r="Y27" s="439"/>
      <c r="AB27" s="197">
        <f>(C21+C22)/2</f>
        <v>25</v>
      </c>
    </row>
    <row r="28" spans="2:28" ht="15.75" thickTop="1" x14ac:dyDescent="0.25">
      <c r="B28" s="6"/>
      <c r="C28" s="6"/>
      <c r="K28" s="7"/>
      <c r="U28" s="443"/>
      <c r="V28" s="197" t="str">
        <f>$C$22&amp;"-"&amp;$C$22</f>
        <v>20-20</v>
      </c>
      <c r="W28" s="197">
        <f t="shared" ca="1" si="3"/>
        <v>0</v>
      </c>
      <c r="X28" s="198">
        <f t="shared" ca="1" si="4"/>
        <v>0</v>
      </c>
      <c r="Y28" s="440"/>
      <c r="AB28" s="197">
        <f>C22</f>
        <v>20</v>
      </c>
    </row>
    <row r="29" spans="2:28" x14ac:dyDescent="0.25">
      <c r="B29" s="6"/>
      <c r="I29" s="7"/>
    </row>
    <row r="30" spans="2:28" x14ac:dyDescent="0.25">
      <c r="B30" s="6"/>
      <c r="H30" s="7"/>
      <c r="U30" s="197" t="s">
        <v>365</v>
      </c>
      <c r="V30" s="197" t="s">
        <v>175</v>
      </c>
      <c r="W30" s="197" t="s">
        <v>366</v>
      </c>
      <c r="X30" s="197" t="s">
        <v>367</v>
      </c>
      <c r="Y30" s="77">
        <f ca="1">SUM(X23:X28)</f>
        <v>29096</v>
      </c>
    </row>
    <row r="31" spans="2:28" ht="15.75" thickBot="1" x14ac:dyDescent="0.3">
      <c r="B31" s="6"/>
      <c r="H31" s="7"/>
      <c r="U31" s="197"/>
      <c r="V31" s="197" t="s">
        <v>0</v>
      </c>
      <c r="W31" s="197" t="s">
        <v>368</v>
      </c>
      <c r="X31" s="197" t="s">
        <v>369</v>
      </c>
    </row>
    <row r="32" spans="2:28" ht="18.75" x14ac:dyDescent="0.3">
      <c r="B32" s="6"/>
      <c r="C32" s="10"/>
      <c r="E32" s="2"/>
      <c r="F32" s="2"/>
      <c r="J32" s="447" t="s">
        <v>359</v>
      </c>
      <c r="K32" s="448"/>
      <c r="L32" s="448"/>
      <c r="M32" s="448"/>
      <c r="N32" s="448"/>
      <c r="O32" s="449"/>
      <c r="U32" s="197"/>
      <c r="V32" s="197" t="s">
        <v>2</v>
      </c>
      <c r="W32" s="197" t="s">
        <v>372</v>
      </c>
      <c r="X32" s="197" t="s">
        <v>373</v>
      </c>
    </row>
    <row r="33" spans="1:31" ht="18.75" x14ac:dyDescent="0.3">
      <c r="B33" s="6"/>
      <c r="C33" s="6"/>
      <c r="E33" s="2"/>
      <c r="F33" s="2"/>
      <c r="J33" s="450"/>
      <c r="K33" s="451"/>
      <c r="L33" s="451"/>
      <c r="M33" s="451"/>
      <c r="N33" s="451"/>
      <c r="O33" s="452"/>
    </row>
    <row r="34" spans="1:31" x14ac:dyDescent="0.25">
      <c r="B34" s="6"/>
      <c r="C34" s="10"/>
      <c r="J34" s="450"/>
      <c r="K34" s="451"/>
      <c r="L34" s="451"/>
      <c r="M34" s="451"/>
      <c r="N34" s="451"/>
      <c r="O34" s="452"/>
    </row>
    <row r="35" spans="1:31" ht="15.75" thickBot="1" x14ac:dyDescent="0.3">
      <c r="C35" s="6"/>
      <c r="D35" s="7"/>
      <c r="J35" s="453"/>
      <c r="K35" s="454"/>
      <c r="L35" s="454"/>
      <c r="M35" s="454"/>
      <c r="N35" s="454"/>
      <c r="O35" s="455"/>
    </row>
    <row r="36" spans="1:31" ht="15.75" thickBot="1" x14ac:dyDescent="0.3">
      <c r="D36" s="7"/>
    </row>
    <row r="37" spans="1:31" ht="18.75" x14ac:dyDescent="0.3">
      <c r="A37" s="171" t="s">
        <v>210</v>
      </c>
      <c r="B37" s="172"/>
      <c r="C37" s="172"/>
      <c r="D37" s="172"/>
      <c r="E37" s="172"/>
      <c r="F37" s="172"/>
      <c r="G37" s="172"/>
      <c r="H37" s="172"/>
      <c r="I37" s="173"/>
      <c r="J37" s="173"/>
      <c r="K37" s="174"/>
      <c r="L37" s="175"/>
      <c r="M37" s="175"/>
      <c r="N37" s="173"/>
      <c r="O37" s="173"/>
      <c r="P37" s="173"/>
      <c r="Q37" s="173"/>
      <c r="R37" s="173"/>
      <c r="S37" s="173"/>
      <c r="T37" s="253"/>
      <c r="U37" s="173"/>
      <c r="V37" s="173"/>
      <c r="W37" s="173"/>
      <c r="X37" s="173"/>
      <c r="Y37" s="173"/>
      <c r="Z37" s="173"/>
      <c r="AA37" s="173"/>
      <c r="AB37" s="173"/>
      <c r="AC37" s="173"/>
      <c r="AD37" s="173"/>
      <c r="AE37" s="176"/>
    </row>
    <row r="38" spans="1:31" ht="15.75" thickBot="1" x14ac:dyDescent="0.3">
      <c r="A38" s="177"/>
      <c r="B38" s="126" t="s">
        <v>267</v>
      </c>
      <c r="C38" s="62"/>
      <c r="D38" s="62"/>
      <c r="E38" s="62"/>
      <c r="F38" s="62"/>
      <c r="G38" s="62"/>
      <c r="H38" s="62"/>
      <c r="I38" s="62"/>
      <c r="J38" s="62"/>
      <c r="K38" s="123"/>
      <c r="L38" s="62"/>
      <c r="M38" s="62"/>
      <c r="N38" s="62"/>
      <c r="O38" s="62"/>
      <c r="P38" s="62"/>
      <c r="Q38" s="62"/>
      <c r="R38" s="62"/>
      <c r="S38" s="62"/>
      <c r="T38" s="62"/>
      <c r="U38" s="62"/>
      <c r="V38" s="62"/>
      <c r="W38" s="62"/>
      <c r="X38" s="62"/>
      <c r="Y38" s="62"/>
      <c r="Z38" s="62"/>
      <c r="AA38" s="62"/>
      <c r="AB38" s="62"/>
      <c r="AC38" s="62"/>
      <c r="AD38" s="62"/>
      <c r="AE38" s="178"/>
    </row>
    <row r="39" spans="1:31" ht="16.5" thickTop="1" thickBot="1" x14ac:dyDescent="0.3">
      <c r="A39" s="179" t="s">
        <v>4</v>
      </c>
      <c r="B39" s="136" t="s">
        <v>14</v>
      </c>
      <c r="C39" s="137" t="s">
        <v>71</v>
      </c>
      <c r="D39" s="138" t="s">
        <v>211</v>
      </c>
      <c r="E39" s="139" t="s">
        <v>189</v>
      </c>
      <c r="F39" s="135" t="s">
        <v>3</v>
      </c>
      <c r="G39" s="62"/>
      <c r="H39" s="62"/>
      <c r="I39" s="62"/>
      <c r="J39" s="62"/>
      <c r="K39" s="123"/>
      <c r="L39" s="62"/>
      <c r="M39" s="62"/>
      <c r="N39" s="62"/>
      <c r="O39" s="62"/>
      <c r="P39" s="62"/>
      <c r="Q39" s="62"/>
      <c r="R39" s="62"/>
      <c r="S39" s="62"/>
      <c r="T39" s="62"/>
      <c r="U39" s="62"/>
      <c r="V39" s="62"/>
      <c r="W39" s="62"/>
      <c r="X39" s="62"/>
      <c r="Y39" s="62"/>
      <c r="Z39" s="62"/>
      <c r="AA39" s="62"/>
      <c r="AB39" s="62"/>
      <c r="AC39" s="62"/>
      <c r="AD39" s="62"/>
      <c r="AE39" s="178"/>
    </row>
    <row r="40" spans="1:31" ht="20.25" customHeight="1" thickTop="1" thickBot="1" x14ac:dyDescent="0.3">
      <c r="A40" s="180">
        <v>2</v>
      </c>
      <c r="B40" s="149" t="s">
        <v>205</v>
      </c>
      <c r="C40" s="150">
        <v>8</v>
      </c>
      <c r="D40" s="151">
        <v>8</v>
      </c>
      <c r="E40" s="152">
        <v>8</v>
      </c>
      <c r="F40" s="153">
        <f>SUM(C40:E40)</f>
        <v>24</v>
      </c>
      <c r="G40" s="62"/>
      <c r="H40" s="62"/>
      <c r="I40" s="62"/>
      <c r="J40" s="62"/>
      <c r="K40" s="123"/>
      <c r="L40" s="62"/>
      <c r="M40" s="62"/>
      <c r="N40" s="62"/>
      <c r="O40" s="62"/>
      <c r="P40" s="62"/>
      <c r="Q40" s="62"/>
      <c r="R40" s="62"/>
      <c r="S40" s="62"/>
      <c r="T40" s="62"/>
      <c r="U40" s="62"/>
      <c r="V40" s="62"/>
      <c r="W40" s="62"/>
      <c r="X40" s="62"/>
      <c r="Y40" s="62"/>
      <c r="Z40" s="62"/>
      <c r="AA40" s="62"/>
      <c r="AB40" s="62"/>
      <c r="AC40" s="62"/>
      <c r="AD40" s="62"/>
      <c r="AE40" s="178"/>
    </row>
    <row r="41" spans="1:31" ht="15.75" thickTop="1" x14ac:dyDescent="0.25">
      <c r="A41" s="181"/>
      <c r="B41" s="145"/>
      <c r="C41" s="146"/>
      <c r="D41" s="146"/>
      <c r="E41" s="146"/>
      <c r="F41" s="146"/>
      <c r="G41" s="62"/>
      <c r="H41" s="62"/>
      <c r="I41" s="62"/>
      <c r="J41" s="62"/>
      <c r="K41" s="123"/>
      <c r="L41" s="62"/>
      <c r="M41" s="62"/>
      <c r="N41" s="62"/>
      <c r="O41" s="62"/>
      <c r="P41" s="62"/>
      <c r="Q41" s="62"/>
      <c r="R41" s="62"/>
      <c r="S41" s="62"/>
      <c r="T41" s="62"/>
      <c r="U41" s="62"/>
      <c r="V41" s="62"/>
      <c r="W41" s="62"/>
      <c r="X41" s="62"/>
      <c r="Y41" s="62"/>
      <c r="Z41" s="62"/>
      <c r="AA41" s="62"/>
      <c r="AB41" s="62"/>
      <c r="AC41" s="62"/>
      <c r="AD41" s="62"/>
      <c r="AE41" s="178"/>
    </row>
    <row r="42" spans="1:31" x14ac:dyDescent="0.25">
      <c r="A42" s="177"/>
      <c r="B42" s="62"/>
      <c r="C42" s="62"/>
      <c r="D42" s="62"/>
      <c r="E42" s="62"/>
      <c r="F42" s="62"/>
      <c r="G42" s="62"/>
      <c r="H42" s="62"/>
      <c r="I42" s="62"/>
      <c r="J42" s="62"/>
      <c r="K42" s="123"/>
      <c r="L42" s="62"/>
      <c r="M42" s="62"/>
      <c r="N42" s="62"/>
      <c r="O42" s="62"/>
      <c r="P42" s="62"/>
      <c r="Q42" s="62"/>
      <c r="R42" s="62"/>
      <c r="S42" s="62"/>
      <c r="T42" s="62"/>
      <c r="U42" s="62"/>
      <c r="V42" s="62"/>
      <c r="W42" s="62"/>
      <c r="X42" s="62"/>
      <c r="Y42" s="62"/>
      <c r="Z42" s="62"/>
      <c r="AA42" s="62"/>
      <c r="AB42" s="62"/>
      <c r="AC42" s="62"/>
      <c r="AD42" s="62"/>
      <c r="AE42" s="178"/>
    </row>
    <row r="43" spans="1:31" ht="15.75" thickBot="1" x14ac:dyDescent="0.3">
      <c r="A43" s="177"/>
      <c r="B43" s="147" t="s">
        <v>322</v>
      </c>
      <c r="C43" s="62"/>
      <c r="D43" s="62"/>
      <c r="E43" s="62"/>
      <c r="F43" s="62"/>
      <c r="G43" s="62"/>
      <c r="H43" s="62"/>
      <c r="I43" s="62"/>
      <c r="J43" s="62"/>
      <c r="K43" s="62"/>
      <c r="L43" s="123"/>
      <c r="M43" s="62"/>
      <c r="N43" s="62"/>
      <c r="O43" s="62"/>
      <c r="P43" s="62"/>
      <c r="Q43" s="62"/>
      <c r="R43" s="62"/>
      <c r="S43" s="62"/>
      <c r="T43" s="62"/>
      <c r="U43" s="62"/>
      <c r="V43" s="62"/>
      <c r="W43" s="62"/>
      <c r="X43" s="62"/>
      <c r="Y43" s="62"/>
      <c r="Z43" s="62"/>
      <c r="AA43" s="62"/>
      <c r="AB43" s="62"/>
      <c r="AC43" s="62"/>
      <c r="AD43" s="62"/>
      <c r="AE43" s="178"/>
    </row>
    <row r="44" spans="1:31" ht="15.75" thickTop="1" x14ac:dyDescent="0.25">
      <c r="A44" s="434" t="s">
        <v>4</v>
      </c>
      <c r="B44" s="423" t="s">
        <v>14</v>
      </c>
      <c r="C44" s="436" t="s">
        <v>174</v>
      </c>
      <c r="D44" s="426"/>
      <c r="E44" s="426"/>
      <c r="F44" s="437"/>
      <c r="G44" s="425" t="s">
        <v>214</v>
      </c>
      <c r="H44" s="426"/>
      <c r="I44" s="426"/>
      <c r="J44" s="427"/>
      <c r="K44" s="436" t="s">
        <v>212</v>
      </c>
      <c r="L44" s="427"/>
      <c r="M44" s="62"/>
      <c r="N44" s="62"/>
      <c r="O44" s="62"/>
      <c r="P44" s="62"/>
      <c r="Q44" s="62"/>
      <c r="R44" s="62"/>
      <c r="S44" s="62"/>
      <c r="T44" s="62"/>
      <c r="U44" s="62"/>
      <c r="V44" s="62"/>
      <c r="W44" s="62"/>
      <c r="X44" s="62"/>
      <c r="Y44" s="62"/>
      <c r="Z44" s="62"/>
      <c r="AA44" s="62"/>
      <c r="AB44" s="62"/>
      <c r="AC44" s="62"/>
      <c r="AD44" s="62"/>
      <c r="AE44" s="178"/>
    </row>
    <row r="45" spans="1:31" ht="15.75" thickBot="1" x14ac:dyDescent="0.3">
      <c r="A45" s="435"/>
      <c r="B45" s="424"/>
      <c r="C45" s="132" t="s">
        <v>1</v>
      </c>
      <c r="D45" s="133" t="s">
        <v>0</v>
      </c>
      <c r="E45" s="133" t="s">
        <v>2</v>
      </c>
      <c r="F45" s="140" t="s">
        <v>3</v>
      </c>
      <c r="G45" s="141" t="s">
        <v>1</v>
      </c>
      <c r="H45" s="133" t="s">
        <v>0</v>
      </c>
      <c r="I45" s="133" t="s">
        <v>2</v>
      </c>
      <c r="J45" s="134" t="s">
        <v>3</v>
      </c>
      <c r="K45" s="132" t="s">
        <v>213</v>
      </c>
      <c r="L45" s="134" t="s">
        <v>3</v>
      </c>
      <c r="M45" s="62"/>
      <c r="N45" s="62"/>
      <c r="O45" s="62"/>
      <c r="P45" s="62"/>
      <c r="Q45" s="62"/>
      <c r="R45" s="62"/>
      <c r="S45" s="62"/>
      <c r="T45" s="62"/>
      <c r="U45" s="62"/>
      <c r="V45" s="62"/>
      <c r="W45" s="62"/>
      <c r="X45" s="62"/>
      <c r="Y45" s="62"/>
      <c r="Z45" s="62"/>
      <c r="AA45" s="62"/>
      <c r="AB45" s="62"/>
      <c r="AC45" s="62"/>
      <c r="AD45" s="62"/>
      <c r="AE45" s="178"/>
    </row>
    <row r="46" spans="1:31" ht="16.5" thickTop="1" thickBot="1" x14ac:dyDescent="0.3">
      <c r="A46" s="182">
        <v>2</v>
      </c>
      <c r="B46" s="154" t="s">
        <v>204</v>
      </c>
      <c r="C46" s="155">
        <f>J10</f>
        <v>8112</v>
      </c>
      <c r="D46" s="156">
        <f>K10</f>
        <v>10619</v>
      </c>
      <c r="E46" s="156">
        <f>L10</f>
        <v>10365</v>
      </c>
      <c r="F46" s="157">
        <f>M10</f>
        <v>29096</v>
      </c>
      <c r="G46" s="158">
        <f>C46/$F$46</f>
        <v>0.27880120978828704</v>
      </c>
      <c r="H46" s="159">
        <f>D46/$F$46</f>
        <v>0.36496425625515533</v>
      </c>
      <c r="I46" s="159">
        <f>E46/$F$46</f>
        <v>0.35623453395655758</v>
      </c>
      <c r="J46" s="160">
        <f>F46/$F$46</f>
        <v>1</v>
      </c>
      <c r="K46" s="158">
        <v>0.2806579221320008</v>
      </c>
      <c r="L46" s="161">
        <v>9.5653061919188653E-3</v>
      </c>
      <c r="M46" s="62"/>
      <c r="N46" s="62"/>
      <c r="O46" s="62"/>
      <c r="P46" s="62"/>
      <c r="Q46" s="62"/>
      <c r="R46" s="62"/>
      <c r="S46" s="62"/>
      <c r="T46" s="62"/>
      <c r="U46" s="62"/>
      <c r="V46" s="62"/>
      <c r="W46" s="62"/>
      <c r="X46" s="62"/>
      <c r="Y46" s="62"/>
      <c r="Z46" s="62"/>
      <c r="AA46" s="62"/>
      <c r="AB46" s="62"/>
      <c r="AC46" s="62"/>
      <c r="AD46" s="62"/>
      <c r="AE46" s="178"/>
    </row>
    <row r="47" spans="1:31" ht="15.75" thickTop="1" x14ac:dyDescent="0.25">
      <c r="A47" s="177"/>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178"/>
    </row>
    <row r="48" spans="1:31" x14ac:dyDescent="0.25">
      <c r="A48" s="177"/>
      <c r="B48" s="62"/>
      <c r="C48" s="62"/>
      <c r="D48" s="62"/>
      <c r="E48" s="62"/>
      <c r="F48" s="62"/>
      <c r="G48" s="62"/>
      <c r="H48" s="62"/>
      <c r="I48" s="62"/>
      <c r="J48" s="62"/>
      <c r="K48" s="123"/>
      <c r="L48" s="62"/>
      <c r="M48" s="62"/>
      <c r="N48" s="62"/>
      <c r="O48" s="62"/>
      <c r="P48" s="62"/>
      <c r="Q48" s="62"/>
      <c r="R48" s="62"/>
      <c r="S48" s="62"/>
      <c r="T48" s="62"/>
      <c r="U48" s="62"/>
      <c r="V48" s="62"/>
      <c r="W48" s="62"/>
      <c r="X48" s="62"/>
      <c r="Y48" s="62"/>
      <c r="Z48" s="62"/>
      <c r="AA48" s="62"/>
      <c r="AB48" s="62"/>
      <c r="AC48" s="62"/>
      <c r="AD48" s="62"/>
      <c r="AE48" s="178"/>
    </row>
    <row r="49" spans="1:31" ht="15.75" thickBot="1" x14ac:dyDescent="0.3">
      <c r="B49" s="231" t="s">
        <v>330</v>
      </c>
      <c r="C49" s="230"/>
      <c r="D49" s="230"/>
      <c r="E49" s="230"/>
      <c r="F49" s="230"/>
      <c r="G49" s="230"/>
      <c r="H49" s="230"/>
      <c r="I49" s="230"/>
      <c r="J49" s="230"/>
      <c r="K49" s="230"/>
      <c r="L49" s="230"/>
      <c r="M49" s="230"/>
      <c r="N49" s="162"/>
      <c r="O49" s="162"/>
      <c r="P49" s="162"/>
      <c r="Q49" s="162"/>
      <c r="R49" s="162"/>
      <c r="S49" s="162"/>
      <c r="T49" s="162"/>
      <c r="U49" s="62"/>
      <c r="V49" s="62"/>
      <c r="W49" s="62"/>
      <c r="X49" s="62"/>
      <c r="Y49" s="62"/>
      <c r="Z49" s="62"/>
      <c r="AA49" s="62"/>
      <c r="AB49" s="162"/>
      <c r="AC49" s="162"/>
      <c r="AD49" s="162"/>
      <c r="AE49" s="237"/>
    </row>
    <row r="50" spans="1:31" ht="15.75" thickTop="1" x14ac:dyDescent="0.25">
      <c r="A50" s="184" t="s">
        <v>4</v>
      </c>
      <c r="B50" s="423" t="s">
        <v>14</v>
      </c>
      <c r="C50" s="425" t="s">
        <v>323</v>
      </c>
      <c r="D50" s="426"/>
      <c r="E50" s="426"/>
      <c r="F50" s="427"/>
      <c r="G50" s="425" t="s">
        <v>324</v>
      </c>
      <c r="H50" s="426"/>
      <c r="I50" s="426"/>
      <c r="J50" s="427"/>
      <c r="K50" s="425" t="s">
        <v>325</v>
      </c>
      <c r="L50" s="426"/>
      <c r="M50" s="426"/>
      <c r="N50" s="427"/>
      <c r="O50" s="162"/>
      <c r="P50" s="162"/>
      <c r="Q50" s="162"/>
      <c r="R50" s="162"/>
      <c r="S50" s="162"/>
      <c r="T50" s="162"/>
      <c r="U50" s="62"/>
      <c r="V50" s="62"/>
      <c r="W50" s="62"/>
      <c r="X50" s="62"/>
      <c r="Y50" s="62"/>
      <c r="Z50" s="62"/>
      <c r="AA50" s="62"/>
      <c r="AB50" s="162"/>
      <c r="AC50" s="162"/>
      <c r="AD50" s="162"/>
      <c r="AE50" s="237"/>
    </row>
    <row r="51" spans="1:31" ht="15.75" thickBot="1" x14ac:dyDescent="0.3">
      <c r="A51" s="185"/>
      <c r="B51" s="424"/>
      <c r="C51" s="65" t="s">
        <v>175</v>
      </c>
      <c r="D51" s="66" t="s">
        <v>0</v>
      </c>
      <c r="E51" s="66" t="s">
        <v>2</v>
      </c>
      <c r="F51" s="67" t="s">
        <v>3</v>
      </c>
      <c r="G51" s="65" t="s">
        <v>175</v>
      </c>
      <c r="H51" s="66" t="s">
        <v>0</v>
      </c>
      <c r="I51" s="66" t="s">
        <v>2</v>
      </c>
      <c r="J51" s="67" t="s">
        <v>3</v>
      </c>
      <c r="K51" s="65" t="s">
        <v>175</v>
      </c>
      <c r="L51" s="66" t="s">
        <v>0</v>
      </c>
      <c r="M51" s="66" t="s">
        <v>2</v>
      </c>
      <c r="N51" s="67" t="s">
        <v>3</v>
      </c>
      <c r="O51" s="162"/>
      <c r="P51" s="162"/>
      <c r="Q51" s="162"/>
      <c r="R51" s="162"/>
      <c r="S51" s="162"/>
      <c r="T51" s="162"/>
      <c r="U51" s="62"/>
      <c r="V51" s="62"/>
      <c r="W51" s="62"/>
      <c r="X51" s="62"/>
      <c r="Y51" s="62"/>
      <c r="Z51" s="62"/>
      <c r="AA51" s="62"/>
      <c r="AB51" s="162"/>
      <c r="AC51" s="162"/>
      <c r="AD51" s="162"/>
      <c r="AE51" s="237"/>
    </row>
    <row r="52" spans="1:31" ht="16.5" thickTop="1" thickBot="1" x14ac:dyDescent="0.3">
      <c r="A52" s="186">
        <v>2</v>
      </c>
      <c r="B52" s="234" t="s">
        <v>331</v>
      </c>
      <c r="C52" s="169">
        <f>AF13</f>
        <v>8112</v>
      </c>
      <c r="D52" s="165">
        <f>AF14</f>
        <v>10619</v>
      </c>
      <c r="E52" s="165">
        <f>AF15</f>
        <v>10365</v>
      </c>
      <c r="F52" s="235">
        <f>AF16</f>
        <v>29096</v>
      </c>
      <c r="G52" s="169">
        <f>AF5</f>
        <v>5053</v>
      </c>
      <c r="H52" s="169">
        <f>AF6</f>
        <v>7216</v>
      </c>
      <c r="I52" s="169">
        <f>AF7</f>
        <v>10365</v>
      </c>
      <c r="J52" s="169">
        <f>AF8</f>
        <v>22634</v>
      </c>
      <c r="K52" s="166">
        <f>AF9</f>
        <v>3059</v>
      </c>
      <c r="L52" s="165">
        <f>AF10</f>
        <v>3403</v>
      </c>
      <c r="M52" s="165">
        <f>AF11</f>
        <v>0</v>
      </c>
      <c r="N52" s="236">
        <f>AF12</f>
        <v>6462</v>
      </c>
      <c r="O52" s="162"/>
      <c r="P52" s="162"/>
      <c r="Q52" s="162"/>
      <c r="R52" s="162"/>
      <c r="S52" s="162"/>
      <c r="T52" s="162"/>
      <c r="U52" s="62"/>
      <c r="V52" s="62"/>
      <c r="W52" s="62"/>
      <c r="X52" s="62"/>
      <c r="Y52" s="62"/>
      <c r="Z52" s="62"/>
      <c r="AA52" s="62"/>
      <c r="AB52" s="162"/>
      <c r="AC52" s="162"/>
      <c r="AD52" s="162"/>
      <c r="AE52" s="237"/>
    </row>
    <row r="53" spans="1:31" ht="15.75" thickTop="1" x14ac:dyDescent="0.25">
      <c r="A53" s="177"/>
      <c r="B53" s="62"/>
      <c r="C53" s="62"/>
      <c r="D53" s="62"/>
      <c r="E53" s="62"/>
      <c r="F53" s="62"/>
      <c r="G53" s="62"/>
      <c r="H53" s="62"/>
      <c r="I53" s="62"/>
      <c r="J53" s="62"/>
      <c r="K53" s="123"/>
      <c r="L53" s="62"/>
      <c r="M53" s="62"/>
      <c r="N53" s="62"/>
      <c r="O53" s="62"/>
      <c r="P53" s="62"/>
      <c r="Q53" s="62"/>
      <c r="R53" s="62"/>
      <c r="S53" s="62"/>
      <c r="T53" s="62"/>
      <c r="U53" s="62"/>
      <c r="V53" s="62"/>
      <c r="W53" s="62"/>
      <c r="X53" s="62"/>
      <c r="Y53" s="62"/>
      <c r="Z53" s="62"/>
      <c r="AA53" s="62"/>
      <c r="AB53" s="62"/>
      <c r="AC53" s="62"/>
      <c r="AD53" s="62"/>
      <c r="AE53" s="178"/>
    </row>
    <row r="54" spans="1:31" x14ac:dyDescent="0.25">
      <c r="A54" s="177"/>
      <c r="B54" s="62"/>
      <c r="C54" s="62"/>
      <c r="D54" s="62"/>
      <c r="E54" s="62"/>
      <c r="F54" s="62"/>
      <c r="G54" s="62"/>
      <c r="H54" s="62"/>
      <c r="I54" s="62"/>
      <c r="J54" s="62"/>
      <c r="K54" s="123"/>
      <c r="L54" s="62"/>
      <c r="M54" s="62"/>
      <c r="N54" s="62"/>
      <c r="O54" s="62"/>
      <c r="P54" s="62"/>
      <c r="Q54" s="62"/>
      <c r="R54" s="62"/>
      <c r="S54" s="62"/>
      <c r="T54" s="62"/>
      <c r="U54" s="62"/>
      <c r="V54" s="62"/>
      <c r="W54" s="62"/>
      <c r="X54" s="62"/>
      <c r="Y54" s="62"/>
      <c r="Z54" s="62"/>
      <c r="AA54" s="62"/>
      <c r="AB54" s="62"/>
      <c r="AC54" s="62"/>
      <c r="AD54" s="62"/>
      <c r="AE54" s="178"/>
    </row>
    <row r="55" spans="1:31" x14ac:dyDescent="0.25">
      <c r="A55" s="177"/>
      <c r="B55" s="62"/>
      <c r="C55" s="62"/>
      <c r="D55" s="62"/>
      <c r="E55" s="62"/>
      <c r="F55" s="62"/>
      <c r="G55" s="62"/>
      <c r="H55" s="62"/>
      <c r="I55" s="62"/>
      <c r="J55" s="62"/>
      <c r="K55" s="123"/>
      <c r="L55" s="62"/>
      <c r="M55" s="62"/>
      <c r="N55" s="62"/>
      <c r="O55" s="62"/>
      <c r="P55" s="62"/>
      <c r="Q55" s="62"/>
      <c r="R55" s="62"/>
      <c r="S55" s="62"/>
      <c r="T55" s="62"/>
      <c r="U55" s="62"/>
      <c r="V55" s="62"/>
      <c r="W55" s="62"/>
      <c r="X55" s="62"/>
      <c r="Y55" s="62"/>
      <c r="Z55" s="62"/>
      <c r="AA55" s="62"/>
      <c r="AB55" s="62"/>
      <c r="AC55" s="62"/>
      <c r="AD55" s="62"/>
      <c r="AE55" s="178"/>
    </row>
    <row r="56" spans="1:31" ht="15.75" thickBot="1" x14ac:dyDescent="0.3">
      <c r="A56" s="183"/>
      <c r="B56" s="163" t="s">
        <v>335</v>
      </c>
      <c r="C56" s="162"/>
      <c r="D56" s="162"/>
      <c r="E56" s="162"/>
      <c r="F56" s="162"/>
      <c r="G56" s="162"/>
      <c r="H56" s="162"/>
      <c r="I56" s="162"/>
      <c r="J56" s="162"/>
      <c r="K56" s="162"/>
      <c r="L56" s="162"/>
      <c r="M56" s="162"/>
      <c r="N56" s="162"/>
      <c r="O56" s="162"/>
      <c r="P56" s="162"/>
      <c r="Q56" s="162"/>
      <c r="R56" s="162"/>
      <c r="S56" s="252"/>
      <c r="T56" s="62"/>
      <c r="U56" s="62"/>
      <c r="V56" s="62"/>
      <c r="W56" s="62"/>
      <c r="X56" s="62"/>
      <c r="Y56" s="62"/>
      <c r="Z56" s="62"/>
      <c r="AA56" s="62"/>
      <c r="AB56" s="62"/>
      <c r="AC56" s="62"/>
      <c r="AD56" s="62"/>
      <c r="AE56" s="178"/>
    </row>
    <row r="57" spans="1:31" ht="15.75" thickTop="1" x14ac:dyDescent="0.25">
      <c r="A57" s="124" t="s">
        <v>4</v>
      </c>
      <c r="B57" s="124" t="s">
        <v>14</v>
      </c>
      <c r="C57" s="444" t="s">
        <v>175</v>
      </c>
      <c r="D57" s="445"/>
      <c r="E57" s="445"/>
      <c r="F57" s="445"/>
      <c r="G57" s="445"/>
      <c r="H57" s="446"/>
      <c r="I57" s="444" t="s">
        <v>0</v>
      </c>
      <c r="J57" s="445"/>
      <c r="K57" s="445"/>
      <c r="L57" s="445"/>
      <c r="M57" s="445"/>
      <c r="N57" s="446"/>
      <c r="O57" s="444" t="s">
        <v>2</v>
      </c>
      <c r="P57" s="445"/>
      <c r="Q57" s="445"/>
      <c r="R57" s="445"/>
      <c r="S57" s="445"/>
      <c r="T57" s="446"/>
      <c r="U57" s="444" t="s">
        <v>3</v>
      </c>
      <c r="V57" s="445"/>
      <c r="W57" s="445"/>
      <c r="X57" s="445"/>
      <c r="Y57" s="445"/>
      <c r="Z57" s="446"/>
      <c r="AA57" s="62"/>
      <c r="AB57" s="62"/>
      <c r="AC57" s="62"/>
      <c r="AD57" s="62"/>
      <c r="AE57" s="178"/>
    </row>
    <row r="58" spans="1:31" ht="30.75" thickBot="1" x14ac:dyDescent="0.3">
      <c r="A58" s="125"/>
      <c r="B58" s="125"/>
      <c r="C58" s="65" t="str">
        <f>$V$5&amp;"
(mph)"</f>
        <v>40-40
(mph)</v>
      </c>
      <c r="D58" s="66" t="str">
        <f>$V$6&amp;"
(mph)"</f>
        <v>40-30
(mph)</v>
      </c>
      <c r="E58" s="245" t="str">
        <f>$V$7&amp;" (mph)"</f>
        <v>40-20 (mph)</v>
      </c>
      <c r="F58" s="66" t="str">
        <f>$V$8&amp;"
(mph)"</f>
        <v>30-30
(mph)</v>
      </c>
      <c r="G58" s="66" t="str">
        <f>$V$9&amp;"
(mph)"</f>
        <v>30-20
(mph)</v>
      </c>
      <c r="H58" s="66" t="str">
        <f>$V$10&amp;" (mph)"</f>
        <v>20-20 (mph)</v>
      </c>
      <c r="I58" s="65" t="str">
        <f>$V$5&amp;"
(mph)"</f>
        <v>40-40
(mph)</v>
      </c>
      <c r="J58" s="66" t="str">
        <f>$V$6&amp;"
(mph)"</f>
        <v>40-30
(mph)</v>
      </c>
      <c r="K58" s="245" t="str">
        <f>$V$7&amp;" (mph)"</f>
        <v>40-20 (mph)</v>
      </c>
      <c r="L58" s="66" t="str">
        <f>$V$8&amp;"
(mph)"</f>
        <v>30-30
(mph)</v>
      </c>
      <c r="M58" s="66" t="str">
        <f>$V$9&amp;"
(mph)"</f>
        <v>30-20
(mph)</v>
      </c>
      <c r="N58" s="66" t="str">
        <f>$V$10&amp;" (mph)"</f>
        <v>20-20 (mph)</v>
      </c>
      <c r="O58" s="65" t="str">
        <f>$V$5&amp;"
(mph)"</f>
        <v>40-40
(mph)</v>
      </c>
      <c r="P58" s="66" t="str">
        <f>$V$6&amp;"
(mph)"</f>
        <v>40-30
(mph)</v>
      </c>
      <c r="Q58" s="245" t="str">
        <f>$V$7&amp;" (mph)"</f>
        <v>40-20 (mph)</v>
      </c>
      <c r="R58" s="66" t="str">
        <f>$V$8&amp;"
(mph)"</f>
        <v>30-30
(mph)</v>
      </c>
      <c r="S58" s="66" t="str">
        <f>$V$9&amp;"
(mph)"</f>
        <v>30-20
(mph)</v>
      </c>
      <c r="T58" s="66" t="str">
        <f>$V$10&amp;" (mph)"</f>
        <v>20-20 (mph)</v>
      </c>
      <c r="U58" s="65" t="str">
        <f>$V$5&amp;"
(mph)"</f>
        <v>40-40
(mph)</v>
      </c>
      <c r="V58" s="66" t="str">
        <f>$V$6&amp;"
(mph)"</f>
        <v>40-30
(mph)</v>
      </c>
      <c r="W58" s="245" t="str">
        <f>$V$7&amp;" (mph)"</f>
        <v>40-20 (mph)</v>
      </c>
      <c r="X58" s="66" t="str">
        <f>$V$8&amp;"
(mph)"</f>
        <v>30-30
(mph)</v>
      </c>
      <c r="Y58" s="66" t="str">
        <f>$V$9&amp;"
(mph)"</f>
        <v>30-20
(mph)</v>
      </c>
      <c r="Z58" s="67" t="str">
        <f>$V$10&amp;" (mph)"</f>
        <v>20-20 (mph)</v>
      </c>
      <c r="AA58" s="162"/>
      <c r="AB58" s="62"/>
      <c r="AC58" s="62"/>
      <c r="AD58" s="62"/>
      <c r="AE58" s="178"/>
    </row>
    <row r="59" spans="1:31" ht="16.5" thickTop="1" thickBot="1" x14ac:dyDescent="0.3">
      <c r="A59" s="247">
        <f>A40</f>
        <v>2</v>
      </c>
      <c r="B59" s="164" t="str">
        <f>B40</f>
        <v>MUT #1</v>
      </c>
      <c r="C59" s="248">
        <f ca="1">W5</f>
        <v>4</v>
      </c>
      <c r="D59" s="248">
        <f ca="1">W6</f>
        <v>0</v>
      </c>
      <c r="E59" s="248">
        <f ca="1">W7</f>
        <v>0</v>
      </c>
      <c r="F59" s="248">
        <f ca="1">W8</f>
        <v>4</v>
      </c>
      <c r="G59" s="248">
        <f ca="1">W9</f>
        <v>0</v>
      </c>
      <c r="H59" s="249">
        <f ca="1">W10</f>
        <v>0</v>
      </c>
      <c r="I59" s="250">
        <f ca="1">W11</f>
        <v>0</v>
      </c>
      <c r="J59" s="49">
        <f ca="1">W12</f>
        <v>0</v>
      </c>
      <c r="K59" s="49">
        <f ca="1">W13</f>
        <v>6</v>
      </c>
      <c r="L59" s="49">
        <f ca="1">W14</f>
        <v>0</v>
      </c>
      <c r="M59" s="49">
        <f ca="1">W15</f>
        <v>2</v>
      </c>
      <c r="N59" s="251">
        <f ca="1">W22</f>
        <v>0</v>
      </c>
      <c r="O59" s="250">
        <f ca="1">W17</f>
        <v>0</v>
      </c>
      <c r="P59" s="49">
        <f ca="1">W18</f>
        <v>4</v>
      </c>
      <c r="Q59" s="49">
        <f ca="1">W19</f>
        <v>2</v>
      </c>
      <c r="R59" s="49">
        <f ca="1">W20</f>
        <v>0</v>
      </c>
      <c r="S59" s="49">
        <f ca="1">W21</f>
        <v>2</v>
      </c>
      <c r="T59" s="251">
        <f ca="1">W22</f>
        <v>0</v>
      </c>
      <c r="U59" s="250">
        <f ca="1">W23</f>
        <v>4</v>
      </c>
      <c r="V59" s="49">
        <f ca="1">W24</f>
        <v>4</v>
      </c>
      <c r="W59" s="49">
        <f ca="1">W25</f>
        <v>8</v>
      </c>
      <c r="X59" s="49">
        <f ca="1">W26</f>
        <v>4</v>
      </c>
      <c r="Y59" s="49">
        <f ca="1">W27</f>
        <v>4</v>
      </c>
      <c r="Z59" s="251">
        <f ca="1">W28</f>
        <v>0</v>
      </c>
      <c r="AA59" s="162"/>
      <c r="AB59" s="162"/>
      <c r="AC59" s="62"/>
      <c r="AD59" s="62"/>
      <c r="AE59" s="178"/>
    </row>
    <row r="60" spans="1:31" ht="19.5" thickTop="1" x14ac:dyDescent="0.3">
      <c r="A60" s="183"/>
      <c r="B60" s="167"/>
      <c r="C60" s="167"/>
      <c r="D60" s="62"/>
      <c r="E60" s="62"/>
      <c r="F60" s="62"/>
      <c r="G60" s="62"/>
      <c r="H60" s="62"/>
      <c r="I60" s="123"/>
      <c r="J60" s="148"/>
      <c r="K60" s="148"/>
      <c r="L60" s="62"/>
      <c r="M60" s="62"/>
      <c r="N60" s="62"/>
      <c r="O60" s="62"/>
      <c r="P60" s="62"/>
      <c r="Q60" s="62"/>
      <c r="R60" s="168"/>
      <c r="S60" s="246"/>
      <c r="T60" s="62"/>
      <c r="U60" s="162"/>
      <c r="V60" s="162"/>
      <c r="W60" s="162"/>
      <c r="X60" s="162"/>
      <c r="Y60" s="162"/>
      <c r="Z60" s="62"/>
      <c r="AA60" s="62"/>
      <c r="AB60" s="62"/>
      <c r="AC60" s="62"/>
      <c r="AD60" s="62"/>
      <c r="AE60" s="178"/>
    </row>
    <row r="61" spans="1:31" ht="18.75" x14ac:dyDescent="0.3">
      <c r="A61" s="183"/>
      <c r="B61" s="167"/>
      <c r="C61" s="167"/>
      <c r="D61" s="62"/>
      <c r="E61" s="62"/>
      <c r="F61" s="62"/>
      <c r="G61" s="62"/>
      <c r="H61" s="62"/>
      <c r="I61" s="123"/>
      <c r="J61" s="62"/>
      <c r="K61" s="62"/>
      <c r="L61" s="62"/>
      <c r="M61" s="62"/>
      <c r="N61" s="62"/>
      <c r="O61" s="62"/>
      <c r="P61" s="62"/>
      <c r="Q61" s="62"/>
      <c r="R61" s="168"/>
      <c r="S61" s="62"/>
      <c r="T61" s="62"/>
      <c r="U61" s="162"/>
      <c r="V61" s="162"/>
      <c r="W61" s="162"/>
      <c r="X61" s="162"/>
      <c r="Y61" s="162"/>
      <c r="Z61" s="62"/>
      <c r="AA61" s="62"/>
      <c r="AB61" s="62"/>
      <c r="AC61" s="62"/>
      <c r="AD61" s="62"/>
      <c r="AE61" s="178"/>
    </row>
    <row r="62" spans="1:31" ht="15.75" thickBot="1" x14ac:dyDescent="0.3">
      <c r="A62" s="183"/>
      <c r="B62" s="163" t="s">
        <v>340</v>
      </c>
      <c r="C62" s="162"/>
      <c r="D62" s="162"/>
      <c r="E62" s="162"/>
      <c r="F62" s="162"/>
      <c r="G62" s="162"/>
      <c r="H62" s="162"/>
      <c r="I62" s="162"/>
      <c r="J62" s="162"/>
      <c r="K62" s="162"/>
      <c r="L62" s="162"/>
      <c r="M62" s="162"/>
      <c r="N62" s="162"/>
      <c r="O62" s="162"/>
      <c r="P62" s="162"/>
      <c r="Q62" s="162"/>
      <c r="R62" s="162"/>
      <c r="S62" s="62"/>
      <c r="T62" s="62"/>
      <c r="U62" s="62"/>
      <c r="V62" s="62"/>
      <c r="W62" s="62"/>
      <c r="X62" s="62"/>
      <c r="Y62" s="62"/>
      <c r="Z62" s="62"/>
      <c r="AA62" s="62"/>
      <c r="AB62" s="62"/>
      <c r="AC62" s="62"/>
      <c r="AD62" s="62"/>
      <c r="AE62" s="178"/>
    </row>
    <row r="63" spans="1:31" ht="15.75" thickTop="1" x14ac:dyDescent="0.25">
      <c r="A63" s="184" t="s">
        <v>4</v>
      </c>
      <c r="B63" s="124" t="s">
        <v>14</v>
      </c>
      <c r="C63" s="444" t="s">
        <v>175</v>
      </c>
      <c r="D63" s="445"/>
      <c r="E63" s="445"/>
      <c r="F63" s="445"/>
      <c r="G63" s="445"/>
      <c r="H63" s="445"/>
      <c r="I63" s="446"/>
      <c r="J63" s="444" t="s">
        <v>0</v>
      </c>
      <c r="K63" s="445"/>
      <c r="L63" s="445"/>
      <c r="M63" s="445"/>
      <c r="N63" s="445"/>
      <c r="O63" s="445"/>
      <c r="P63" s="446"/>
      <c r="Q63" s="444" t="s">
        <v>2</v>
      </c>
      <c r="R63" s="445"/>
      <c r="S63" s="445"/>
      <c r="T63" s="445"/>
      <c r="U63" s="445"/>
      <c r="V63" s="445"/>
      <c r="W63" s="446"/>
      <c r="X63" s="444" t="s">
        <v>3</v>
      </c>
      <c r="Y63" s="445"/>
      <c r="Z63" s="445"/>
      <c r="AA63" s="445"/>
      <c r="AB63" s="445"/>
      <c r="AC63" s="445"/>
      <c r="AD63" s="446"/>
      <c r="AE63" s="178"/>
    </row>
    <row r="64" spans="1:31" ht="45.75" thickBot="1" x14ac:dyDescent="0.3">
      <c r="A64" s="185"/>
      <c r="B64" s="125"/>
      <c r="C64" s="65" t="str">
        <f>$V$5&amp;"
(mph)"</f>
        <v>40-40
(mph)</v>
      </c>
      <c r="D64" s="66" t="str">
        <f>$V$6&amp;"
(mph)"</f>
        <v>40-30
(mph)</v>
      </c>
      <c r="E64" s="245" t="str">
        <f>$V$7&amp;" (mph)"</f>
        <v>40-20 (mph)</v>
      </c>
      <c r="F64" s="66" t="str">
        <f>$V$8&amp;"
(mph)"</f>
        <v>30-30
(mph)</v>
      </c>
      <c r="G64" s="66" t="str">
        <f>$V$9&amp;"
(mph)"</f>
        <v>30-20
(mph)</v>
      </c>
      <c r="H64" s="66" t="str">
        <f>$V$10&amp;" (mph)"</f>
        <v>20-20 (mph)</v>
      </c>
      <c r="I64" s="67" t="s">
        <v>223</v>
      </c>
      <c r="J64" s="65" t="str">
        <f>$V$5&amp;"
(mph)"</f>
        <v>40-40
(mph)</v>
      </c>
      <c r="K64" s="66" t="str">
        <f>$V$6&amp;"
(mph)"</f>
        <v>40-30
(mph)</v>
      </c>
      <c r="L64" s="245" t="str">
        <f>$V$7&amp;" (mph)"</f>
        <v>40-20 (mph)</v>
      </c>
      <c r="M64" s="66" t="str">
        <f>$V$8&amp;"
(mph)"</f>
        <v>30-30
(mph)</v>
      </c>
      <c r="N64" s="66" t="str">
        <f>$V$9&amp;"
(mph)"</f>
        <v>30-20
(mph)</v>
      </c>
      <c r="O64" s="66" t="str">
        <f>$V$10&amp;" (mph)"</f>
        <v>20-20 (mph)</v>
      </c>
      <c r="P64" s="67" t="s">
        <v>223</v>
      </c>
      <c r="Q64" s="65" t="str">
        <f>$V$5&amp;"
(mph)"</f>
        <v>40-40
(mph)</v>
      </c>
      <c r="R64" s="66" t="str">
        <f>$V$6&amp;"
(mph)"</f>
        <v>40-30
(mph)</v>
      </c>
      <c r="S64" s="245" t="str">
        <f>$V$7&amp;" (mph)"</f>
        <v>40-20 (mph)</v>
      </c>
      <c r="T64" s="66" t="str">
        <f>$V$8&amp;"
(mph)"</f>
        <v>30-30
(mph)</v>
      </c>
      <c r="U64" s="66" t="str">
        <f>$V$9&amp;"
(mph)"</f>
        <v>30-20
(mph)</v>
      </c>
      <c r="V64" s="66" t="str">
        <f>$V$10&amp;" (mph)"</f>
        <v>20-20 (mph)</v>
      </c>
      <c r="W64" s="67" t="s">
        <v>223</v>
      </c>
      <c r="X64" s="65" t="str">
        <f>$V$5&amp;"
(mph)"</f>
        <v>40-40
(mph)</v>
      </c>
      <c r="Y64" s="66" t="str">
        <f>$V$6&amp;"
(mph)"</f>
        <v>40-30
(mph)</v>
      </c>
      <c r="Z64" s="245" t="str">
        <f>$V$7&amp;" (mph)"</f>
        <v>40-20 (mph)</v>
      </c>
      <c r="AA64" s="66" t="str">
        <f>$V$8&amp;"
(mph)"</f>
        <v>30-30
(mph)</v>
      </c>
      <c r="AB64" s="66" t="str">
        <f>$V$9&amp;"
(mph)"</f>
        <v>30-20
(mph)</v>
      </c>
      <c r="AC64" s="66" t="str">
        <f>$V$10&amp;" (mph)"</f>
        <v>20-20 (mph)</v>
      </c>
      <c r="AD64" s="67" t="s">
        <v>223</v>
      </c>
      <c r="AE64" s="178"/>
    </row>
    <row r="65" spans="1:31" ht="16.5" thickTop="1" thickBot="1" x14ac:dyDescent="0.3">
      <c r="A65" s="186">
        <f>A40</f>
        <v>2</v>
      </c>
      <c r="B65" s="164" t="str">
        <f>B40</f>
        <v>MUT #1</v>
      </c>
      <c r="C65" s="169">
        <f ca="1">X5</f>
        <v>6462</v>
      </c>
      <c r="D65" s="165">
        <f ca="1">X6</f>
        <v>0</v>
      </c>
      <c r="E65" s="165">
        <f ca="1">X7</f>
        <v>0</v>
      </c>
      <c r="F65" s="166">
        <f ca="1">X8</f>
        <v>1650</v>
      </c>
      <c r="G65" s="165">
        <f ca="1">X9</f>
        <v>0</v>
      </c>
      <c r="H65" s="165">
        <f ca="1">X10</f>
        <v>0</v>
      </c>
      <c r="I65" s="170">
        <f ca="1">Y5</f>
        <v>37.965976331360949</v>
      </c>
      <c r="J65" s="169">
        <f ca="1">X11</f>
        <v>0</v>
      </c>
      <c r="K65" s="165">
        <f ca="1">X12</f>
        <v>0</v>
      </c>
      <c r="L65" s="165">
        <f ca="1">X13</f>
        <v>9379</v>
      </c>
      <c r="M65" s="166">
        <f ca="1">X14</f>
        <v>0</v>
      </c>
      <c r="N65" s="165">
        <f ca="1">X15</f>
        <v>1240</v>
      </c>
      <c r="O65" s="165">
        <f ca="1">X16</f>
        <v>0</v>
      </c>
      <c r="P65" s="170">
        <f ca="1">Y11</f>
        <v>29.416140879555513</v>
      </c>
      <c r="Q65" s="169">
        <f ca="1">X17</f>
        <v>0</v>
      </c>
      <c r="R65" s="165">
        <f ca="1">X18</f>
        <v>6694</v>
      </c>
      <c r="S65" s="165">
        <f ca="1">X19</f>
        <v>2917</v>
      </c>
      <c r="T65" s="166">
        <f ca="1">X20</f>
        <v>0</v>
      </c>
      <c r="U65" s="165">
        <f ca="1">X21</f>
        <v>754</v>
      </c>
      <c r="V65" s="165">
        <f ca="1">X22</f>
        <v>0</v>
      </c>
      <c r="W65" s="170">
        <f ca="1">Y17</f>
        <v>32.865412445730826</v>
      </c>
      <c r="X65" s="169">
        <f ca="1">X23</f>
        <v>6462</v>
      </c>
      <c r="Y65" s="165">
        <f ca="1">X24</f>
        <v>6694</v>
      </c>
      <c r="Z65" s="165">
        <f ca="1">X25</f>
        <v>12296</v>
      </c>
      <c r="AA65" s="166">
        <f ca="1">X26</f>
        <v>1650</v>
      </c>
      <c r="AB65" s="165">
        <f ca="1">X27</f>
        <v>1994</v>
      </c>
      <c r="AC65" s="165">
        <f ca="1">X28</f>
        <v>0</v>
      </c>
      <c r="AD65" s="170">
        <f ca="1">Y23</f>
        <v>33.028594995875721</v>
      </c>
      <c r="AE65" s="178"/>
    </row>
    <row r="66" spans="1:31" ht="16.5" thickTop="1" thickBot="1" x14ac:dyDescent="0.3">
      <c r="A66" s="187"/>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9"/>
    </row>
    <row r="67" spans="1:31" x14ac:dyDescent="0.25">
      <c r="A67" s="6"/>
      <c r="B67" s="61"/>
      <c r="C67" s="6"/>
      <c r="D67" s="6"/>
      <c r="E67" s="6"/>
      <c r="F67" s="6"/>
      <c r="G67" s="6"/>
      <c r="H67" s="6"/>
      <c r="I67" s="6"/>
      <c r="J67" s="6"/>
      <c r="K67" s="6"/>
    </row>
    <row r="71" spans="1:31" ht="18.75" x14ac:dyDescent="0.3">
      <c r="A71" s="6"/>
      <c r="B71" s="5"/>
      <c r="C71" s="5"/>
      <c r="K71" s="2"/>
    </row>
    <row r="72" spans="1:31" ht="18.75" x14ac:dyDescent="0.3">
      <c r="A72" s="6"/>
      <c r="B72" s="5"/>
      <c r="C72" s="5"/>
      <c r="K72" s="2"/>
    </row>
    <row r="73" spans="1:31" x14ac:dyDescent="0.25">
      <c r="A73" s="6"/>
      <c r="B73" s="61"/>
      <c r="C73" s="6"/>
      <c r="D73" s="6"/>
      <c r="E73" s="6"/>
      <c r="F73" s="6"/>
      <c r="G73" s="6"/>
      <c r="H73" s="6"/>
      <c r="I73" s="6"/>
      <c r="J73" s="6"/>
      <c r="K73" s="6"/>
    </row>
    <row r="78" spans="1:31" ht="18.75" x14ac:dyDescent="0.3">
      <c r="G78" s="4"/>
    </row>
  </sheetData>
  <mergeCells count="30">
    <mergeCell ref="AD5:AD8"/>
    <mergeCell ref="AD9:AD12"/>
    <mergeCell ref="AD13:AD16"/>
    <mergeCell ref="B50:B51"/>
    <mergeCell ref="C50:F50"/>
    <mergeCell ref="G50:J50"/>
    <mergeCell ref="K50:N50"/>
    <mergeCell ref="K44:L44"/>
    <mergeCell ref="Y5:Y10"/>
    <mergeCell ref="U11:U16"/>
    <mergeCell ref="Y11:Y16"/>
    <mergeCell ref="U17:U22"/>
    <mergeCell ref="Y17:Y22"/>
    <mergeCell ref="U5:U10"/>
    <mergeCell ref="U23:U28"/>
    <mergeCell ref="Y23:Y28"/>
    <mergeCell ref="A2:C2"/>
    <mergeCell ref="A44:A45"/>
    <mergeCell ref="B44:B45"/>
    <mergeCell ref="C44:F44"/>
    <mergeCell ref="G44:J44"/>
    <mergeCell ref="J32:O35"/>
    <mergeCell ref="X63:AD63"/>
    <mergeCell ref="U57:Z57"/>
    <mergeCell ref="C57:H57"/>
    <mergeCell ref="I57:N57"/>
    <mergeCell ref="O57:T57"/>
    <mergeCell ref="C63:I63"/>
    <mergeCell ref="J63:P63"/>
    <mergeCell ref="Q63:W6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F84"/>
  <sheetViews>
    <sheetView zoomScale="85" zoomScaleNormal="85" workbookViewId="0">
      <selection activeCell="C11" sqref="C11"/>
    </sheetView>
  </sheetViews>
  <sheetFormatPr defaultRowHeight="15" x14ac:dyDescent="0.25"/>
  <cols>
    <col min="2" max="2" width="31.28515625" customWidth="1"/>
    <col min="3" max="3" width="16.42578125" customWidth="1"/>
    <col min="4" max="4" width="18.42578125" customWidth="1"/>
    <col min="5" max="5" width="15.42578125" customWidth="1"/>
    <col min="6" max="6" width="21" customWidth="1"/>
    <col min="7" max="7" width="25.42578125" customWidth="1"/>
    <col min="8" max="8" width="19.42578125" customWidth="1"/>
    <col min="9" max="9" width="12.7109375" customWidth="1"/>
    <col min="10" max="10" width="13.28515625" customWidth="1"/>
    <col min="11" max="11" width="12.7109375" customWidth="1"/>
    <col min="12" max="12" width="12" customWidth="1"/>
    <col min="13" max="13" width="20.5703125" bestFit="1" customWidth="1"/>
    <col min="14" max="14" width="24.42578125" customWidth="1"/>
    <col min="15" max="15" width="19.28515625" bestFit="1" customWidth="1"/>
    <col min="17" max="17" width="14.28515625" customWidth="1"/>
    <col min="20" max="20" width="15.7109375" customWidth="1"/>
    <col min="23" max="23" width="13.42578125" customWidth="1"/>
    <col min="24" max="24" width="16.28515625" customWidth="1"/>
    <col min="26" max="26" width="13.85546875" bestFit="1" customWidth="1"/>
  </cols>
  <sheetData>
    <row r="1" spans="1:32" ht="15.75" thickBot="1" x14ac:dyDescent="0.3">
      <c r="C1" s="29" t="s">
        <v>253</v>
      </c>
    </row>
    <row r="2" spans="1:32" ht="16.5" thickTop="1" thickBot="1" x14ac:dyDescent="0.3">
      <c r="A2" s="431" t="s">
        <v>271</v>
      </c>
      <c r="B2" s="432"/>
      <c r="C2" s="433"/>
      <c r="E2" s="51" t="s">
        <v>343</v>
      </c>
      <c r="F2" s="51"/>
      <c r="G2" s="52"/>
      <c r="H2" s="52"/>
    </row>
    <row r="3" spans="1:32" ht="16.5" thickTop="1" thickBot="1" x14ac:dyDescent="0.3">
      <c r="A3" s="23" t="s">
        <v>15</v>
      </c>
      <c r="B3" s="24" t="s">
        <v>208</v>
      </c>
      <c r="C3" s="144" t="s">
        <v>209</v>
      </c>
      <c r="E3" s="24" t="s">
        <v>216</v>
      </c>
      <c r="F3" s="81" t="s">
        <v>251</v>
      </c>
      <c r="G3" s="40" t="s">
        <v>215</v>
      </c>
      <c r="H3" s="26" t="s">
        <v>217</v>
      </c>
      <c r="J3" s="48" t="s">
        <v>220</v>
      </c>
      <c r="K3" s="49"/>
      <c r="L3" s="50"/>
      <c r="M3" s="14"/>
    </row>
    <row r="4" spans="1:32" ht="20.25" customHeight="1" thickTop="1" x14ac:dyDescent="0.3">
      <c r="A4" s="15" t="s">
        <v>16</v>
      </c>
      <c r="B4" s="18" t="s">
        <v>17</v>
      </c>
      <c r="C4" s="215">
        <f>'Input sheet'!E8</f>
        <v>137</v>
      </c>
      <c r="E4" s="91" t="s">
        <v>35</v>
      </c>
      <c r="F4" s="82" t="str">
        <f>$C$21&amp; "-"&amp;$C$21</f>
        <v>30-30</v>
      </c>
      <c r="G4" s="41" t="s">
        <v>54</v>
      </c>
      <c r="H4" s="78">
        <f>C7+C8+C9</f>
        <v>448</v>
      </c>
      <c r="J4" s="47" t="s">
        <v>218</v>
      </c>
      <c r="K4" s="53" t="s">
        <v>301</v>
      </c>
      <c r="L4" s="53"/>
      <c r="M4" s="54"/>
      <c r="U4" s="195" t="s">
        <v>226</v>
      </c>
      <c r="V4" s="196" t="s">
        <v>252</v>
      </c>
      <c r="W4" s="196" t="s">
        <v>364</v>
      </c>
      <c r="X4" s="196" t="s">
        <v>225</v>
      </c>
      <c r="Y4" s="196" t="s">
        <v>224</v>
      </c>
      <c r="AB4" s="196" t="s">
        <v>224</v>
      </c>
      <c r="AD4" s="195" t="s">
        <v>326</v>
      </c>
      <c r="AE4" s="196" t="s">
        <v>329</v>
      </c>
      <c r="AF4" s="196" t="s">
        <v>225</v>
      </c>
    </row>
    <row r="5" spans="1:32" ht="18.75" customHeight="1" x14ac:dyDescent="0.3">
      <c r="A5" s="16"/>
      <c r="B5" s="19" t="s">
        <v>18</v>
      </c>
      <c r="C5" s="216">
        <f>'Input sheet'!E9</f>
        <v>1029</v>
      </c>
      <c r="E5" s="92" t="s">
        <v>36</v>
      </c>
      <c r="F5" s="83" t="str">
        <f>$C$21&amp; "-"&amp;$C$21</f>
        <v>30-30</v>
      </c>
      <c r="G5" s="42" t="s">
        <v>140</v>
      </c>
      <c r="H5" s="79">
        <f>C8+C9</f>
        <v>377</v>
      </c>
      <c r="J5" s="27" t="s">
        <v>218</v>
      </c>
      <c r="K5" s="46" t="s">
        <v>302</v>
      </c>
      <c r="L5" s="46"/>
      <c r="M5" s="55"/>
      <c r="U5" s="441" t="s">
        <v>175</v>
      </c>
      <c r="V5" s="197" t="str">
        <f>$C$20&amp;"-"&amp;$C$20</f>
        <v>40-40</v>
      </c>
      <c r="W5" s="197">
        <f ca="1">IF(COUNTIF($V$5:V5,V5)=1,COUNTIF(INDIRECT($W$30),V5),0)</f>
        <v>4</v>
      </c>
      <c r="X5" s="198">
        <f ca="1">IF(W5&lt;&gt;0,SUMIF(INDIRECT($W$30),V5,INDIRECT($X$30)),0)</f>
        <v>5834</v>
      </c>
      <c r="Y5" s="438">
        <f ca="1">(X5*AB5+X6*AB6+X7*AB7+X8*AB8+X9*AB9+X10*AB10)/SUM(X5:X10)</f>
        <v>37.795296632816672</v>
      </c>
      <c r="AB5" s="197">
        <f>(C20+C20)/2</f>
        <v>40</v>
      </c>
      <c r="AD5" s="428" t="s">
        <v>327</v>
      </c>
      <c r="AE5" s="197" t="s">
        <v>175</v>
      </c>
      <c r="AF5" s="198">
        <f>AF13-AF9</f>
        <v>4405</v>
      </c>
    </row>
    <row r="6" spans="1:32" ht="19.5" thickBot="1" x14ac:dyDescent="0.35">
      <c r="A6" s="17"/>
      <c r="B6" s="20" t="s">
        <v>19</v>
      </c>
      <c r="C6" s="217">
        <f>'Input sheet'!E10</f>
        <v>137</v>
      </c>
      <c r="E6" s="93" t="s">
        <v>31</v>
      </c>
      <c r="F6" s="83" t="str">
        <f t="shared" ref="F6:F7" si="0">$C$20 &amp; "-"&amp;$C$20</f>
        <v>40-40</v>
      </c>
      <c r="G6" s="42" t="s">
        <v>141</v>
      </c>
      <c r="H6" s="79">
        <f>C10+C11</f>
        <v>1589</v>
      </c>
      <c r="J6" s="28" t="s">
        <v>219</v>
      </c>
      <c r="K6" s="56" t="s">
        <v>303</v>
      </c>
      <c r="L6" s="56"/>
      <c r="M6" s="57"/>
      <c r="U6" s="442"/>
      <c r="V6" s="197" t="str">
        <f>$C$20 &amp; "-"&amp;$C$21</f>
        <v>40-30</v>
      </c>
      <c r="W6" s="197">
        <f ca="1">IF(COUNTIF($V$5:V6,V6)=1,COUNTIF(INDIRECT($W$30),V6),0)</f>
        <v>0</v>
      </c>
      <c r="X6" s="198">
        <f t="shared" ref="X6:X10" ca="1" si="1">IF(W6&lt;&gt;0,SUMIF(INDIRECT($W$30),V6,INDIRECT($X$30)),0)</f>
        <v>0</v>
      </c>
      <c r="Y6" s="439"/>
      <c r="AB6" s="197">
        <f>(C20+C21)/2</f>
        <v>35</v>
      </c>
      <c r="AD6" s="429"/>
      <c r="AE6" s="197" t="s">
        <v>0</v>
      </c>
      <c r="AF6" s="198">
        <f>AF14-AF10</f>
        <v>4749</v>
      </c>
    </row>
    <row r="7" spans="1:32" ht="19.5" thickTop="1" x14ac:dyDescent="0.3">
      <c r="A7" s="15" t="s">
        <v>32</v>
      </c>
      <c r="B7" s="18" t="s">
        <v>23</v>
      </c>
      <c r="C7" s="218">
        <f>'Input sheet'!E11</f>
        <v>71</v>
      </c>
      <c r="E7" s="93" t="s">
        <v>29</v>
      </c>
      <c r="F7" s="83" t="str">
        <f t="shared" si="0"/>
        <v>40-40</v>
      </c>
      <c r="G7" s="42" t="s">
        <v>56</v>
      </c>
      <c r="H7" s="79">
        <f>C10+C11+C12</f>
        <v>1776</v>
      </c>
      <c r="U7" s="442"/>
      <c r="V7" s="197" t="str">
        <f>$C$20&amp;"-"&amp;$C$22</f>
        <v>40-20</v>
      </c>
      <c r="W7" s="197">
        <f ca="1">IF(COUNTIF($V$5:V7,V7)=1,COUNTIF(INDIRECT($W$30),V7),0)</f>
        <v>0</v>
      </c>
      <c r="X7" s="198">
        <f t="shared" ca="1" si="1"/>
        <v>0</v>
      </c>
      <c r="Y7" s="439"/>
      <c r="AB7" s="197">
        <f>(C20+C22)/2</f>
        <v>30</v>
      </c>
      <c r="AD7" s="429"/>
      <c r="AE7" s="197" t="s">
        <v>2</v>
      </c>
      <c r="AF7" s="198">
        <f>AF15-AF11</f>
        <v>10795</v>
      </c>
    </row>
    <row r="8" spans="1:32" ht="19.5" customHeight="1" thickBot="1" x14ac:dyDescent="0.35">
      <c r="A8" s="16"/>
      <c r="B8" s="19" t="s">
        <v>24</v>
      </c>
      <c r="C8" s="216">
        <f>'Input sheet'!E12</f>
        <v>296</v>
      </c>
      <c r="E8" s="93" t="s">
        <v>37</v>
      </c>
      <c r="F8" s="83" t="str">
        <f>$C$21&amp; "-"&amp;$C$21</f>
        <v>30-30</v>
      </c>
      <c r="G8" s="42" t="s">
        <v>39</v>
      </c>
      <c r="H8" s="79">
        <f>C13+C14+C15</f>
        <v>448</v>
      </c>
      <c r="J8" s="59" t="s">
        <v>344</v>
      </c>
      <c r="K8" s="58"/>
      <c r="L8" s="58"/>
      <c r="M8" s="58"/>
      <c r="U8" s="442"/>
      <c r="V8" s="197" t="str">
        <f>$C$21&amp;"-"&amp;$C$21</f>
        <v>30-30</v>
      </c>
      <c r="W8" s="197">
        <f ca="1">IF(COUNTIF($V$5:V8,V8)=1,COUNTIF(INDIRECT($W$30),V8),0)</f>
        <v>4</v>
      </c>
      <c r="X8" s="198">
        <f t="shared" ca="1" si="1"/>
        <v>1650</v>
      </c>
      <c r="Y8" s="439"/>
      <c r="AB8" s="197">
        <f>C21</f>
        <v>30</v>
      </c>
      <c r="AD8" s="430"/>
      <c r="AE8" s="197" t="s">
        <v>3</v>
      </c>
      <c r="AF8" s="198">
        <f>AF16-AF12</f>
        <v>19949</v>
      </c>
    </row>
    <row r="9" spans="1:32" ht="20.25" thickTop="1" thickBot="1" x14ac:dyDescent="0.35">
      <c r="A9" s="17"/>
      <c r="B9" s="20" t="s">
        <v>25</v>
      </c>
      <c r="C9" s="217">
        <f>'Input sheet'!E13</f>
        <v>81</v>
      </c>
      <c r="E9" s="93" t="s">
        <v>30</v>
      </c>
      <c r="F9" s="83" t="str">
        <f>$C$21&amp; "-"&amp;$C$21</f>
        <v>30-30</v>
      </c>
      <c r="G9" s="42" t="s">
        <v>89</v>
      </c>
      <c r="H9" s="79">
        <f>C14+C15</f>
        <v>377</v>
      </c>
      <c r="J9" s="21" t="s">
        <v>1</v>
      </c>
      <c r="K9" s="22" t="s">
        <v>0</v>
      </c>
      <c r="L9" s="44" t="s">
        <v>189</v>
      </c>
      <c r="M9" s="23" t="s">
        <v>3</v>
      </c>
      <c r="U9" s="442"/>
      <c r="V9" s="197" t="str">
        <f>$C$21&amp;"-"&amp;$C$22</f>
        <v>30-20</v>
      </c>
      <c r="W9" s="197">
        <f ca="1">IF(COUNTIF($V$5:V9,V9)=1,COUNTIF(INDIRECT($W$30),V9),0)</f>
        <v>0</v>
      </c>
      <c r="X9" s="198">
        <f t="shared" ca="1" si="1"/>
        <v>0</v>
      </c>
      <c r="Y9" s="439"/>
      <c r="AB9" s="197">
        <f>(C21+C22)/2</f>
        <v>25</v>
      </c>
      <c r="AD9" s="428" t="s">
        <v>328</v>
      </c>
      <c r="AE9" s="197" t="s">
        <v>175</v>
      </c>
      <c r="AF9" s="198">
        <f>H11+H7</f>
        <v>3079</v>
      </c>
    </row>
    <row r="10" spans="1:32" ht="20.25" thickTop="1" thickBot="1" x14ac:dyDescent="0.35">
      <c r="A10" s="15" t="s">
        <v>33</v>
      </c>
      <c r="B10" s="18" t="s">
        <v>20</v>
      </c>
      <c r="C10" s="218">
        <f>'Input sheet'!E14</f>
        <v>187</v>
      </c>
      <c r="E10" s="93" t="s">
        <v>43</v>
      </c>
      <c r="F10" s="83" t="str">
        <f t="shared" ref="F10:F11" si="2">$C$20 &amp; "-"&amp;$C$20</f>
        <v>40-40</v>
      </c>
      <c r="G10" s="42" t="s">
        <v>81</v>
      </c>
      <c r="H10" s="79">
        <f>C4+C5</f>
        <v>1166</v>
      </c>
      <c r="J10" s="86">
        <f>SUM(H4:H11)</f>
        <v>7484</v>
      </c>
      <c r="K10" s="87">
        <f>SUM(H12:H19)</f>
        <v>7484</v>
      </c>
      <c r="L10" s="88">
        <f>SUM(H20:H33)</f>
        <v>13712</v>
      </c>
      <c r="M10" s="89">
        <f>SUM(J10:L10)</f>
        <v>28680</v>
      </c>
      <c r="U10" s="443"/>
      <c r="V10" s="197" t="str">
        <f>$C$22&amp;"-"&amp;$C$22</f>
        <v>20-20</v>
      </c>
      <c r="W10" s="197">
        <f ca="1">IF(COUNTIF($V$5:V10,V10)=1,COUNTIF(INDIRECT($W$30),V10),0)</f>
        <v>0</v>
      </c>
      <c r="X10" s="198">
        <f t="shared" ca="1" si="1"/>
        <v>0</v>
      </c>
      <c r="Y10" s="440"/>
      <c r="AB10" s="197">
        <f>C22</f>
        <v>20</v>
      </c>
      <c r="AD10" s="429"/>
      <c r="AE10" s="197" t="s">
        <v>0</v>
      </c>
      <c r="AF10" s="198">
        <f>H12+H16</f>
        <v>2735</v>
      </c>
    </row>
    <row r="11" spans="1:32" ht="20.25" customHeight="1" thickTop="1" thickBot="1" x14ac:dyDescent="0.35">
      <c r="A11" s="16"/>
      <c r="B11" s="19" t="s">
        <v>21</v>
      </c>
      <c r="C11" s="216">
        <f>'Input sheet'!E15</f>
        <v>1402</v>
      </c>
      <c r="E11" s="100" t="s">
        <v>45</v>
      </c>
      <c r="F11" s="84" t="str">
        <f t="shared" si="2"/>
        <v>40-40</v>
      </c>
      <c r="G11" s="43" t="s">
        <v>52</v>
      </c>
      <c r="H11" s="80">
        <f>C4+C5+C6</f>
        <v>1303</v>
      </c>
      <c r="U11" s="441" t="s">
        <v>0</v>
      </c>
      <c r="V11" s="197" t="str">
        <f>$C$20&amp;"-"&amp;$C$20</f>
        <v>40-40</v>
      </c>
      <c r="W11" s="197">
        <f ca="1">IF(COUNTIF($V$11:V11,V11)=1,COUNTIF(INDIRECT($W$31),V11),0)</f>
        <v>0</v>
      </c>
      <c r="X11" s="198">
        <f ca="1">IF(W11&lt;&gt;0,SUMIF(INDIRECT($W$31),V11,INDIRECT($X$31)),0)</f>
        <v>0</v>
      </c>
      <c r="Y11" s="438">
        <f ca="1">(X11*AB11+X12*AB12+X13*AB13+X14*AB14+X15*AB15+X16*AB16)/SUM(X11:X16)</f>
        <v>28.559593800106896</v>
      </c>
      <c r="AB11" s="197">
        <f>(C20+C20)/2</f>
        <v>40</v>
      </c>
      <c r="AD11" s="429"/>
      <c r="AE11" s="197" t="s">
        <v>2</v>
      </c>
      <c r="AF11" s="198">
        <f>H32+H33</f>
        <v>2917</v>
      </c>
    </row>
    <row r="12" spans="1:32" ht="20.25" thickTop="1" thickBot="1" x14ac:dyDescent="0.35">
      <c r="A12" s="17"/>
      <c r="B12" s="20" t="s">
        <v>22</v>
      </c>
      <c r="C12" s="217">
        <f>'Input sheet'!E16</f>
        <v>187</v>
      </c>
      <c r="E12" s="102" t="s">
        <v>35</v>
      </c>
      <c r="F12" s="82" t="str">
        <f>$C$20 &amp; "-"&amp;$C$22</f>
        <v>40-20</v>
      </c>
      <c r="G12" s="41" t="s">
        <v>55</v>
      </c>
      <c r="H12" s="78">
        <f>C7+C5+C15</f>
        <v>1181</v>
      </c>
      <c r="U12" s="442"/>
      <c r="V12" s="197" t="str">
        <f>$C$20 &amp; "-"&amp;$C$21</f>
        <v>40-30</v>
      </c>
      <c r="W12" s="197">
        <f ca="1">IF(COUNTIF($V$11:V12,V12)=1,COUNTIF(INDIRECT($W$31),V12),0)</f>
        <v>0</v>
      </c>
      <c r="X12" s="198">
        <f t="shared" ref="X12:X16" ca="1" si="3">IF(W12&lt;&gt;0,SUMIF(INDIRECT($W$31),V12,INDIRECT($X$31)),0)</f>
        <v>0</v>
      </c>
      <c r="Y12" s="439"/>
      <c r="AB12" s="197">
        <f>(C20+C21)/2</f>
        <v>35</v>
      </c>
      <c r="AD12" s="430"/>
      <c r="AE12" s="197" t="s">
        <v>3</v>
      </c>
      <c r="AF12" s="198">
        <f>SUM(AF9:AF11)</f>
        <v>8731</v>
      </c>
    </row>
    <row r="13" spans="1:32" ht="19.5" thickTop="1" x14ac:dyDescent="0.3">
      <c r="A13" s="15" t="s">
        <v>34</v>
      </c>
      <c r="B13" s="18" t="s">
        <v>26</v>
      </c>
      <c r="C13" s="218">
        <f>'Input sheet'!E17</f>
        <v>71</v>
      </c>
      <c r="E13" s="94" t="s">
        <v>36</v>
      </c>
      <c r="F13" s="83" t="str">
        <f>$C$20 &amp; "-"&amp;$C$22</f>
        <v>40-20</v>
      </c>
      <c r="G13" s="42" t="s">
        <v>72</v>
      </c>
      <c r="H13" s="79">
        <f>C5+C15</f>
        <v>1110</v>
      </c>
      <c r="K13" s="7"/>
      <c r="U13" s="442"/>
      <c r="V13" s="197" t="str">
        <f>$C$20&amp;"-"&amp;$C$22</f>
        <v>40-20</v>
      </c>
      <c r="W13" s="197">
        <f ca="1">IF(COUNTIF($V$11:V13,V13)=1,COUNTIF(INDIRECT($W$31),V13),0)</f>
        <v>4</v>
      </c>
      <c r="X13" s="198">
        <f t="shared" ca="1" si="3"/>
        <v>5328</v>
      </c>
      <c r="Y13" s="439"/>
      <c r="AB13" s="197">
        <f>(C20+C22)/2</f>
        <v>30</v>
      </c>
      <c r="AD13" s="428" t="s">
        <v>323</v>
      </c>
      <c r="AE13" s="197" t="s">
        <v>175</v>
      </c>
      <c r="AF13" s="198">
        <f>J10</f>
        <v>7484</v>
      </c>
    </row>
    <row r="14" spans="1:32" ht="18.75" customHeight="1" x14ac:dyDescent="0.3">
      <c r="A14" s="16"/>
      <c r="B14" s="19" t="s">
        <v>27</v>
      </c>
      <c r="C14" s="216">
        <f>'Input sheet'!E18</f>
        <v>296</v>
      </c>
      <c r="E14" s="94" t="s">
        <v>31</v>
      </c>
      <c r="F14" s="83" t="str">
        <f>$C$21 &amp; "-"&amp;$C$22</f>
        <v>30-20</v>
      </c>
      <c r="G14" s="42" t="s">
        <v>106</v>
      </c>
      <c r="H14" s="79">
        <f>C6+C8</f>
        <v>433</v>
      </c>
      <c r="U14" s="442"/>
      <c r="V14" s="197" t="str">
        <f>$C$21&amp;"-"&amp;$C$21</f>
        <v>30-30</v>
      </c>
      <c r="W14" s="197">
        <f ca="1">IF(COUNTIF($V$11:V14,V14)=1,COUNTIF(INDIRECT($W$31),V14),0)</f>
        <v>0</v>
      </c>
      <c r="X14" s="198">
        <f t="shared" ca="1" si="3"/>
        <v>0</v>
      </c>
      <c r="Y14" s="439"/>
      <c r="AB14" s="197">
        <f>C21</f>
        <v>30</v>
      </c>
      <c r="AD14" s="429"/>
      <c r="AE14" s="197" t="s">
        <v>0</v>
      </c>
      <c r="AF14" s="198">
        <f>K10</f>
        <v>7484</v>
      </c>
    </row>
    <row r="15" spans="1:32" ht="19.5" thickBot="1" x14ac:dyDescent="0.35">
      <c r="A15" s="17"/>
      <c r="B15" s="20" t="s">
        <v>28</v>
      </c>
      <c r="C15" s="217">
        <f>'Input sheet'!E19</f>
        <v>81</v>
      </c>
      <c r="E15" s="94" t="s">
        <v>29</v>
      </c>
      <c r="F15" s="83" t="str">
        <f>$C$21 &amp; "-"&amp;$C$22</f>
        <v>30-20</v>
      </c>
      <c r="G15" s="42" t="s">
        <v>142</v>
      </c>
      <c r="H15" s="79">
        <f>C6+C8+C10</f>
        <v>620</v>
      </c>
      <c r="U15" s="442"/>
      <c r="V15" s="197" t="str">
        <f>$C$21&amp;"-"&amp;$C$22</f>
        <v>30-20</v>
      </c>
      <c r="W15" s="197">
        <f ca="1">IF(COUNTIF($V$11:V15,V15)=1,COUNTIF(INDIRECT($W$31),V15),0)</f>
        <v>4</v>
      </c>
      <c r="X15" s="198">
        <f t="shared" ca="1" si="3"/>
        <v>2156</v>
      </c>
      <c r="Y15" s="439"/>
      <c r="AB15" s="197">
        <f>(C21+C22)/2</f>
        <v>25</v>
      </c>
      <c r="AD15" s="429"/>
      <c r="AE15" s="197" t="s">
        <v>2</v>
      </c>
      <c r="AF15" s="198">
        <f>L10</f>
        <v>13712</v>
      </c>
    </row>
    <row r="16" spans="1:32" ht="20.25" thickTop="1" thickBot="1" x14ac:dyDescent="0.35">
      <c r="A16" s="13"/>
      <c r="B16" s="60" t="s">
        <v>221</v>
      </c>
      <c r="C16" s="219">
        <f>'Input sheet'!E20</f>
        <v>3975</v>
      </c>
      <c r="E16" s="94" t="s">
        <v>37</v>
      </c>
      <c r="F16" s="90" t="str">
        <f>$C$20 &amp; "-"&amp;$C$22</f>
        <v>40-20</v>
      </c>
      <c r="G16" s="42" t="s">
        <v>74</v>
      </c>
      <c r="H16" s="79">
        <f>C13+C11+C9</f>
        <v>1554</v>
      </c>
      <c r="U16" s="443"/>
      <c r="V16" s="197" t="str">
        <f>$C$22&amp;"-"&amp;$C$22</f>
        <v>20-20</v>
      </c>
      <c r="W16" s="197">
        <f ca="1">IF(COUNTIF($V$11:V16,V16)=1,COUNTIF(INDIRECT($W$31),V16),0)</f>
        <v>0</v>
      </c>
      <c r="X16" s="198">
        <f t="shared" ca="1" si="3"/>
        <v>0</v>
      </c>
      <c r="Y16" s="440"/>
      <c r="AB16" s="197">
        <f>C22</f>
        <v>20</v>
      </c>
      <c r="AD16" s="430"/>
      <c r="AE16" s="197" t="s">
        <v>3</v>
      </c>
      <c r="AF16" s="198">
        <f>M10</f>
        <v>28680</v>
      </c>
    </row>
    <row r="17" spans="2:31" ht="19.5" customHeight="1" thickTop="1" x14ac:dyDescent="0.3">
      <c r="B17" s="6"/>
      <c r="C17" s="7"/>
      <c r="E17" s="94" t="s">
        <v>30</v>
      </c>
      <c r="F17" s="83" t="str">
        <f>$C$20 &amp; "-"&amp;$C$22</f>
        <v>40-20</v>
      </c>
      <c r="G17" s="42" t="s">
        <v>117</v>
      </c>
      <c r="H17" s="79">
        <f>C11+C9</f>
        <v>1483</v>
      </c>
      <c r="U17" s="441" t="s">
        <v>2</v>
      </c>
      <c r="V17" s="197" t="str">
        <f>$C$20&amp;"-"&amp;$C$20</f>
        <v>40-40</v>
      </c>
      <c r="W17" s="197">
        <f ca="1">IF(COUNTIF($V$17:V17,V17)=1,COUNTIF(INDIRECT($W$32),V17),0)</f>
        <v>0</v>
      </c>
      <c r="X17" s="198">
        <f ca="1">IF(W17&lt;&gt;0,SUMIF(INDIRECT($W$32),V17,INDIRECT($X$32)),0)</f>
        <v>0</v>
      </c>
      <c r="Y17" s="438">
        <f ca="1">(X17*AB17+X18*AB18+X19*AB19+X20*AB20+X21*AB21+X22*AB22)/SUM(X17:X22)</f>
        <v>31.24124854142357</v>
      </c>
      <c r="AB17" s="197">
        <f>(C20+C20)/2</f>
        <v>40</v>
      </c>
      <c r="AE17" s="238" t="s">
        <v>333</v>
      </c>
    </row>
    <row r="18" spans="2:31" ht="18.75" x14ac:dyDescent="0.3">
      <c r="E18" s="94" t="s">
        <v>43</v>
      </c>
      <c r="F18" s="83" t="str">
        <f>$C$21 &amp; "-"&amp;$C$22</f>
        <v>30-20</v>
      </c>
      <c r="G18" s="42" t="s">
        <v>107</v>
      </c>
      <c r="H18" s="79">
        <f>C12+C14</f>
        <v>483</v>
      </c>
      <c r="U18" s="442"/>
      <c r="V18" s="197" t="str">
        <f>$C$20 &amp; "-"&amp;$C$21</f>
        <v>40-30</v>
      </c>
      <c r="W18" s="197">
        <f ca="1">IF(COUNTIF($V$17:V18,V18)=1,COUNTIF(INDIRECT($W$32),V18),0)</f>
        <v>4</v>
      </c>
      <c r="X18" s="198">
        <f t="shared" ref="X18:X22" ca="1" si="4">IF(W18&lt;&gt;0,SUMIF(INDIRECT($W$32),V18,INDIRECT($X$32)),0)</f>
        <v>6046</v>
      </c>
      <c r="Y18" s="439"/>
      <c r="AB18" s="197">
        <f>(C20+C21)/2</f>
        <v>35</v>
      </c>
    </row>
    <row r="19" spans="2:31" ht="19.5" thickBot="1" x14ac:dyDescent="0.35">
      <c r="B19" s="64" t="s">
        <v>272</v>
      </c>
      <c r="C19" s="142"/>
      <c r="E19" s="103" t="s">
        <v>45</v>
      </c>
      <c r="F19" s="85" t="str">
        <f>$C$21 &amp; "-"&amp;$C$22</f>
        <v>30-20</v>
      </c>
      <c r="G19" s="43" t="s">
        <v>108</v>
      </c>
      <c r="H19" s="80">
        <f>C12+C14+C4</f>
        <v>620</v>
      </c>
      <c r="U19" s="442"/>
      <c r="V19" s="197" t="str">
        <f>$C$20&amp;"-"&amp;$C$22</f>
        <v>40-20</v>
      </c>
      <c r="W19" s="197">
        <f ca="1">IF(COUNTIF($V$17:V19,V19)=1,COUNTIF(INDIRECT($W$32),V19),0)</f>
        <v>4</v>
      </c>
      <c r="X19" s="198">
        <f t="shared" ca="1" si="4"/>
        <v>5510</v>
      </c>
      <c r="Y19" s="439"/>
      <c r="AB19" s="197">
        <f>(C20+C22)/2</f>
        <v>30</v>
      </c>
    </row>
    <row r="20" spans="2:31" ht="19.5" thickTop="1" x14ac:dyDescent="0.3">
      <c r="B20" s="8" t="s">
        <v>268</v>
      </c>
      <c r="C20" s="221">
        <f>'Input sheet'!D26</f>
        <v>40</v>
      </c>
      <c r="E20" s="122" t="s">
        <v>35</v>
      </c>
      <c r="F20" s="90" t="str">
        <f>$C$20 &amp; "-"&amp;$C$21</f>
        <v>40-30</v>
      </c>
      <c r="G20" s="41" t="s">
        <v>61</v>
      </c>
      <c r="H20" s="78">
        <f>C8+C5</f>
        <v>1325</v>
      </c>
      <c r="U20" s="442"/>
      <c r="V20" s="197" t="str">
        <f>$C$21&amp;"-"&amp;$C$21</f>
        <v>30-30</v>
      </c>
      <c r="W20" s="197">
        <f ca="1">IF(COUNTIF($V$17:V20,V20)=1,COUNTIF(INDIRECT($W$32),V20),0)</f>
        <v>0</v>
      </c>
      <c r="X20" s="198">
        <f t="shared" ca="1" si="4"/>
        <v>0</v>
      </c>
      <c r="Y20" s="439"/>
      <c r="AB20" s="197">
        <f>C21</f>
        <v>30</v>
      </c>
    </row>
    <row r="21" spans="2:31" ht="18.75" x14ac:dyDescent="0.3">
      <c r="B21" s="8" t="s">
        <v>269</v>
      </c>
      <c r="C21" s="221">
        <f>'Input sheet'!D27</f>
        <v>30</v>
      </c>
      <c r="E21" s="95" t="s">
        <v>36</v>
      </c>
      <c r="F21" s="83" t="str">
        <f>$C$20 &amp; "-"&amp;$C$21</f>
        <v>40-30</v>
      </c>
      <c r="G21" s="42" t="s">
        <v>143</v>
      </c>
      <c r="H21" s="79">
        <f>C8+C11</f>
        <v>1698</v>
      </c>
      <c r="U21" s="442"/>
      <c r="V21" s="197" t="str">
        <f>$C$21&amp;"-"&amp;$C$22</f>
        <v>30-20</v>
      </c>
      <c r="W21" s="197">
        <f ca="1">IF(COUNTIF($V$17:V21,V21)=1,COUNTIF(INDIRECT($W$32),V21),0)</f>
        <v>4</v>
      </c>
      <c r="X21" s="198">
        <f t="shared" ca="1" si="4"/>
        <v>1670</v>
      </c>
      <c r="Y21" s="439"/>
      <c r="AB21" s="197">
        <f>(C21+C22)/2</f>
        <v>25</v>
      </c>
    </row>
    <row r="22" spans="2:31" ht="18.75" x14ac:dyDescent="0.3">
      <c r="B22" s="8" t="s">
        <v>270</v>
      </c>
      <c r="C22" s="221">
        <f>'Input sheet'!D28</f>
        <v>20</v>
      </c>
      <c r="E22" s="95" t="s">
        <v>31</v>
      </c>
      <c r="F22" s="83" t="str">
        <f>$C$20 &amp; "-"&amp;$C$21</f>
        <v>40-30</v>
      </c>
      <c r="G22" s="42" t="s">
        <v>100</v>
      </c>
      <c r="H22" s="79">
        <f>C14+C11</f>
        <v>1698</v>
      </c>
      <c r="K22" s="7"/>
      <c r="U22" s="443"/>
      <c r="V22" s="197" t="str">
        <f>$C$22&amp;"-"&amp;$C$22</f>
        <v>20-20</v>
      </c>
      <c r="W22" s="197">
        <f ca="1">IF(COUNTIF($V$17:V22,V22)=1,COUNTIF(INDIRECT($W$32),V22),0)</f>
        <v>2</v>
      </c>
      <c r="X22" s="198">
        <f t="shared" ca="1" si="4"/>
        <v>486</v>
      </c>
      <c r="Y22" s="440"/>
      <c r="AB22" s="197">
        <f>C22</f>
        <v>20</v>
      </c>
    </row>
    <row r="23" spans="2:31" ht="18.75" customHeight="1" x14ac:dyDescent="0.3">
      <c r="B23" s="6"/>
      <c r="C23" s="5"/>
      <c r="E23" s="95" t="s">
        <v>29</v>
      </c>
      <c r="F23" s="83" t="str">
        <f>$C$20 &amp; "-"&amp;$C$21</f>
        <v>40-30</v>
      </c>
      <c r="G23" s="42" t="s">
        <v>64</v>
      </c>
      <c r="H23" s="79">
        <f>C5+C14</f>
        <v>1325</v>
      </c>
      <c r="U23" s="441" t="s">
        <v>3</v>
      </c>
      <c r="V23" s="197" t="str">
        <f>$C$20&amp;"-"&amp;$C$20</f>
        <v>40-40</v>
      </c>
      <c r="W23" s="197">
        <f t="shared" ref="W23:W28" ca="1" si="5">W5+W11+W17</f>
        <v>4</v>
      </c>
      <c r="X23" s="198">
        <f ca="1">SUM(X5+X11+X17)</f>
        <v>5834</v>
      </c>
      <c r="Y23" s="438">
        <f ca="1">(X23*AB23+X24*AB24+X25*AB25+X26*AB26+X27*AB27+X28*AB28)/SUM(X23:X28)</f>
        <v>32.251743375174335</v>
      </c>
      <c r="AB23" s="197">
        <f>(C20+C20)/2</f>
        <v>40</v>
      </c>
    </row>
    <row r="24" spans="2:31" ht="18.75" x14ac:dyDescent="0.3">
      <c r="B24" s="6"/>
      <c r="E24" s="95" t="s">
        <v>37</v>
      </c>
      <c r="F24" s="83" t="str">
        <f>$C$21 &amp; "-"&amp;$C$22</f>
        <v>30-20</v>
      </c>
      <c r="G24" s="42" t="s">
        <v>66</v>
      </c>
      <c r="H24" s="79">
        <f>C9+C14</f>
        <v>377</v>
      </c>
      <c r="L24" s="77"/>
      <c r="U24" s="442"/>
      <c r="V24" s="197" t="str">
        <f>$C$20 &amp; "-"&amp;$C$21</f>
        <v>40-30</v>
      </c>
      <c r="W24" s="197">
        <f t="shared" ca="1" si="5"/>
        <v>4</v>
      </c>
      <c r="X24" s="198">
        <f t="shared" ref="X24:X28" ca="1" si="6">SUM(X6+X12+X18)</f>
        <v>6046</v>
      </c>
      <c r="Y24" s="439"/>
      <c r="AB24" s="197">
        <f>(C20+C21)/2</f>
        <v>35</v>
      </c>
    </row>
    <row r="25" spans="2:31" ht="18.75" x14ac:dyDescent="0.3">
      <c r="B25" s="6"/>
      <c r="E25" s="95" t="s">
        <v>30</v>
      </c>
      <c r="F25" s="83" t="str">
        <f>$C$20 &amp; "-"&amp;$C$22</f>
        <v>40-20</v>
      </c>
      <c r="G25" s="42" t="s">
        <v>121</v>
      </c>
      <c r="H25" s="79">
        <f>C9+C5</f>
        <v>1110</v>
      </c>
      <c r="L25" s="77"/>
      <c r="U25" s="442"/>
      <c r="V25" s="197" t="str">
        <f>$C$20&amp;"-"&amp;$C$22</f>
        <v>40-20</v>
      </c>
      <c r="W25" s="197">
        <f t="shared" ca="1" si="5"/>
        <v>8</v>
      </c>
      <c r="X25" s="198">
        <f t="shared" ca="1" si="6"/>
        <v>10838</v>
      </c>
      <c r="Y25" s="439"/>
      <c r="AB25" s="197">
        <f>(C20+C22)/2</f>
        <v>30</v>
      </c>
    </row>
    <row r="26" spans="2:31" ht="18.75" x14ac:dyDescent="0.3">
      <c r="B26" s="6"/>
      <c r="E26" s="95" t="s">
        <v>43</v>
      </c>
      <c r="F26" s="83" t="str">
        <f>$C$21 &amp; "-"&amp;$C$22</f>
        <v>30-20</v>
      </c>
      <c r="G26" s="42" t="s">
        <v>144</v>
      </c>
      <c r="H26" s="79">
        <f>C15+C8</f>
        <v>377</v>
      </c>
      <c r="U26" s="442"/>
      <c r="V26" s="197" t="str">
        <f>$C$21&amp;"-"&amp;$C$21</f>
        <v>30-30</v>
      </c>
      <c r="W26" s="197">
        <f t="shared" ca="1" si="5"/>
        <v>4</v>
      </c>
      <c r="X26" s="198">
        <f t="shared" ca="1" si="6"/>
        <v>1650</v>
      </c>
      <c r="Y26" s="439"/>
      <c r="AB26" s="197">
        <f>C21</f>
        <v>30</v>
      </c>
    </row>
    <row r="27" spans="2:31" ht="18.75" x14ac:dyDescent="0.3">
      <c r="B27" s="6"/>
      <c r="E27" s="254" t="s">
        <v>45</v>
      </c>
      <c r="F27" s="83" t="str">
        <f>$C$20 &amp; "-"&amp;$C$22</f>
        <v>40-20</v>
      </c>
      <c r="G27" s="107" t="s">
        <v>123</v>
      </c>
      <c r="H27" s="108">
        <f>C15+C11</f>
        <v>1483</v>
      </c>
      <c r="U27" s="442"/>
      <c r="V27" s="197" t="str">
        <f>$C$21&amp;"-"&amp;$C$22</f>
        <v>30-20</v>
      </c>
      <c r="W27" s="197">
        <f t="shared" ca="1" si="5"/>
        <v>8</v>
      </c>
      <c r="X27" s="198">
        <f t="shared" ca="1" si="6"/>
        <v>3826</v>
      </c>
      <c r="Y27" s="439"/>
      <c r="AB27" s="197">
        <f>(C21+C22)/2</f>
        <v>25</v>
      </c>
    </row>
    <row r="28" spans="2:31" ht="18.75" x14ac:dyDescent="0.3">
      <c r="B28" s="6"/>
      <c r="E28" s="95" t="s">
        <v>46</v>
      </c>
      <c r="F28" s="83" t="str">
        <f>$C$21 &amp; "-"&amp;$C$22</f>
        <v>30-20</v>
      </c>
      <c r="G28" s="42" t="s">
        <v>69</v>
      </c>
      <c r="H28" s="131">
        <f>C14+C6</f>
        <v>433</v>
      </c>
      <c r="U28" s="443"/>
      <c r="V28" s="197" t="str">
        <f>$C$22&amp;"-"&amp;$C$22</f>
        <v>20-20</v>
      </c>
      <c r="W28" s="197">
        <f t="shared" ca="1" si="5"/>
        <v>2</v>
      </c>
      <c r="X28" s="198">
        <f t="shared" ca="1" si="6"/>
        <v>486</v>
      </c>
      <c r="Y28" s="440"/>
      <c r="AB28" s="197">
        <f>C22</f>
        <v>20</v>
      </c>
    </row>
    <row r="29" spans="2:31" ht="18.75" x14ac:dyDescent="0.3">
      <c r="B29" s="6"/>
      <c r="E29" s="95" t="s">
        <v>47</v>
      </c>
      <c r="F29" s="84" t="str">
        <f>$C$22&amp; "-"&amp;$C$22</f>
        <v>20-20</v>
      </c>
      <c r="G29" s="42" t="s">
        <v>68</v>
      </c>
      <c r="H29" s="79">
        <f>C15+C6</f>
        <v>218</v>
      </c>
    </row>
    <row r="30" spans="2:31" ht="18.75" x14ac:dyDescent="0.3">
      <c r="B30" s="6"/>
      <c r="E30" s="95" t="s">
        <v>48</v>
      </c>
      <c r="F30" s="83" t="str">
        <f>$C$21 &amp; "-"&amp;$C$22</f>
        <v>30-20</v>
      </c>
      <c r="G30" s="42" t="s">
        <v>110</v>
      </c>
      <c r="H30" s="79">
        <f>C8+C12</f>
        <v>483</v>
      </c>
      <c r="U30" s="197" t="s">
        <v>365</v>
      </c>
      <c r="V30" s="197" t="s">
        <v>175</v>
      </c>
      <c r="W30" s="197" t="s">
        <v>366</v>
      </c>
      <c r="X30" s="197" t="s">
        <v>367</v>
      </c>
      <c r="Y30" s="77">
        <f ca="1">SUM(X23:X28)</f>
        <v>28680</v>
      </c>
    </row>
    <row r="31" spans="2:31" ht="19.5" thickBot="1" x14ac:dyDescent="0.35">
      <c r="B31" s="6"/>
      <c r="E31" s="95" t="s">
        <v>49</v>
      </c>
      <c r="F31" s="84" t="str">
        <f>$C$22&amp; "-"&amp;$C$22</f>
        <v>20-20</v>
      </c>
      <c r="G31" s="42" t="s">
        <v>94</v>
      </c>
      <c r="H31" s="79">
        <f>C9+C12</f>
        <v>268</v>
      </c>
      <c r="U31" s="197"/>
      <c r="V31" s="197" t="s">
        <v>0</v>
      </c>
      <c r="W31" s="197" t="s">
        <v>368</v>
      </c>
      <c r="X31" s="197" t="s">
        <v>369</v>
      </c>
    </row>
    <row r="32" spans="2:31" ht="18.75" x14ac:dyDescent="0.3">
      <c r="B32" s="6"/>
      <c r="C32" s="10"/>
      <c r="E32" s="95" t="s">
        <v>50</v>
      </c>
      <c r="F32" s="83" t="str">
        <f>$C$20 &amp; "-"&amp;$C$22</f>
        <v>40-20</v>
      </c>
      <c r="G32" s="42" t="s">
        <v>70</v>
      </c>
      <c r="H32" s="79">
        <f>C6+C11+C9</f>
        <v>1620</v>
      </c>
      <c r="J32" s="447" t="s">
        <v>350</v>
      </c>
      <c r="K32" s="448"/>
      <c r="L32" s="448"/>
      <c r="M32" s="448"/>
      <c r="N32" s="448"/>
      <c r="O32" s="449"/>
      <c r="U32" s="197"/>
      <c r="V32" s="197" t="s">
        <v>2</v>
      </c>
      <c r="W32" s="197" t="s">
        <v>374</v>
      </c>
      <c r="X32" s="197" t="s">
        <v>375</v>
      </c>
    </row>
    <row r="33" spans="1:31" ht="19.5" thickBot="1" x14ac:dyDescent="0.35">
      <c r="B33" s="6"/>
      <c r="C33" s="6"/>
      <c r="E33" s="96" t="s">
        <v>51</v>
      </c>
      <c r="F33" s="85" t="str">
        <f>$C$20 &amp; "-"&amp;$C$22</f>
        <v>40-20</v>
      </c>
      <c r="G33" s="43" t="s">
        <v>113</v>
      </c>
      <c r="H33" s="80">
        <f>C12+C5+C15</f>
        <v>1297</v>
      </c>
      <c r="J33" s="450"/>
      <c r="K33" s="451"/>
      <c r="L33" s="451"/>
      <c r="M33" s="451"/>
      <c r="N33" s="451"/>
      <c r="O33" s="452"/>
    </row>
    <row r="34" spans="1:31" ht="15.75" thickTop="1" x14ac:dyDescent="0.25">
      <c r="D34" s="5"/>
      <c r="E34" s="5"/>
      <c r="J34" s="450"/>
      <c r="K34" s="451"/>
      <c r="L34" s="451"/>
      <c r="M34" s="451"/>
      <c r="N34" s="451"/>
      <c r="O34" s="452"/>
    </row>
    <row r="35" spans="1:31" ht="15.75" thickBot="1" x14ac:dyDescent="0.3">
      <c r="J35" s="453"/>
      <c r="K35" s="454"/>
      <c r="L35" s="454"/>
      <c r="M35" s="454"/>
      <c r="N35" s="454"/>
      <c r="O35" s="455"/>
    </row>
    <row r="36" spans="1:31" ht="15.75" thickBot="1" x14ac:dyDescent="0.3">
      <c r="D36" s="7"/>
      <c r="E36" s="7"/>
    </row>
    <row r="37" spans="1:31" ht="18.75" x14ac:dyDescent="0.3">
      <c r="A37" s="171" t="s">
        <v>210</v>
      </c>
      <c r="B37" s="172"/>
      <c r="C37" s="172"/>
      <c r="D37" s="172"/>
      <c r="E37" s="172"/>
      <c r="F37" s="172"/>
      <c r="G37" s="172"/>
      <c r="H37" s="172"/>
      <c r="I37" s="173"/>
      <c r="J37" s="173"/>
      <c r="K37" s="174"/>
      <c r="L37" s="175"/>
      <c r="M37" s="175"/>
      <c r="N37" s="173"/>
      <c r="O37" s="173"/>
      <c r="P37" s="173"/>
      <c r="Q37" s="173"/>
      <c r="R37" s="173"/>
      <c r="S37" s="173"/>
      <c r="T37" s="253"/>
      <c r="U37" s="173"/>
      <c r="V37" s="173"/>
      <c r="W37" s="173"/>
      <c r="X37" s="173"/>
      <c r="Y37" s="173"/>
      <c r="Z37" s="173"/>
      <c r="AA37" s="173"/>
      <c r="AB37" s="173"/>
      <c r="AC37" s="173"/>
      <c r="AD37" s="173"/>
      <c r="AE37" s="176"/>
    </row>
    <row r="38" spans="1:31" ht="15.75" thickBot="1" x14ac:dyDescent="0.3">
      <c r="A38" s="177"/>
      <c r="B38" s="126" t="s">
        <v>267</v>
      </c>
      <c r="C38" s="62"/>
      <c r="D38" s="62"/>
      <c r="E38" s="62"/>
      <c r="F38" s="62"/>
      <c r="G38" s="62"/>
      <c r="H38" s="62"/>
      <c r="I38" s="62"/>
      <c r="J38" s="62"/>
      <c r="K38" s="123"/>
      <c r="L38" s="62"/>
      <c r="M38" s="62"/>
      <c r="N38" s="62"/>
      <c r="O38" s="62"/>
      <c r="P38" s="62"/>
      <c r="Q38" s="62"/>
      <c r="R38" s="62"/>
      <c r="S38" s="62"/>
      <c r="T38" s="62"/>
      <c r="U38" s="62"/>
      <c r="V38" s="62"/>
      <c r="W38" s="62"/>
      <c r="X38" s="62"/>
      <c r="Y38" s="62"/>
      <c r="Z38" s="62"/>
      <c r="AA38" s="62"/>
      <c r="AB38" s="62"/>
      <c r="AC38" s="62"/>
      <c r="AD38" s="62"/>
      <c r="AE38" s="178"/>
    </row>
    <row r="39" spans="1:31" ht="16.5" thickTop="1" thickBot="1" x14ac:dyDescent="0.3">
      <c r="A39" s="179" t="s">
        <v>4</v>
      </c>
      <c r="B39" s="136" t="s">
        <v>14</v>
      </c>
      <c r="C39" s="137" t="s">
        <v>71</v>
      </c>
      <c r="D39" s="138" t="s">
        <v>211</v>
      </c>
      <c r="E39" s="139" t="s">
        <v>189</v>
      </c>
      <c r="F39" s="135" t="s">
        <v>3</v>
      </c>
      <c r="G39" s="62"/>
      <c r="H39" s="62"/>
      <c r="I39" s="62"/>
      <c r="J39" s="62"/>
      <c r="K39" s="123"/>
      <c r="L39" s="62"/>
      <c r="M39" s="62"/>
      <c r="N39" s="62"/>
      <c r="O39" s="62"/>
      <c r="P39" s="62"/>
      <c r="Q39" s="62"/>
      <c r="R39" s="62"/>
      <c r="S39" s="62"/>
      <c r="T39" s="62"/>
      <c r="U39" s="62"/>
      <c r="V39" s="62"/>
      <c r="W39" s="62"/>
      <c r="X39" s="62"/>
      <c r="Y39" s="62"/>
      <c r="Z39" s="62"/>
      <c r="AA39" s="62"/>
      <c r="AB39" s="62"/>
      <c r="AC39" s="62"/>
      <c r="AD39" s="62"/>
      <c r="AE39" s="178"/>
    </row>
    <row r="40" spans="1:31" ht="16.5" thickTop="1" thickBot="1" x14ac:dyDescent="0.3">
      <c r="A40" s="180">
        <v>3</v>
      </c>
      <c r="B40" s="149" t="s">
        <v>5</v>
      </c>
      <c r="C40" s="150">
        <v>8</v>
      </c>
      <c r="D40" s="151">
        <v>8</v>
      </c>
      <c r="E40" s="152">
        <v>14</v>
      </c>
      <c r="F40" s="153">
        <f>SUM(C40:E40)</f>
        <v>30</v>
      </c>
      <c r="G40" s="62"/>
      <c r="H40" s="62"/>
      <c r="I40" s="62"/>
      <c r="J40" s="62"/>
      <c r="K40" s="123"/>
      <c r="L40" s="62"/>
      <c r="M40" s="62"/>
      <c r="N40" s="62"/>
      <c r="O40" s="62"/>
      <c r="P40" s="62"/>
      <c r="Q40" s="62"/>
      <c r="R40" s="62"/>
      <c r="S40" s="62"/>
      <c r="T40" s="62"/>
      <c r="U40" s="62"/>
      <c r="V40" s="62"/>
      <c r="W40" s="62"/>
      <c r="X40" s="62"/>
      <c r="Y40" s="62"/>
      <c r="Z40" s="62"/>
      <c r="AA40" s="62"/>
      <c r="AB40" s="62"/>
      <c r="AC40" s="62"/>
      <c r="AD40" s="62"/>
      <c r="AE40" s="178"/>
    </row>
    <row r="41" spans="1:31" ht="15.75" thickTop="1" x14ac:dyDescent="0.25">
      <c r="A41" s="181"/>
      <c r="B41" s="145"/>
      <c r="C41" s="146"/>
      <c r="D41" s="146"/>
      <c r="E41" s="146"/>
      <c r="F41" s="146"/>
      <c r="G41" s="62"/>
      <c r="H41" s="62"/>
      <c r="I41" s="62"/>
      <c r="J41" s="62"/>
      <c r="K41" s="123"/>
      <c r="L41" s="62"/>
      <c r="M41" s="62"/>
      <c r="N41" s="62"/>
      <c r="O41" s="62"/>
      <c r="P41" s="62"/>
      <c r="Q41" s="62"/>
      <c r="R41" s="62"/>
      <c r="S41" s="62"/>
      <c r="T41" s="62"/>
      <c r="U41" s="62"/>
      <c r="V41" s="62"/>
      <c r="W41" s="62"/>
      <c r="X41" s="62"/>
      <c r="Y41" s="62"/>
      <c r="Z41" s="62"/>
      <c r="AA41" s="62"/>
      <c r="AB41" s="62"/>
      <c r="AC41" s="62"/>
      <c r="AD41" s="62"/>
      <c r="AE41" s="178"/>
    </row>
    <row r="42" spans="1:31" x14ac:dyDescent="0.25">
      <c r="A42" s="177"/>
      <c r="B42" s="62"/>
      <c r="C42" s="62"/>
      <c r="D42" s="62"/>
      <c r="E42" s="62"/>
      <c r="F42" s="62"/>
      <c r="G42" s="62"/>
      <c r="H42" s="62"/>
      <c r="I42" s="62"/>
      <c r="J42" s="62"/>
      <c r="K42" s="123"/>
      <c r="L42" s="62"/>
      <c r="M42" s="62"/>
      <c r="N42" s="62"/>
      <c r="O42" s="62"/>
      <c r="P42" s="62"/>
      <c r="Q42" s="62"/>
      <c r="R42" s="62"/>
      <c r="S42" s="62"/>
      <c r="T42" s="62"/>
      <c r="U42" s="62"/>
      <c r="V42" s="62"/>
      <c r="W42" s="62"/>
      <c r="X42" s="62"/>
      <c r="Y42" s="62"/>
      <c r="Z42" s="62"/>
      <c r="AA42" s="62"/>
      <c r="AB42" s="62"/>
      <c r="AC42" s="62"/>
      <c r="AD42" s="62"/>
      <c r="AE42" s="178"/>
    </row>
    <row r="43" spans="1:31" ht="15.75" thickBot="1" x14ac:dyDescent="0.3">
      <c r="A43" s="177"/>
      <c r="B43" s="147" t="s">
        <v>322</v>
      </c>
      <c r="C43" s="62"/>
      <c r="D43" s="62"/>
      <c r="E43" s="62"/>
      <c r="F43" s="62"/>
      <c r="G43" s="62"/>
      <c r="H43" s="62"/>
      <c r="I43" s="62"/>
      <c r="J43" s="62"/>
      <c r="K43" s="62"/>
      <c r="L43" s="123"/>
      <c r="M43" s="62"/>
      <c r="N43" s="62"/>
      <c r="O43" s="62"/>
      <c r="P43" s="62"/>
      <c r="Q43" s="62"/>
      <c r="R43" s="62"/>
      <c r="S43" s="62"/>
      <c r="T43" s="62"/>
      <c r="U43" s="62"/>
      <c r="V43" s="62"/>
      <c r="W43" s="62"/>
      <c r="X43" s="62"/>
      <c r="Y43" s="62"/>
      <c r="Z43" s="62"/>
      <c r="AA43" s="62"/>
      <c r="AB43" s="62"/>
      <c r="AC43" s="62"/>
      <c r="AD43" s="62"/>
      <c r="AE43" s="178"/>
    </row>
    <row r="44" spans="1:31" ht="15.75" thickTop="1" x14ac:dyDescent="0.25">
      <c r="A44" s="434" t="s">
        <v>4</v>
      </c>
      <c r="B44" s="423" t="s">
        <v>14</v>
      </c>
      <c r="C44" s="436" t="s">
        <v>174</v>
      </c>
      <c r="D44" s="426"/>
      <c r="E44" s="426"/>
      <c r="F44" s="437"/>
      <c r="G44" s="425" t="s">
        <v>214</v>
      </c>
      <c r="H44" s="426"/>
      <c r="I44" s="426"/>
      <c r="J44" s="427"/>
      <c r="K44" s="436" t="s">
        <v>212</v>
      </c>
      <c r="L44" s="427"/>
      <c r="M44" s="62"/>
      <c r="N44" s="62"/>
      <c r="O44" s="62"/>
      <c r="P44" s="62"/>
      <c r="Q44" s="62"/>
      <c r="R44" s="62"/>
      <c r="S44" s="62"/>
      <c r="T44" s="62"/>
      <c r="U44" s="62"/>
      <c r="V44" s="62"/>
      <c r="W44" s="62"/>
      <c r="X44" s="62"/>
      <c r="Y44" s="62"/>
      <c r="Z44" s="62"/>
      <c r="AA44" s="62"/>
      <c r="AB44" s="62"/>
      <c r="AC44" s="62"/>
      <c r="AD44" s="62"/>
      <c r="AE44" s="178"/>
    </row>
    <row r="45" spans="1:31" ht="15.75" thickBot="1" x14ac:dyDescent="0.3">
      <c r="A45" s="435"/>
      <c r="B45" s="424"/>
      <c r="C45" s="132" t="s">
        <v>1</v>
      </c>
      <c r="D45" s="133" t="s">
        <v>0</v>
      </c>
      <c r="E45" s="133" t="s">
        <v>2</v>
      </c>
      <c r="F45" s="140" t="s">
        <v>3</v>
      </c>
      <c r="G45" s="141" t="s">
        <v>1</v>
      </c>
      <c r="H45" s="133" t="s">
        <v>0</v>
      </c>
      <c r="I45" s="133" t="s">
        <v>2</v>
      </c>
      <c r="J45" s="134" t="s">
        <v>3</v>
      </c>
      <c r="K45" s="132" t="s">
        <v>213</v>
      </c>
      <c r="L45" s="134" t="s">
        <v>3</v>
      </c>
      <c r="M45" s="62"/>
      <c r="N45" s="62"/>
      <c r="O45" s="62"/>
      <c r="P45" s="62"/>
      <c r="Q45" s="62"/>
      <c r="R45" s="62"/>
      <c r="S45" s="62"/>
      <c r="T45" s="62"/>
      <c r="U45" s="62"/>
      <c r="V45" s="62"/>
      <c r="W45" s="62"/>
      <c r="X45" s="62"/>
      <c r="Y45" s="62"/>
      <c r="Z45" s="62"/>
      <c r="AA45" s="62"/>
      <c r="AB45" s="62"/>
      <c r="AC45" s="62"/>
      <c r="AD45" s="62"/>
      <c r="AE45" s="178"/>
    </row>
    <row r="46" spans="1:31" ht="16.5" thickTop="1" thickBot="1" x14ac:dyDescent="0.3">
      <c r="A46" s="182">
        <f>A40</f>
        <v>3</v>
      </c>
      <c r="B46" s="154" t="s">
        <v>5</v>
      </c>
      <c r="C46" s="155">
        <f>J10</f>
        <v>7484</v>
      </c>
      <c r="D46" s="156">
        <f>K10</f>
        <v>7484</v>
      </c>
      <c r="E46" s="156">
        <f>L10</f>
        <v>13712</v>
      </c>
      <c r="F46" s="157">
        <f>M10</f>
        <v>28680</v>
      </c>
      <c r="G46" s="158">
        <f>C46/$F$46</f>
        <v>0.26094839609483961</v>
      </c>
      <c r="H46" s="159">
        <f>D46/$F$46</f>
        <v>0.26094839609483961</v>
      </c>
      <c r="I46" s="159">
        <f>E46/$F$46</f>
        <v>0.47810320781032078</v>
      </c>
      <c r="J46" s="160">
        <f>F46/$F$46</f>
        <v>1</v>
      </c>
      <c r="K46" s="158">
        <f>Results!$K$27</f>
        <v>4.8372544937192008E-2</v>
      </c>
      <c r="L46" s="161">
        <f>Results!$L$27</f>
        <v>2.3726044184225747E-2</v>
      </c>
      <c r="M46" s="62"/>
      <c r="N46" s="62"/>
      <c r="O46" s="62"/>
      <c r="P46" s="62"/>
      <c r="Q46" s="62"/>
      <c r="R46" s="62"/>
      <c r="S46" s="62"/>
      <c r="T46" s="62"/>
      <c r="U46" s="62"/>
      <c r="V46" s="62"/>
      <c r="W46" s="62"/>
      <c r="X46" s="62"/>
      <c r="Y46" s="62"/>
      <c r="Z46" s="62"/>
      <c r="AA46" s="62"/>
      <c r="AB46" s="62"/>
      <c r="AC46" s="62"/>
      <c r="AD46" s="62"/>
      <c r="AE46" s="178"/>
    </row>
    <row r="47" spans="1:31" ht="15.75" thickTop="1" x14ac:dyDescent="0.25">
      <c r="A47" s="177"/>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178"/>
    </row>
    <row r="48" spans="1:31" x14ac:dyDescent="0.25">
      <c r="A48" s="177"/>
      <c r="B48" s="62"/>
      <c r="C48" s="62"/>
      <c r="D48" s="62"/>
      <c r="E48" s="62"/>
      <c r="F48" s="62"/>
      <c r="G48" s="62"/>
      <c r="H48" s="62"/>
      <c r="I48" s="62"/>
      <c r="J48" s="62"/>
      <c r="K48" s="123"/>
      <c r="L48" s="62"/>
      <c r="M48" s="62"/>
      <c r="N48" s="62"/>
      <c r="O48" s="62"/>
      <c r="P48" s="62"/>
      <c r="Q48" s="62"/>
      <c r="R48" s="62"/>
      <c r="S48" s="62"/>
      <c r="T48" s="62"/>
      <c r="U48" s="62"/>
      <c r="V48" s="62"/>
      <c r="W48" s="62"/>
      <c r="X48" s="62"/>
      <c r="Y48" s="62"/>
      <c r="Z48" s="62"/>
      <c r="AA48" s="62"/>
      <c r="AB48" s="62"/>
      <c r="AC48" s="62"/>
      <c r="AD48" s="62"/>
      <c r="AE48" s="178"/>
    </row>
    <row r="49" spans="1:31" ht="15.75" thickBot="1" x14ac:dyDescent="0.3">
      <c r="B49" s="231" t="s">
        <v>330</v>
      </c>
      <c r="C49" s="230"/>
      <c r="D49" s="230"/>
      <c r="E49" s="230"/>
      <c r="F49" s="230"/>
      <c r="G49" s="230"/>
      <c r="H49" s="230"/>
      <c r="I49" s="230"/>
      <c r="J49" s="230"/>
      <c r="K49" s="230"/>
      <c r="L49" s="230"/>
      <c r="M49" s="230"/>
      <c r="N49" s="162"/>
      <c r="O49" s="162"/>
      <c r="P49" s="162"/>
      <c r="Q49" s="162"/>
      <c r="R49" s="162"/>
      <c r="S49" s="162"/>
      <c r="T49" s="162"/>
      <c r="U49" s="62"/>
      <c r="V49" s="62"/>
      <c r="W49" s="62"/>
      <c r="X49" s="62"/>
      <c r="Y49" s="62"/>
      <c r="Z49" s="62"/>
      <c r="AA49" s="62"/>
      <c r="AB49" s="162"/>
      <c r="AC49" s="162"/>
      <c r="AD49" s="162"/>
      <c r="AE49" s="237"/>
    </row>
    <row r="50" spans="1:31" ht="15.75" thickTop="1" x14ac:dyDescent="0.25">
      <c r="A50" s="184" t="s">
        <v>4</v>
      </c>
      <c r="B50" s="423" t="s">
        <v>14</v>
      </c>
      <c r="C50" s="425" t="s">
        <v>323</v>
      </c>
      <c r="D50" s="426"/>
      <c r="E50" s="426"/>
      <c r="F50" s="427"/>
      <c r="G50" s="425" t="s">
        <v>324</v>
      </c>
      <c r="H50" s="426"/>
      <c r="I50" s="426"/>
      <c r="J50" s="427"/>
      <c r="K50" s="425" t="s">
        <v>325</v>
      </c>
      <c r="L50" s="426"/>
      <c r="M50" s="426"/>
      <c r="N50" s="427"/>
      <c r="O50" s="162"/>
      <c r="P50" s="162"/>
      <c r="Q50" s="162"/>
      <c r="R50" s="162"/>
      <c r="S50" s="162"/>
      <c r="T50" s="162"/>
      <c r="U50" s="62"/>
      <c r="V50" s="62"/>
      <c r="W50" s="62"/>
      <c r="X50" s="62"/>
      <c r="Y50" s="62"/>
      <c r="Z50" s="62"/>
      <c r="AA50" s="62"/>
      <c r="AB50" s="162"/>
      <c r="AC50" s="162"/>
      <c r="AD50" s="162"/>
      <c r="AE50" s="237"/>
    </row>
    <row r="51" spans="1:31" ht="25.5" customHeight="1" thickBot="1" x14ac:dyDescent="0.3">
      <c r="A51" s="185"/>
      <c r="B51" s="424"/>
      <c r="C51" s="65" t="s">
        <v>175</v>
      </c>
      <c r="D51" s="66" t="s">
        <v>0</v>
      </c>
      <c r="E51" s="66" t="s">
        <v>2</v>
      </c>
      <c r="F51" s="67" t="s">
        <v>3</v>
      </c>
      <c r="G51" s="65" t="s">
        <v>175</v>
      </c>
      <c r="H51" s="66" t="s">
        <v>0</v>
      </c>
      <c r="I51" s="66" t="s">
        <v>2</v>
      </c>
      <c r="J51" s="67" t="s">
        <v>3</v>
      </c>
      <c r="K51" s="65" t="s">
        <v>175</v>
      </c>
      <c r="L51" s="66" t="s">
        <v>0</v>
      </c>
      <c r="M51" s="66" t="s">
        <v>2</v>
      </c>
      <c r="N51" s="67" t="s">
        <v>3</v>
      </c>
      <c r="O51" s="162"/>
      <c r="P51" s="162"/>
      <c r="Q51" s="162"/>
      <c r="R51" s="162"/>
      <c r="S51" s="162"/>
      <c r="T51" s="162"/>
      <c r="U51" s="62"/>
      <c r="V51" s="62"/>
      <c r="W51" s="62"/>
      <c r="X51" s="62"/>
      <c r="Y51" s="62"/>
      <c r="Z51" s="62"/>
      <c r="AA51" s="62"/>
      <c r="AB51" s="162"/>
      <c r="AC51" s="162"/>
      <c r="AD51" s="162"/>
      <c r="AE51" s="237"/>
    </row>
    <row r="52" spans="1:31" ht="16.5" thickTop="1" thickBot="1" x14ac:dyDescent="0.3">
      <c r="A52" s="180">
        <v>3</v>
      </c>
      <c r="B52" s="149" t="s">
        <v>5</v>
      </c>
      <c r="C52" s="169">
        <f>AF13</f>
        <v>7484</v>
      </c>
      <c r="D52" s="165">
        <f>AF14</f>
        <v>7484</v>
      </c>
      <c r="E52" s="165">
        <f>AF15</f>
        <v>13712</v>
      </c>
      <c r="F52" s="235">
        <f>AF16</f>
        <v>28680</v>
      </c>
      <c r="G52" s="169">
        <f>AF5</f>
        <v>4405</v>
      </c>
      <c r="H52" s="169">
        <f>AF6</f>
        <v>4749</v>
      </c>
      <c r="I52" s="169">
        <f>AF7</f>
        <v>10795</v>
      </c>
      <c r="J52" s="169">
        <f>AF8</f>
        <v>19949</v>
      </c>
      <c r="K52" s="166">
        <f>AF9</f>
        <v>3079</v>
      </c>
      <c r="L52" s="165">
        <f>AF10</f>
        <v>2735</v>
      </c>
      <c r="M52" s="165">
        <f>AF11</f>
        <v>2917</v>
      </c>
      <c r="N52" s="236">
        <f>AF12</f>
        <v>8731</v>
      </c>
      <c r="O52" s="162"/>
      <c r="P52" s="162"/>
      <c r="Q52" s="162"/>
      <c r="R52" s="162"/>
      <c r="S52" s="162"/>
      <c r="T52" s="162"/>
      <c r="U52" s="62"/>
      <c r="V52" s="62"/>
      <c r="W52" s="62"/>
      <c r="X52" s="62"/>
      <c r="Y52" s="62"/>
      <c r="Z52" s="62"/>
      <c r="AA52" s="62"/>
      <c r="AB52" s="162"/>
      <c r="AC52" s="162"/>
      <c r="AD52" s="162"/>
      <c r="AE52" s="237"/>
    </row>
    <row r="53" spans="1:31" ht="15.75" thickTop="1" x14ac:dyDescent="0.25">
      <c r="A53" s="177"/>
      <c r="B53" s="62"/>
      <c r="C53" s="62"/>
      <c r="D53" s="62"/>
      <c r="E53" s="62"/>
      <c r="F53" s="62"/>
      <c r="G53" s="62"/>
      <c r="H53" s="62"/>
      <c r="I53" s="62"/>
      <c r="J53" s="62"/>
      <c r="K53" s="123"/>
      <c r="L53" s="62"/>
      <c r="M53" s="62"/>
      <c r="N53" s="62"/>
      <c r="O53" s="62"/>
      <c r="P53" s="62"/>
      <c r="Q53" s="62"/>
      <c r="R53" s="62"/>
      <c r="S53" s="62"/>
      <c r="T53" s="62"/>
      <c r="U53" s="62"/>
      <c r="V53" s="62"/>
      <c r="W53" s="62"/>
      <c r="X53" s="62"/>
      <c r="Y53" s="62"/>
      <c r="Z53" s="62"/>
      <c r="AA53" s="62"/>
      <c r="AB53" s="62"/>
      <c r="AC53" s="62"/>
      <c r="AD53" s="62"/>
      <c r="AE53" s="178"/>
    </row>
    <row r="54" spans="1:31" x14ac:dyDescent="0.25">
      <c r="A54" s="177"/>
      <c r="B54" s="62"/>
      <c r="C54" s="62"/>
      <c r="D54" s="62"/>
      <c r="E54" s="62"/>
      <c r="F54" s="62"/>
      <c r="G54" s="62"/>
      <c r="H54" s="62"/>
      <c r="I54" s="62"/>
      <c r="J54" s="62"/>
      <c r="K54" s="123"/>
      <c r="L54" s="62"/>
      <c r="M54" s="62"/>
      <c r="N54" s="62"/>
      <c r="O54" s="62"/>
      <c r="P54" s="62"/>
      <c r="Q54" s="62"/>
      <c r="R54" s="62"/>
      <c r="S54" s="62"/>
      <c r="T54" s="62"/>
      <c r="U54" s="62"/>
      <c r="V54" s="62"/>
      <c r="W54" s="62"/>
      <c r="X54" s="62"/>
      <c r="Y54" s="62"/>
      <c r="Z54" s="62"/>
      <c r="AA54" s="62"/>
      <c r="AB54" s="62"/>
      <c r="AC54" s="62"/>
      <c r="AD54" s="62"/>
      <c r="AE54" s="178"/>
    </row>
    <row r="55" spans="1:31" x14ac:dyDescent="0.25">
      <c r="A55" s="177"/>
      <c r="B55" s="62"/>
      <c r="C55" s="62"/>
      <c r="D55" s="62"/>
      <c r="E55" s="62"/>
      <c r="F55" s="62"/>
      <c r="G55" s="62"/>
      <c r="H55" s="62"/>
      <c r="I55" s="62"/>
      <c r="J55" s="62"/>
      <c r="K55" s="123"/>
      <c r="L55" s="62"/>
      <c r="M55" s="62"/>
      <c r="N55" s="62"/>
      <c r="O55" s="62"/>
      <c r="P55" s="62"/>
      <c r="Q55" s="62"/>
      <c r="R55" s="62"/>
      <c r="S55" s="62"/>
      <c r="T55" s="62"/>
      <c r="U55" s="62"/>
      <c r="V55" s="62"/>
      <c r="W55" s="62"/>
      <c r="X55" s="62"/>
      <c r="Y55" s="62"/>
      <c r="Z55" s="62"/>
      <c r="AA55" s="62"/>
      <c r="AB55" s="62"/>
      <c r="AC55" s="62"/>
      <c r="AD55" s="62"/>
      <c r="AE55" s="178"/>
    </row>
    <row r="56" spans="1:31" ht="15.75" thickBot="1" x14ac:dyDescent="0.3">
      <c r="A56" s="183"/>
      <c r="B56" s="163" t="s">
        <v>335</v>
      </c>
      <c r="C56" s="162"/>
      <c r="D56" s="162"/>
      <c r="E56" s="162"/>
      <c r="F56" s="162"/>
      <c r="G56" s="162"/>
      <c r="H56" s="162"/>
      <c r="I56" s="162"/>
      <c r="J56" s="162"/>
      <c r="K56" s="162"/>
      <c r="L56" s="162"/>
      <c r="M56" s="162"/>
      <c r="N56" s="162"/>
      <c r="O56" s="162"/>
      <c r="P56" s="162"/>
      <c r="Q56" s="162"/>
      <c r="R56" s="162"/>
      <c r="S56" s="252"/>
      <c r="T56" s="62"/>
      <c r="U56" s="62"/>
      <c r="V56" s="62"/>
      <c r="W56" s="62"/>
      <c r="X56" s="62"/>
      <c r="Y56" s="62"/>
      <c r="Z56" s="62"/>
      <c r="AA56" s="62"/>
      <c r="AB56" s="62"/>
      <c r="AC56" s="62"/>
      <c r="AD56" s="62"/>
      <c r="AE56" s="178"/>
    </row>
    <row r="57" spans="1:31" ht="15.75" thickTop="1" x14ac:dyDescent="0.25">
      <c r="A57" s="124" t="s">
        <v>4</v>
      </c>
      <c r="B57" s="124" t="s">
        <v>14</v>
      </c>
      <c r="C57" s="444" t="s">
        <v>175</v>
      </c>
      <c r="D57" s="445"/>
      <c r="E57" s="445"/>
      <c r="F57" s="445"/>
      <c r="G57" s="445"/>
      <c r="H57" s="446"/>
      <c r="I57" s="444" t="s">
        <v>0</v>
      </c>
      <c r="J57" s="445"/>
      <c r="K57" s="445"/>
      <c r="L57" s="445"/>
      <c r="M57" s="445"/>
      <c r="N57" s="446"/>
      <c r="O57" s="444" t="s">
        <v>2</v>
      </c>
      <c r="P57" s="445"/>
      <c r="Q57" s="445"/>
      <c r="R57" s="445"/>
      <c r="S57" s="445"/>
      <c r="T57" s="446"/>
      <c r="U57" s="242" t="s">
        <v>3</v>
      </c>
      <c r="V57" s="243"/>
      <c r="W57" s="243"/>
      <c r="X57" s="243"/>
      <c r="Y57" s="243"/>
      <c r="Z57" s="244"/>
      <c r="AA57" s="62"/>
      <c r="AB57" s="62"/>
      <c r="AC57" s="62"/>
      <c r="AD57" s="62"/>
      <c r="AE57" s="178"/>
    </row>
    <row r="58" spans="1:31" ht="30.75" thickBot="1" x14ac:dyDescent="0.3">
      <c r="A58" s="125"/>
      <c r="B58" s="125"/>
      <c r="C58" s="65" t="str">
        <f>$V$5&amp;"
(mph)"</f>
        <v>40-40
(mph)</v>
      </c>
      <c r="D58" s="66" t="str">
        <f>$V$6&amp;"
(mph)"</f>
        <v>40-30
(mph)</v>
      </c>
      <c r="E58" s="245" t="str">
        <f>$V$7&amp;" (mph)"</f>
        <v>40-20 (mph)</v>
      </c>
      <c r="F58" s="66" t="str">
        <f>$V$8&amp;"
(mph)"</f>
        <v>30-30
(mph)</v>
      </c>
      <c r="G58" s="66" t="str">
        <f>$V$9&amp;"
(mph)"</f>
        <v>30-20
(mph)</v>
      </c>
      <c r="H58" s="66" t="str">
        <f>$V$10&amp;" (mph)"</f>
        <v>20-20 (mph)</v>
      </c>
      <c r="I58" s="65" t="str">
        <f>$V$5&amp;"
(mph)"</f>
        <v>40-40
(mph)</v>
      </c>
      <c r="J58" s="66" t="str">
        <f>$V$6&amp;"
(mph)"</f>
        <v>40-30
(mph)</v>
      </c>
      <c r="K58" s="245" t="str">
        <f>$V$7&amp;" (mph)"</f>
        <v>40-20 (mph)</v>
      </c>
      <c r="L58" s="66" t="str">
        <f>$V$8&amp;"
(mph)"</f>
        <v>30-30
(mph)</v>
      </c>
      <c r="M58" s="66" t="str">
        <f>$V$9&amp;"
(mph)"</f>
        <v>30-20
(mph)</v>
      </c>
      <c r="N58" s="66" t="str">
        <f>$V$10&amp;" (mph)"</f>
        <v>20-20 (mph)</v>
      </c>
      <c r="O58" s="65" t="str">
        <f>$V$5&amp;"
(mph)"</f>
        <v>40-40
(mph)</v>
      </c>
      <c r="P58" s="66" t="str">
        <f>$V$6&amp;"
(mph)"</f>
        <v>40-30
(mph)</v>
      </c>
      <c r="Q58" s="245" t="str">
        <f>$V$7&amp;" (mph)"</f>
        <v>40-20 (mph)</v>
      </c>
      <c r="R58" s="66" t="str">
        <f>$V$8&amp;"
(mph)"</f>
        <v>30-30
(mph)</v>
      </c>
      <c r="S58" s="66" t="str">
        <f>$V$9&amp;"
(mph)"</f>
        <v>30-20
(mph)</v>
      </c>
      <c r="T58" s="66" t="str">
        <f>$V$10&amp;" (mph)"</f>
        <v>20-20 (mph)</v>
      </c>
      <c r="U58" s="65" t="str">
        <f>$V$5&amp;"
(mph)"</f>
        <v>40-40
(mph)</v>
      </c>
      <c r="V58" s="66" t="str">
        <f>$V$6&amp;"
(mph)"</f>
        <v>40-30
(mph)</v>
      </c>
      <c r="W58" s="245" t="str">
        <f>$V$7&amp;" (mph)"</f>
        <v>40-20 (mph)</v>
      </c>
      <c r="X58" s="66" t="str">
        <f>$V$8&amp;"
(mph)"</f>
        <v>30-30
(mph)</v>
      </c>
      <c r="Y58" s="66" t="str">
        <f>$V$9&amp;"
(mph)"</f>
        <v>30-20
(mph)</v>
      </c>
      <c r="Z58" s="67" t="str">
        <f>$V$10&amp;" (mph)"</f>
        <v>20-20 (mph)</v>
      </c>
      <c r="AA58" s="162"/>
      <c r="AB58" s="62"/>
      <c r="AC58" s="62"/>
      <c r="AD58" s="62"/>
      <c r="AE58" s="178"/>
    </row>
    <row r="59" spans="1:31" ht="16.5" thickTop="1" thickBot="1" x14ac:dyDescent="0.3">
      <c r="A59" s="247">
        <f>A40</f>
        <v>3</v>
      </c>
      <c r="B59" s="164" t="str">
        <f>B40</f>
        <v>Partial CFI</v>
      </c>
      <c r="C59" s="248">
        <f ca="1">W5</f>
        <v>4</v>
      </c>
      <c r="D59" s="248">
        <f ca="1">W6</f>
        <v>0</v>
      </c>
      <c r="E59" s="248">
        <f ca="1">W7</f>
        <v>0</v>
      </c>
      <c r="F59" s="248">
        <f ca="1">W8</f>
        <v>4</v>
      </c>
      <c r="G59" s="248">
        <f ca="1">W9</f>
        <v>0</v>
      </c>
      <c r="H59" s="249">
        <f ca="1">W10</f>
        <v>0</v>
      </c>
      <c r="I59" s="250">
        <f ca="1">W11</f>
        <v>0</v>
      </c>
      <c r="J59" s="49">
        <f ca="1">W12</f>
        <v>0</v>
      </c>
      <c r="K59" s="49">
        <f ca="1">W13</f>
        <v>4</v>
      </c>
      <c r="L59" s="49">
        <f ca="1">W14</f>
        <v>0</v>
      </c>
      <c r="M59" s="49">
        <f ca="1">W15</f>
        <v>4</v>
      </c>
      <c r="N59" s="251">
        <f ca="1">W22</f>
        <v>2</v>
      </c>
      <c r="O59" s="250">
        <f ca="1">W17</f>
        <v>0</v>
      </c>
      <c r="P59" s="49">
        <f ca="1">W18</f>
        <v>4</v>
      </c>
      <c r="Q59" s="49">
        <f ca="1">W19</f>
        <v>4</v>
      </c>
      <c r="R59" s="49">
        <f ca="1">W20</f>
        <v>0</v>
      </c>
      <c r="S59" s="49">
        <f ca="1">W21</f>
        <v>4</v>
      </c>
      <c r="T59" s="251">
        <f ca="1">W22</f>
        <v>2</v>
      </c>
      <c r="U59" s="250">
        <f ca="1">W23</f>
        <v>4</v>
      </c>
      <c r="V59" s="49">
        <f ca="1">W24</f>
        <v>4</v>
      </c>
      <c r="W59" s="49">
        <f ca="1">W25</f>
        <v>8</v>
      </c>
      <c r="X59" s="49">
        <f ca="1">W26</f>
        <v>4</v>
      </c>
      <c r="Y59" s="49">
        <f ca="1">W27</f>
        <v>8</v>
      </c>
      <c r="Z59" s="251">
        <f ca="1">W28</f>
        <v>2</v>
      </c>
      <c r="AA59" s="162"/>
      <c r="AB59" s="162"/>
      <c r="AC59" s="62"/>
      <c r="AD59" s="62"/>
      <c r="AE59" s="178"/>
    </row>
    <row r="60" spans="1:31" ht="19.5" thickTop="1" x14ac:dyDescent="0.3">
      <c r="A60" s="183"/>
      <c r="B60" s="167"/>
      <c r="C60" s="167"/>
      <c r="D60" s="62"/>
      <c r="E60" s="62"/>
      <c r="F60" s="62"/>
      <c r="G60" s="62"/>
      <c r="H60" s="62"/>
      <c r="I60" s="123"/>
      <c r="J60" s="148"/>
      <c r="K60" s="148"/>
      <c r="L60" s="62"/>
      <c r="M60" s="62"/>
      <c r="N60" s="62"/>
      <c r="O60" s="62"/>
      <c r="P60" s="62"/>
      <c r="Q60" s="62"/>
      <c r="R60" s="168"/>
      <c r="S60" s="246"/>
      <c r="T60" s="62"/>
      <c r="U60" s="162"/>
      <c r="V60" s="162"/>
      <c r="W60" s="162"/>
      <c r="X60" s="162"/>
      <c r="Y60" s="162"/>
      <c r="Z60" s="62"/>
      <c r="AA60" s="62"/>
      <c r="AB60" s="62"/>
      <c r="AC60" s="62"/>
      <c r="AD60" s="62"/>
      <c r="AE60" s="178"/>
    </row>
    <row r="61" spans="1:31" ht="18.75" x14ac:dyDescent="0.3">
      <c r="A61" s="183"/>
      <c r="B61" s="167"/>
      <c r="C61" s="167"/>
      <c r="D61" s="62"/>
      <c r="E61" s="62"/>
      <c r="F61" s="62"/>
      <c r="G61" s="62"/>
      <c r="H61" s="62"/>
      <c r="I61" s="123"/>
      <c r="J61" s="62"/>
      <c r="K61" s="62"/>
      <c r="L61" s="62"/>
      <c r="M61" s="62"/>
      <c r="N61" s="62"/>
      <c r="O61" s="62"/>
      <c r="P61" s="62"/>
      <c r="Q61" s="62"/>
      <c r="R61" s="168"/>
      <c r="S61" s="62"/>
      <c r="T61" s="62"/>
      <c r="U61" s="162"/>
      <c r="V61" s="162"/>
      <c r="W61" s="162"/>
      <c r="X61" s="162"/>
      <c r="Y61" s="162"/>
      <c r="Z61" s="62"/>
      <c r="AA61" s="62"/>
      <c r="AB61" s="62"/>
      <c r="AC61" s="62"/>
      <c r="AD61" s="62"/>
      <c r="AE61" s="178"/>
    </row>
    <row r="62" spans="1:31" ht="15.75" thickBot="1" x14ac:dyDescent="0.3">
      <c r="A62" s="183"/>
      <c r="B62" s="163" t="s">
        <v>340</v>
      </c>
      <c r="C62" s="162"/>
      <c r="D62" s="162"/>
      <c r="E62" s="162"/>
      <c r="F62" s="162"/>
      <c r="G62" s="162"/>
      <c r="H62" s="162"/>
      <c r="I62" s="162"/>
      <c r="J62" s="162"/>
      <c r="K62" s="162"/>
      <c r="L62" s="162"/>
      <c r="M62" s="162"/>
      <c r="N62" s="162"/>
      <c r="O62" s="162"/>
      <c r="P62" s="162"/>
      <c r="Q62" s="162"/>
      <c r="R62" s="162"/>
      <c r="S62" s="62"/>
      <c r="T62" s="62"/>
      <c r="U62" s="62"/>
      <c r="V62" s="62"/>
      <c r="W62" s="62"/>
      <c r="X62" s="62"/>
      <c r="Y62" s="62"/>
      <c r="Z62" s="62"/>
      <c r="AA62" s="62"/>
      <c r="AB62" s="62"/>
      <c r="AC62" s="62"/>
      <c r="AD62" s="62"/>
      <c r="AE62" s="178"/>
    </row>
    <row r="63" spans="1:31" ht="15.75" thickTop="1" x14ac:dyDescent="0.25">
      <c r="A63" s="184" t="s">
        <v>4</v>
      </c>
      <c r="B63" s="124" t="s">
        <v>14</v>
      </c>
      <c r="C63" s="444" t="s">
        <v>175</v>
      </c>
      <c r="D63" s="445"/>
      <c r="E63" s="445"/>
      <c r="F63" s="445"/>
      <c r="G63" s="445"/>
      <c r="H63" s="445"/>
      <c r="I63" s="446"/>
      <c r="J63" s="444" t="s">
        <v>0</v>
      </c>
      <c r="K63" s="445"/>
      <c r="L63" s="445"/>
      <c r="M63" s="445"/>
      <c r="N63" s="445"/>
      <c r="O63" s="445"/>
      <c r="P63" s="446"/>
      <c r="Q63" s="444" t="s">
        <v>2</v>
      </c>
      <c r="R63" s="445"/>
      <c r="S63" s="445"/>
      <c r="T63" s="445"/>
      <c r="U63" s="445"/>
      <c r="V63" s="445"/>
      <c r="W63" s="446"/>
      <c r="X63" s="444" t="s">
        <v>3</v>
      </c>
      <c r="Y63" s="445"/>
      <c r="Z63" s="445"/>
      <c r="AA63" s="445"/>
      <c r="AB63" s="445"/>
      <c r="AC63" s="445"/>
      <c r="AD63" s="446"/>
      <c r="AE63" s="178"/>
    </row>
    <row r="64" spans="1:31" ht="45.75" thickBot="1" x14ac:dyDescent="0.3">
      <c r="A64" s="185"/>
      <c r="B64" s="125"/>
      <c r="C64" s="65" t="str">
        <f>$V$5&amp;"
(mph)"</f>
        <v>40-40
(mph)</v>
      </c>
      <c r="D64" s="66" t="str">
        <f>$V$6&amp;"
(mph)"</f>
        <v>40-30
(mph)</v>
      </c>
      <c r="E64" s="245" t="str">
        <f>$V$7&amp;" (mph)"</f>
        <v>40-20 (mph)</v>
      </c>
      <c r="F64" s="66" t="str">
        <f>$V$8&amp;"
(mph)"</f>
        <v>30-30
(mph)</v>
      </c>
      <c r="G64" s="66" t="str">
        <f>$V$9&amp;"
(mph)"</f>
        <v>30-20
(mph)</v>
      </c>
      <c r="H64" s="66" t="str">
        <f>$V$10&amp;" (mph)"</f>
        <v>20-20 (mph)</v>
      </c>
      <c r="I64" s="67" t="s">
        <v>223</v>
      </c>
      <c r="J64" s="65" t="str">
        <f>$V$5&amp;"
(mph)"</f>
        <v>40-40
(mph)</v>
      </c>
      <c r="K64" s="66" t="str">
        <f>$V$6&amp;"
(mph)"</f>
        <v>40-30
(mph)</v>
      </c>
      <c r="L64" s="245" t="str">
        <f>$V$7&amp;" (mph)"</f>
        <v>40-20 (mph)</v>
      </c>
      <c r="M64" s="66" t="str">
        <f>$V$8&amp;"
(mph)"</f>
        <v>30-30
(mph)</v>
      </c>
      <c r="N64" s="66" t="str">
        <f>$V$9&amp;"
(mph)"</f>
        <v>30-20
(mph)</v>
      </c>
      <c r="O64" s="66" t="str">
        <f>$V$10&amp;" (mph)"</f>
        <v>20-20 (mph)</v>
      </c>
      <c r="P64" s="67" t="s">
        <v>223</v>
      </c>
      <c r="Q64" s="65" t="str">
        <f>$V$5&amp;"
(mph)"</f>
        <v>40-40
(mph)</v>
      </c>
      <c r="R64" s="66" t="str">
        <f>$V$6&amp;"
(mph)"</f>
        <v>40-30
(mph)</v>
      </c>
      <c r="S64" s="245" t="str">
        <f>$V$7&amp;" (mph)"</f>
        <v>40-20 (mph)</v>
      </c>
      <c r="T64" s="66" t="str">
        <f>$V$8&amp;"
(mph)"</f>
        <v>30-30
(mph)</v>
      </c>
      <c r="U64" s="66" t="str">
        <f>$V$9&amp;"
(mph)"</f>
        <v>30-20
(mph)</v>
      </c>
      <c r="V64" s="66" t="str">
        <f>$V$10&amp;" (mph)"</f>
        <v>20-20 (mph)</v>
      </c>
      <c r="W64" s="67" t="s">
        <v>223</v>
      </c>
      <c r="X64" s="65" t="str">
        <f>$V$5&amp;"
(mph)"</f>
        <v>40-40
(mph)</v>
      </c>
      <c r="Y64" s="66" t="str">
        <f>$V$6&amp;"
(mph)"</f>
        <v>40-30
(mph)</v>
      </c>
      <c r="Z64" s="245" t="str">
        <f>$V$7&amp;" (mph)"</f>
        <v>40-20 (mph)</v>
      </c>
      <c r="AA64" s="66" t="str">
        <f>$V$8&amp;"
(mph)"</f>
        <v>30-30
(mph)</v>
      </c>
      <c r="AB64" s="66" t="str">
        <f>$V$9&amp;"
(mph)"</f>
        <v>30-20
(mph)</v>
      </c>
      <c r="AC64" s="66" t="str">
        <f>$V$10&amp;" (mph)"</f>
        <v>20-20 (mph)</v>
      </c>
      <c r="AD64" s="67" t="s">
        <v>223</v>
      </c>
      <c r="AE64" s="178"/>
    </row>
    <row r="65" spans="1:31" ht="16.5" thickTop="1" thickBot="1" x14ac:dyDescent="0.3">
      <c r="A65" s="186">
        <f>A40</f>
        <v>3</v>
      </c>
      <c r="B65" s="164" t="str">
        <f>B40</f>
        <v>Partial CFI</v>
      </c>
      <c r="C65" s="169">
        <f ca="1">X5</f>
        <v>5834</v>
      </c>
      <c r="D65" s="165">
        <f ca="1">X6</f>
        <v>0</v>
      </c>
      <c r="E65" s="165">
        <f ca="1">X7</f>
        <v>0</v>
      </c>
      <c r="F65" s="166">
        <f ca="1">X8</f>
        <v>1650</v>
      </c>
      <c r="G65" s="165">
        <f ca="1">X9</f>
        <v>0</v>
      </c>
      <c r="H65" s="165">
        <f ca="1">X10</f>
        <v>0</v>
      </c>
      <c r="I65" s="170">
        <f ca="1">Y5</f>
        <v>37.795296632816672</v>
      </c>
      <c r="J65" s="169">
        <f ca="1">X11</f>
        <v>0</v>
      </c>
      <c r="K65" s="165">
        <f ca="1">X12</f>
        <v>0</v>
      </c>
      <c r="L65" s="165">
        <f ca="1">X13</f>
        <v>5328</v>
      </c>
      <c r="M65" s="166">
        <f ca="1">X14</f>
        <v>0</v>
      </c>
      <c r="N65" s="165">
        <f ca="1">X15</f>
        <v>2156</v>
      </c>
      <c r="O65" s="165">
        <f ca="1">X16</f>
        <v>0</v>
      </c>
      <c r="P65" s="170">
        <f ca="1">Y11</f>
        <v>28.559593800106896</v>
      </c>
      <c r="Q65" s="169">
        <f ca="1">X17</f>
        <v>0</v>
      </c>
      <c r="R65" s="165">
        <f ca="1">X18</f>
        <v>6046</v>
      </c>
      <c r="S65" s="165">
        <f ca="1">X19</f>
        <v>5510</v>
      </c>
      <c r="T65" s="166">
        <f ca="1">X20</f>
        <v>0</v>
      </c>
      <c r="U65" s="165">
        <f ca="1">X21</f>
        <v>1670</v>
      </c>
      <c r="V65" s="165">
        <f ca="1">X22</f>
        <v>486</v>
      </c>
      <c r="W65" s="170">
        <f ca="1">Y17</f>
        <v>31.24124854142357</v>
      </c>
      <c r="X65" s="169">
        <f ca="1">X23</f>
        <v>5834</v>
      </c>
      <c r="Y65" s="165">
        <f ca="1">X24</f>
        <v>6046</v>
      </c>
      <c r="Z65" s="165">
        <f ca="1">X25</f>
        <v>10838</v>
      </c>
      <c r="AA65" s="166">
        <f ca="1">X26</f>
        <v>1650</v>
      </c>
      <c r="AB65" s="165">
        <f ca="1">X27</f>
        <v>3826</v>
      </c>
      <c r="AC65" s="165">
        <f ca="1">X28</f>
        <v>486</v>
      </c>
      <c r="AD65" s="170">
        <f ca="1">Y23</f>
        <v>32.251743375174335</v>
      </c>
      <c r="AE65" s="178"/>
    </row>
    <row r="66" spans="1:31" ht="16.5" thickTop="1" thickBot="1" x14ac:dyDescent="0.3">
      <c r="A66" s="187"/>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9"/>
    </row>
    <row r="78" spans="1:31" x14ac:dyDescent="0.25">
      <c r="A78" s="6"/>
      <c r="B78" s="61"/>
      <c r="C78" s="6"/>
      <c r="D78" s="6"/>
      <c r="E78" s="6"/>
      <c r="F78" s="6"/>
      <c r="G78" s="6"/>
      <c r="H78" s="6"/>
      <c r="I78" s="6"/>
      <c r="J78" s="6"/>
      <c r="K78" s="6"/>
      <c r="L78" s="6"/>
      <c r="M78" s="6"/>
      <c r="N78" s="6"/>
      <c r="O78" s="6"/>
      <c r="P78" s="6"/>
      <c r="Q78" s="6"/>
      <c r="R78" s="6"/>
    </row>
    <row r="82" spans="1:18" ht="18.75" x14ac:dyDescent="0.3">
      <c r="A82" s="6"/>
      <c r="B82" s="5"/>
      <c r="C82" s="5"/>
      <c r="I82" s="11"/>
      <c r="J82" s="1"/>
      <c r="K82" s="1"/>
      <c r="R82" s="2"/>
    </row>
    <row r="83" spans="1:18" ht="18.75" x14ac:dyDescent="0.3">
      <c r="A83" s="6"/>
      <c r="B83" s="5"/>
      <c r="C83" s="5"/>
      <c r="I83" s="11"/>
      <c r="R83" s="2"/>
    </row>
    <row r="84" spans="1:18" x14ac:dyDescent="0.25">
      <c r="A84" s="6"/>
      <c r="B84" s="61"/>
      <c r="C84" s="6"/>
      <c r="D84" s="6"/>
      <c r="E84" s="6"/>
      <c r="F84" s="6"/>
      <c r="G84" s="6"/>
      <c r="H84" s="6"/>
      <c r="I84" s="6"/>
      <c r="J84" s="6"/>
      <c r="K84" s="6"/>
      <c r="L84" s="6"/>
      <c r="M84" s="6"/>
      <c r="N84" s="6"/>
      <c r="O84" s="6"/>
      <c r="P84" s="6"/>
      <c r="Q84" s="6"/>
      <c r="R84" s="6"/>
    </row>
  </sheetData>
  <mergeCells count="29">
    <mergeCell ref="B50:B51"/>
    <mergeCell ref="C50:F50"/>
    <mergeCell ref="G50:J50"/>
    <mergeCell ref="K50:N50"/>
    <mergeCell ref="J32:O35"/>
    <mergeCell ref="K44:L44"/>
    <mergeCell ref="AD5:AD8"/>
    <mergeCell ref="AD9:AD12"/>
    <mergeCell ref="AD13:AD16"/>
    <mergeCell ref="A2:C2"/>
    <mergeCell ref="A44:A45"/>
    <mergeCell ref="B44:B45"/>
    <mergeCell ref="C44:F44"/>
    <mergeCell ref="G44:J44"/>
    <mergeCell ref="U5:U10"/>
    <mergeCell ref="Y5:Y10"/>
    <mergeCell ref="U11:U16"/>
    <mergeCell ref="Y11:Y16"/>
    <mergeCell ref="U17:U22"/>
    <mergeCell ref="Y17:Y22"/>
    <mergeCell ref="C63:I63"/>
    <mergeCell ref="J63:P63"/>
    <mergeCell ref="Q63:W63"/>
    <mergeCell ref="X63:AD63"/>
    <mergeCell ref="U23:U28"/>
    <mergeCell ref="Y23:Y28"/>
    <mergeCell ref="C57:H57"/>
    <mergeCell ref="I57:N57"/>
    <mergeCell ref="O57:T57"/>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F81"/>
  <sheetViews>
    <sheetView topLeftCell="A7" zoomScale="70" zoomScaleNormal="70" workbookViewId="0">
      <selection activeCell="K46" sqref="K46"/>
    </sheetView>
  </sheetViews>
  <sheetFormatPr defaultRowHeight="15" x14ac:dyDescent="0.25"/>
  <cols>
    <col min="1" max="1" width="11.5703125" customWidth="1"/>
    <col min="2" max="2" width="32.140625" customWidth="1"/>
    <col min="3" max="3" width="16.42578125" customWidth="1"/>
    <col min="4" max="4" width="18" customWidth="1"/>
    <col min="5" max="5" width="17.42578125" customWidth="1"/>
    <col min="6" max="6" width="21.42578125" customWidth="1"/>
    <col min="7" max="7" width="22.5703125" customWidth="1"/>
    <col min="8" max="8" width="19.7109375" customWidth="1"/>
    <col min="11" max="11" width="22.42578125" bestFit="1" customWidth="1"/>
    <col min="14" max="14" width="17.42578125" customWidth="1"/>
    <col min="15" max="15" width="19.140625" bestFit="1" customWidth="1"/>
    <col min="17" max="17" width="10.5703125" customWidth="1"/>
    <col min="23" max="23" width="16.42578125" customWidth="1"/>
    <col min="24" max="24" width="14.42578125" customWidth="1"/>
  </cols>
  <sheetData>
    <row r="1" spans="1:32" ht="15.75" thickBot="1" x14ac:dyDescent="0.3">
      <c r="C1" s="29" t="s">
        <v>339</v>
      </c>
    </row>
    <row r="2" spans="1:32" ht="16.5" thickTop="1" thickBot="1" x14ac:dyDescent="0.3">
      <c r="A2" s="431" t="s">
        <v>271</v>
      </c>
      <c r="B2" s="432"/>
      <c r="C2" s="433"/>
      <c r="E2" s="51" t="s">
        <v>346</v>
      </c>
      <c r="F2" s="51"/>
      <c r="G2" s="52"/>
      <c r="H2" s="52"/>
    </row>
    <row r="3" spans="1:32" ht="16.5" thickTop="1" thickBot="1" x14ac:dyDescent="0.3">
      <c r="A3" s="23" t="s">
        <v>15</v>
      </c>
      <c r="B3" s="24" t="s">
        <v>208</v>
      </c>
      <c r="C3" s="144" t="s">
        <v>209</v>
      </c>
      <c r="E3" s="24" t="s">
        <v>216</v>
      </c>
      <c r="F3" s="81" t="s">
        <v>251</v>
      </c>
      <c r="G3" s="40" t="s">
        <v>215</v>
      </c>
      <c r="H3" s="26" t="s">
        <v>217</v>
      </c>
      <c r="J3" s="48" t="s">
        <v>220</v>
      </c>
      <c r="K3" s="49"/>
      <c r="L3" s="50"/>
      <c r="M3" s="14"/>
    </row>
    <row r="4" spans="1:32" ht="23.25" customHeight="1" thickTop="1" x14ac:dyDescent="0.3">
      <c r="A4" s="15" t="s">
        <v>16</v>
      </c>
      <c r="B4" s="18" t="s">
        <v>17</v>
      </c>
      <c r="C4" s="215">
        <f>'Input sheet'!E8</f>
        <v>137</v>
      </c>
      <c r="E4" s="30" t="s">
        <v>35</v>
      </c>
      <c r="F4" s="82" t="str">
        <f>$C$21&amp; "-"&amp;$C$21</f>
        <v>30-30</v>
      </c>
      <c r="G4" s="41" t="s">
        <v>54</v>
      </c>
      <c r="H4" s="78">
        <f>SUM(C7:C9)</f>
        <v>448</v>
      </c>
      <c r="J4" s="47" t="s">
        <v>218</v>
      </c>
      <c r="K4" s="53" t="s">
        <v>301</v>
      </c>
      <c r="L4" s="53"/>
      <c r="M4" s="54"/>
      <c r="U4" s="195" t="s">
        <v>226</v>
      </c>
      <c r="V4" s="196" t="s">
        <v>252</v>
      </c>
      <c r="W4" s="196" t="s">
        <v>364</v>
      </c>
      <c r="X4" s="196" t="s">
        <v>225</v>
      </c>
      <c r="Y4" s="196" t="s">
        <v>224</v>
      </c>
      <c r="AB4" s="196" t="s">
        <v>224</v>
      </c>
      <c r="AD4" s="195" t="s">
        <v>326</v>
      </c>
      <c r="AE4" s="196" t="s">
        <v>329</v>
      </c>
      <c r="AF4" s="196" t="s">
        <v>225</v>
      </c>
    </row>
    <row r="5" spans="1:32" ht="18.75" customHeight="1" x14ac:dyDescent="0.3">
      <c r="A5" s="16"/>
      <c r="B5" s="19" t="s">
        <v>18</v>
      </c>
      <c r="C5" s="216">
        <f>'Input sheet'!E9</f>
        <v>1029</v>
      </c>
      <c r="E5" s="31" t="s">
        <v>36</v>
      </c>
      <c r="F5" s="83" t="str">
        <f>$C$21&amp; "-"&amp;$C$21</f>
        <v>30-30</v>
      </c>
      <c r="G5" s="42" t="s">
        <v>140</v>
      </c>
      <c r="H5" s="79">
        <f>C8+C9</f>
        <v>377</v>
      </c>
      <c r="J5" s="27" t="s">
        <v>218</v>
      </c>
      <c r="K5" s="46" t="s">
        <v>302</v>
      </c>
      <c r="L5" s="46"/>
      <c r="M5" s="55"/>
      <c r="U5" s="441" t="s">
        <v>175</v>
      </c>
      <c r="V5" s="197" t="str">
        <f>$C$20&amp;"-"&amp;$C$20</f>
        <v>40-40</v>
      </c>
      <c r="W5" s="197">
        <f ca="1">IF(COUNTIF($V$5:V5,V5)=1,COUNTIF(INDIRECT($W$30),V5),0)</f>
        <v>4</v>
      </c>
      <c r="X5" s="198">
        <f ca="1">IF(W5&lt;&gt;0,SUMIF(INDIRECT($W$30),V5,INDIRECT($X$30)),0)</f>
        <v>6102</v>
      </c>
      <c r="Y5" s="438">
        <f ca="1">(X5*AB5+X6*AB6+X7*AB7+X8*AB8+X9*AB9+X10*AB10)/SUM(X5:X10)</f>
        <v>37.871517027863774</v>
      </c>
      <c r="AB5" s="197">
        <f>(C20+C20)/2</f>
        <v>40</v>
      </c>
      <c r="AD5" s="428" t="s">
        <v>327</v>
      </c>
      <c r="AE5" s="197" t="s">
        <v>175</v>
      </c>
      <c r="AF5" s="198">
        <f>AF13-AF9</f>
        <v>4779</v>
      </c>
    </row>
    <row r="6" spans="1:32" ht="19.5" thickBot="1" x14ac:dyDescent="0.35">
      <c r="A6" s="17"/>
      <c r="B6" s="20" t="s">
        <v>19</v>
      </c>
      <c r="C6" s="217">
        <f>'Input sheet'!E10</f>
        <v>137</v>
      </c>
      <c r="E6" s="32" t="s">
        <v>31</v>
      </c>
      <c r="F6" s="83" t="str">
        <f>$C$20 &amp; "-"&amp;$C$20</f>
        <v>40-40</v>
      </c>
      <c r="G6" s="42" t="s">
        <v>56</v>
      </c>
      <c r="H6" s="79">
        <f>SUM(C10:C12)</f>
        <v>1776</v>
      </c>
      <c r="J6" s="28" t="s">
        <v>219</v>
      </c>
      <c r="K6" s="56" t="s">
        <v>303</v>
      </c>
      <c r="L6" s="56"/>
      <c r="M6" s="57"/>
      <c r="U6" s="442"/>
      <c r="V6" s="197" t="str">
        <f>$C$20 &amp; "-"&amp;$C$21</f>
        <v>40-30</v>
      </c>
      <c r="W6" s="197">
        <f ca="1">IF(COUNTIF($V$5:V6,V6)=1,COUNTIF(INDIRECT($W$30),V6),0)</f>
        <v>0</v>
      </c>
      <c r="X6" s="198">
        <f t="shared" ref="X6:X10" ca="1" si="0">IF(W6&lt;&gt;0,SUMIF(INDIRECT($W$30),V6,INDIRECT($X$30)),0)</f>
        <v>0</v>
      </c>
      <c r="Y6" s="439"/>
      <c r="AB6" s="197">
        <f>(C20+C21)/2</f>
        <v>35</v>
      </c>
      <c r="AD6" s="429"/>
      <c r="AE6" s="197" t="s">
        <v>0</v>
      </c>
      <c r="AF6" s="198">
        <f>AF14-AF10</f>
        <v>5634</v>
      </c>
    </row>
    <row r="7" spans="1:32" ht="19.5" thickTop="1" x14ac:dyDescent="0.3">
      <c r="A7" s="15" t="s">
        <v>32</v>
      </c>
      <c r="B7" s="18" t="s">
        <v>23</v>
      </c>
      <c r="C7" s="218">
        <f>'Input sheet'!E11</f>
        <v>71</v>
      </c>
      <c r="E7" s="32" t="s">
        <v>29</v>
      </c>
      <c r="F7" s="83" t="str">
        <f>$C$21&amp; "-"&amp;$C$21</f>
        <v>30-30</v>
      </c>
      <c r="G7" s="42" t="s">
        <v>39</v>
      </c>
      <c r="H7" s="79">
        <f>SUM(C13:C15)</f>
        <v>448</v>
      </c>
      <c r="U7" s="442"/>
      <c r="V7" s="197" t="str">
        <f>$C$20&amp;"-"&amp;$C$22</f>
        <v>40-20</v>
      </c>
      <c r="W7" s="197">
        <f ca="1">IF(COUNTIF($V$5:V7,V7)=1,COUNTIF(INDIRECT($W$30),V7),0)</f>
        <v>0</v>
      </c>
      <c r="X7" s="198">
        <f t="shared" ca="1" si="0"/>
        <v>0</v>
      </c>
      <c r="Y7" s="439"/>
      <c r="AB7" s="197">
        <f>(C20+C22)/2</f>
        <v>30</v>
      </c>
      <c r="AD7" s="429"/>
      <c r="AE7" s="197" t="s">
        <v>2</v>
      </c>
      <c r="AF7" s="198">
        <f>AF15-AF11</f>
        <v>10605</v>
      </c>
    </row>
    <row r="8" spans="1:32" ht="19.5" customHeight="1" thickBot="1" x14ac:dyDescent="0.35">
      <c r="A8" s="16"/>
      <c r="B8" s="19" t="s">
        <v>24</v>
      </c>
      <c r="C8" s="216">
        <f>'Input sheet'!E12</f>
        <v>296</v>
      </c>
      <c r="E8" s="32" t="s">
        <v>37</v>
      </c>
      <c r="F8" s="83" t="str">
        <f>$C$21&amp; "-"&amp;$C$21</f>
        <v>30-30</v>
      </c>
      <c r="G8" s="42" t="s">
        <v>89</v>
      </c>
      <c r="H8" s="79">
        <f>C14+C15</f>
        <v>377</v>
      </c>
      <c r="J8" s="59" t="s">
        <v>344</v>
      </c>
      <c r="K8" s="58"/>
      <c r="L8" s="58"/>
      <c r="M8" s="58"/>
      <c r="U8" s="442"/>
      <c r="V8" s="197" t="str">
        <f>$C$21&amp;"-"&amp;$C$21</f>
        <v>30-30</v>
      </c>
      <c r="W8" s="197">
        <f ca="1">IF(COUNTIF($V$5:V8,V8)=1,COUNTIF(INDIRECT($W$30),V8),0)</f>
        <v>4</v>
      </c>
      <c r="X8" s="198">
        <f t="shared" ca="1" si="0"/>
        <v>1650</v>
      </c>
      <c r="Y8" s="439"/>
      <c r="AB8" s="197">
        <f>C21</f>
        <v>30</v>
      </c>
      <c r="AD8" s="430"/>
      <c r="AE8" s="197" t="s">
        <v>3</v>
      </c>
      <c r="AF8" s="198">
        <f>AF16-AF12</f>
        <v>21018</v>
      </c>
    </row>
    <row r="9" spans="1:32" ht="20.25" thickTop="1" thickBot="1" x14ac:dyDescent="0.35">
      <c r="A9" s="17"/>
      <c r="B9" s="20" t="s">
        <v>25</v>
      </c>
      <c r="C9" s="217">
        <f>'Input sheet'!E13</f>
        <v>81</v>
      </c>
      <c r="E9" s="32" t="s">
        <v>30</v>
      </c>
      <c r="F9" s="83" t="str">
        <f>$C$20 &amp; "-"&amp;$C$20</f>
        <v>40-40</v>
      </c>
      <c r="G9" s="42" t="s">
        <v>59</v>
      </c>
      <c r="H9" s="79">
        <f>C9+C11+C12</f>
        <v>1670</v>
      </c>
      <c r="J9" s="21" t="s">
        <v>1</v>
      </c>
      <c r="K9" s="22" t="s">
        <v>0</v>
      </c>
      <c r="L9" s="44" t="s">
        <v>189</v>
      </c>
      <c r="M9" s="23" t="s">
        <v>3</v>
      </c>
      <c r="U9" s="442"/>
      <c r="V9" s="197" t="str">
        <f>$C$21&amp;"-"&amp;$C$22</f>
        <v>30-20</v>
      </c>
      <c r="W9" s="197">
        <f ca="1">IF(COUNTIF($V$5:V9,V9)=1,COUNTIF(INDIRECT($W$30),V9),0)</f>
        <v>0</v>
      </c>
      <c r="X9" s="198">
        <f t="shared" ca="1" si="0"/>
        <v>0</v>
      </c>
      <c r="Y9" s="439"/>
      <c r="AB9" s="197">
        <f>(C21+C22)/2</f>
        <v>25</v>
      </c>
      <c r="AD9" s="428" t="s">
        <v>328</v>
      </c>
      <c r="AE9" s="197" t="s">
        <v>175</v>
      </c>
      <c r="AF9" s="198">
        <f>H10+H9</f>
        <v>2973</v>
      </c>
    </row>
    <row r="10" spans="1:32" ht="20.25" thickTop="1" thickBot="1" x14ac:dyDescent="0.35">
      <c r="A10" s="15" t="s">
        <v>33</v>
      </c>
      <c r="B10" s="18" t="s">
        <v>20</v>
      </c>
      <c r="C10" s="218">
        <f>'Input sheet'!E14</f>
        <v>187</v>
      </c>
      <c r="E10" s="32" t="s">
        <v>43</v>
      </c>
      <c r="F10" s="83" t="str">
        <f>$C$20 &amp; "-"&amp;$C$20</f>
        <v>40-40</v>
      </c>
      <c r="G10" s="42" t="s">
        <v>52</v>
      </c>
      <c r="H10" s="79">
        <f>SUM(C4:C6)</f>
        <v>1303</v>
      </c>
      <c r="J10" s="86">
        <f>SUM(H4:H11)</f>
        <v>7752</v>
      </c>
      <c r="K10" s="87">
        <f>SUM(H12:H19)</f>
        <v>8541</v>
      </c>
      <c r="L10" s="88">
        <f>SUM(H20:H30)</f>
        <v>12225</v>
      </c>
      <c r="M10" s="89">
        <f>SUM(J10:L10)</f>
        <v>28518</v>
      </c>
      <c r="U10" s="443"/>
      <c r="V10" s="197" t="str">
        <f>$C$22&amp;"-"&amp;$C$22</f>
        <v>20-20</v>
      </c>
      <c r="W10" s="197">
        <f ca="1">IF(COUNTIF($V$5:V10,V10)=1,COUNTIF(INDIRECT($W$30),V10),0)</f>
        <v>0</v>
      </c>
      <c r="X10" s="198">
        <f t="shared" ca="1" si="0"/>
        <v>0</v>
      </c>
      <c r="Y10" s="440"/>
      <c r="AB10" s="197">
        <f>C22</f>
        <v>20</v>
      </c>
      <c r="AD10" s="429"/>
      <c r="AE10" s="197" t="s">
        <v>0</v>
      </c>
      <c r="AF10" s="198">
        <f>H16+H18</f>
        <v>2907</v>
      </c>
    </row>
    <row r="11" spans="1:32" ht="20.25" customHeight="1" thickTop="1" thickBot="1" x14ac:dyDescent="0.35">
      <c r="A11" s="16"/>
      <c r="B11" s="19" t="s">
        <v>21</v>
      </c>
      <c r="C11" s="216">
        <f>'Input sheet'!E15</f>
        <v>1402</v>
      </c>
      <c r="E11" s="33" t="s">
        <v>45</v>
      </c>
      <c r="F11" s="84" t="str">
        <f>$C$20 &amp; "-"&amp;$C$20</f>
        <v>40-40</v>
      </c>
      <c r="G11" s="43" t="s">
        <v>53</v>
      </c>
      <c r="H11" s="80">
        <f>C4+C5+C12</f>
        <v>1353</v>
      </c>
      <c r="U11" s="441" t="s">
        <v>0</v>
      </c>
      <c r="V11" s="197" t="str">
        <f>$C$20&amp;"-"&amp;$C$20</f>
        <v>40-40</v>
      </c>
      <c r="W11" s="197">
        <f ca="1">IF(COUNTIF($V$11:V11,V11)=1,COUNTIF(INDIRECT($W$31),V11),0)</f>
        <v>0</v>
      </c>
      <c r="X11" s="198">
        <f ca="1">IF(W11&lt;&gt;0,SUMIF(INDIRECT($W$31),V11,INDIRECT($X$31)),0)</f>
        <v>0</v>
      </c>
      <c r="Y11" s="438">
        <f ca="1">(X11*AB11+X12*AB12+X13*AB13+X14*AB14+X15*AB15+X16*AB16)/SUM(X11:X16)</f>
        <v>29.02060648635991</v>
      </c>
      <c r="AB11" s="197">
        <f>(C20+C20)/2</f>
        <v>40</v>
      </c>
      <c r="AD11" s="429"/>
      <c r="AE11" s="197" t="s">
        <v>2</v>
      </c>
      <c r="AF11" s="198">
        <f>H30</f>
        <v>1620</v>
      </c>
    </row>
    <row r="12" spans="1:32" ht="20.25" thickTop="1" thickBot="1" x14ac:dyDescent="0.35">
      <c r="A12" s="17"/>
      <c r="B12" s="20" t="s">
        <v>22</v>
      </c>
      <c r="C12" s="217">
        <f>'Input sheet'!E16</f>
        <v>187</v>
      </c>
      <c r="E12" s="34" t="s">
        <v>35</v>
      </c>
      <c r="F12" s="82" t="str">
        <f>$C$20 &amp; "-"&amp;$C$22</f>
        <v>40-20</v>
      </c>
      <c r="G12" s="41" t="s">
        <v>72</v>
      </c>
      <c r="H12" s="78">
        <f>C5+C15</f>
        <v>1110</v>
      </c>
      <c r="K12" s="7"/>
      <c r="U12" s="442"/>
      <c r="V12" s="197" t="str">
        <f>$C$20 &amp; "-"&amp;$C$21</f>
        <v>40-30</v>
      </c>
      <c r="W12" s="197">
        <f ca="1">IF(COUNTIF($V$11:V12,V12)=1,COUNTIF(INDIRECT($W$31),V12),0)</f>
        <v>0</v>
      </c>
      <c r="X12" s="198">
        <f t="shared" ref="X12:X16" ca="1" si="1">IF(W12&lt;&gt;0,SUMIF(INDIRECT($W$31),V12,INDIRECT($X$31)),0)</f>
        <v>0</v>
      </c>
      <c r="Y12" s="439"/>
      <c r="AB12" s="197">
        <f>(C20+C21)/2</f>
        <v>35</v>
      </c>
      <c r="AD12" s="430"/>
      <c r="AE12" s="197" t="s">
        <v>3</v>
      </c>
      <c r="AF12" s="198">
        <f>SUM(AF9:AF11)</f>
        <v>7500</v>
      </c>
    </row>
    <row r="13" spans="1:32" ht="19.5" thickTop="1" x14ac:dyDescent="0.3">
      <c r="A13" s="15" t="s">
        <v>34</v>
      </c>
      <c r="B13" s="18" t="s">
        <v>26</v>
      </c>
      <c r="C13" s="218">
        <f>'Input sheet'!E17</f>
        <v>71</v>
      </c>
      <c r="E13" s="35" t="s">
        <v>36</v>
      </c>
      <c r="F13" s="83" t="str">
        <f>$C$20 &amp; "-"&amp;$C$22</f>
        <v>40-20</v>
      </c>
      <c r="G13" s="42" t="s">
        <v>55</v>
      </c>
      <c r="H13" s="79">
        <f>C7+C5+C15</f>
        <v>1181</v>
      </c>
      <c r="L13" s="7"/>
      <c r="U13" s="442"/>
      <c r="V13" s="197" t="str">
        <f>$C$20&amp;"-"&amp;$C$22</f>
        <v>40-20</v>
      </c>
      <c r="W13" s="197">
        <f ca="1">IF(COUNTIF($V$11:V13,V13)=1,COUNTIF(INDIRECT($W$31),V13),0)</f>
        <v>5</v>
      </c>
      <c r="X13" s="198">
        <f t="shared" ca="1" si="1"/>
        <v>6868</v>
      </c>
      <c r="Y13" s="439"/>
      <c r="AB13" s="197">
        <f>(C20+C22)/2</f>
        <v>30</v>
      </c>
      <c r="AD13" s="428" t="s">
        <v>323</v>
      </c>
      <c r="AE13" s="197" t="s">
        <v>175</v>
      </c>
      <c r="AF13" s="198">
        <f>J10</f>
        <v>7752</v>
      </c>
    </row>
    <row r="14" spans="1:32" ht="18.75" customHeight="1" x14ac:dyDescent="0.3">
      <c r="A14" s="16"/>
      <c r="B14" s="19" t="s">
        <v>27</v>
      </c>
      <c r="C14" s="216">
        <f>'Input sheet'!E18</f>
        <v>296</v>
      </c>
      <c r="E14" s="35" t="s">
        <v>31</v>
      </c>
      <c r="F14" s="83" t="str">
        <f>$C$21 &amp; "-"&amp;$C$22</f>
        <v>30-20</v>
      </c>
      <c r="G14" s="42" t="s">
        <v>170</v>
      </c>
      <c r="H14" s="79">
        <f>C8+C6</f>
        <v>433</v>
      </c>
      <c r="U14" s="442"/>
      <c r="V14" s="197" t="str">
        <f>$C$21&amp;"-"&amp;$C$21</f>
        <v>30-30</v>
      </c>
      <c r="W14" s="197">
        <f ca="1">IF(COUNTIF($V$11:V14,V14)=1,COUNTIF(INDIRECT($W$31),V14),0)</f>
        <v>0</v>
      </c>
      <c r="X14" s="198">
        <f t="shared" ca="1" si="1"/>
        <v>0</v>
      </c>
      <c r="Y14" s="439"/>
      <c r="AB14" s="197">
        <f>C21</f>
        <v>30</v>
      </c>
      <c r="AD14" s="429"/>
      <c r="AE14" s="197" t="s">
        <v>0</v>
      </c>
      <c r="AF14" s="198">
        <f>K10</f>
        <v>8541</v>
      </c>
    </row>
    <row r="15" spans="1:32" ht="19.5" thickBot="1" x14ac:dyDescent="0.35">
      <c r="A15" s="17"/>
      <c r="B15" s="20" t="s">
        <v>28</v>
      </c>
      <c r="C15" s="217">
        <f>'Input sheet'!E19</f>
        <v>81</v>
      </c>
      <c r="E15" s="35" t="s">
        <v>29</v>
      </c>
      <c r="F15" s="83" t="str">
        <f>$C$21 &amp; "-"&amp;$C$22</f>
        <v>30-20</v>
      </c>
      <c r="G15" s="42" t="s">
        <v>57</v>
      </c>
      <c r="H15" s="79">
        <f>C8+C10+C6</f>
        <v>620</v>
      </c>
      <c r="U15" s="442"/>
      <c r="V15" s="197" t="str">
        <f>$C$21&amp;"-"&amp;$C$22</f>
        <v>30-20</v>
      </c>
      <c r="W15" s="197">
        <f ca="1">IF(COUNTIF($V$11:V15,V15)=1,COUNTIF(INDIRECT($W$31),V15),0)</f>
        <v>3</v>
      </c>
      <c r="X15" s="198">
        <f t="shared" ca="1" si="1"/>
        <v>1673</v>
      </c>
      <c r="Y15" s="439"/>
      <c r="AB15" s="197">
        <f>(C21+C22)/2</f>
        <v>25</v>
      </c>
      <c r="AD15" s="429"/>
      <c r="AE15" s="197" t="s">
        <v>2</v>
      </c>
      <c r="AF15" s="198">
        <f>L10</f>
        <v>12225</v>
      </c>
    </row>
    <row r="16" spans="1:32" ht="20.25" thickTop="1" thickBot="1" x14ac:dyDescent="0.35">
      <c r="A16" s="13"/>
      <c r="B16" s="60" t="s">
        <v>221</v>
      </c>
      <c r="C16" s="219">
        <f>'Input sheet'!E20</f>
        <v>3975</v>
      </c>
      <c r="E16" s="35" t="s">
        <v>37</v>
      </c>
      <c r="F16" s="83" t="str">
        <f>$C$20 &amp; "-"&amp;$C$22</f>
        <v>40-20</v>
      </c>
      <c r="G16" s="42" t="s">
        <v>58</v>
      </c>
      <c r="H16" s="79">
        <f>C9+C11+C13</f>
        <v>1554</v>
      </c>
      <c r="U16" s="443"/>
      <c r="V16" s="197" t="str">
        <f>$C$22&amp;"-"&amp;$C$22</f>
        <v>20-20</v>
      </c>
      <c r="W16" s="197">
        <f ca="1">IF(COUNTIF($V$11:V16,V16)=1,COUNTIF(INDIRECT($W$31),V16),0)</f>
        <v>0</v>
      </c>
      <c r="X16" s="198">
        <f t="shared" ca="1" si="1"/>
        <v>0</v>
      </c>
      <c r="Y16" s="440"/>
      <c r="AB16" s="197">
        <f>C22</f>
        <v>20</v>
      </c>
      <c r="AD16" s="430"/>
      <c r="AE16" s="197" t="s">
        <v>3</v>
      </c>
      <c r="AF16" s="198">
        <f>M10</f>
        <v>28518</v>
      </c>
    </row>
    <row r="17" spans="2:28" ht="19.5" customHeight="1" thickTop="1" x14ac:dyDescent="0.3">
      <c r="B17" s="6"/>
      <c r="C17" s="7"/>
      <c r="E17" s="35" t="s">
        <v>30</v>
      </c>
      <c r="F17" s="83" t="str">
        <f>$C$20 &amp; "-"&amp;$C$22</f>
        <v>40-20</v>
      </c>
      <c r="G17" s="42" t="s">
        <v>59</v>
      </c>
      <c r="H17" s="79">
        <f>C9+C11+C12</f>
        <v>1670</v>
      </c>
      <c r="S17" s="4"/>
      <c r="U17" s="441" t="s">
        <v>2</v>
      </c>
      <c r="V17" s="197" t="str">
        <f>$C$20&amp;"-"&amp;$C$20</f>
        <v>40-40</v>
      </c>
      <c r="W17" s="197">
        <f ca="1">IF(COUNTIF($V$17:V17,V17)=1,COUNTIF(INDIRECT($W$32),V17),0)</f>
        <v>0</v>
      </c>
      <c r="X17" s="198">
        <f ca="1">IF(W17&lt;&gt;0,SUMIF(INDIRECT($W$32),V17,INDIRECT($X$32)),0)</f>
        <v>0</v>
      </c>
      <c r="Y17" s="438">
        <f ca="1">(X17*AB17+X18*AB18+X19*AB19+X20*AB20+X21*AB21+X22*AB22)/SUM(X17:X22)</f>
        <v>31.961963190184051</v>
      </c>
      <c r="AB17" s="197">
        <f>(C20+C20)/2</f>
        <v>40</v>
      </c>
    </row>
    <row r="18" spans="2:28" ht="18.75" x14ac:dyDescent="0.3">
      <c r="E18" s="35" t="s">
        <v>43</v>
      </c>
      <c r="F18" s="83" t="str">
        <f>$C$20 &amp; "-"&amp;$C$22</f>
        <v>40-20</v>
      </c>
      <c r="G18" s="42" t="s">
        <v>53</v>
      </c>
      <c r="H18" s="79">
        <f>C4+C5+C12</f>
        <v>1353</v>
      </c>
      <c r="U18" s="442"/>
      <c r="V18" s="197" t="str">
        <f>$C$20 &amp; "-"&amp;$C$21</f>
        <v>40-30</v>
      </c>
      <c r="W18" s="197">
        <f ca="1">IF(COUNTIF($V$17:V18,V18)=1,COUNTIF(INDIRECT($W$32),V18),0)</f>
        <v>4</v>
      </c>
      <c r="X18" s="198">
        <f t="shared" ref="X18:X22" ca="1" si="2">IF(W18&lt;&gt;0,SUMIF(INDIRECT($W$32),V18,INDIRECT($X$32)),0)</f>
        <v>6420</v>
      </c>
      <c r="Y18" s="439"/>
      <c r="AB18" s="197">
        <f>(C20+C21)/2</f>
        <v>35</v>
      </c>
    </row>
    <row r="19" spans="2:28" ht="19.5" customHeight="1" thickBot="1" x14ac:dyDescent="0.35">
      <c r="B19" s="64" t="s">
        <v>272</v>
      </c>
      <c r="C19" s="142"/>
      <c r="E19" s="36" t="s">
        <v>44</v>
      </c>
      <c r="F19" s="85" t="str">
        <f>$C$21 &amp; "-"&amp;$C$22</f>
        <v>30-20</v>
      </c>
      <c r="G19" s="43" t="s">
        <v>120</v>
      </c>
      <c r="H19" s="80">
        <f>C4+C14+C12</f>
        <v>620</v>
      </c>
      <c r="U19" s="442"/>
      <c r="V19" s="197" t="str">
        <f>$C$20&amp;"-"&amp;$C$22</f>
        <v>40-20</v>
      </c>
      <c r="W19" s="197">
        <f ca="1">IF(COUNTIF($V$17:V19,V19)=1,COUNTIF(INDIRECT($W$32),V19),0)</f>
        <v>3</v>
      </c>
      <c r="X19" s="198">
        <f t="shared" ca="1" si="2"/>
        <v>4400</v>
      </c>
      <c r="Y19" s="439"/>
      <c r="AB19" s="197">
        <f>(C20+C22)/2</f>
        <v>30</v>
      </c>
    </row>
    <row r="20" spans="2:28" ht="19.5" thickTop="1" x14ac:dyDescent="0.3">
      <c r="B20" s="8" t="s">
        <v>268</v>
      </c>
      <c r="C20" s="221">
        <f>'Input sheet'!D26</f>
        <v>40</v>
      </c>
      <c r="E20" s="37" t="s">
        <v>35</v>
      </c>
      <c r="F20" s="90" t="str">
        <f>$C$20 &amp; "-"&amp;$C$21</f>
        <v>40-30</v>
      </c>
      <c r="G20" s="41" t="s">
        <v>61</v>
      </c>
      <c r="H20" s="78">
        <f>C8+C5</f>
        <v>1325</v>
      </c>
      <c r="U20" s="442"/>
      <c r="V20" s="197" t="str">
        <f>$C$21&amp;"-"&amp;$C$21</f>
        <v>30-30</v>
      </c>
      <c r="W20" s="197">
        <f ca="1">IF(COUNTIF($V$17:V20,V20)=1,COUNTIF(INDIRECT($W$32),V20),0)</f>
        <v>0</v>
      </c>
      <c r="X20" s="198">
        <f t="shared" ca="1" si="2"/>
        <v>0</v>
      </c>
      <c r="Y20" s="439"/>
      <c r="AB20" s="197">
        <f>C21</f>
        <v>30</v>
      </c>
    </row>
    <row r="21" spans="2:28" ht="18.75" x14ac:dyDescent="0.3">
      <c r="B21" s="8" t="s">
        <v>269</v>
      </c>
      <c r="C21" s="221">
        <f>'Input sheet'!D27</f>
        <v>30</v>
      </c>
      <c r="E21" s="38" t="s">
        <v>36</v>
      </c>
      <c r="F21" s="83" t="str">
        <f>$C$20 &amp; "-"&amp;$C$21</f>
        <v>40-30</v>
      </c>
      <c r="G21" s="42" t="s">
        <v>62</v>
      </c>
      <c r="H21" s="79">
        <f>C8+C11+C12</f>
        <v>1885</v>
      </c>
      <c r="U21" s="442"/>
      <c r="V21" s="197" t="str">
        <f>$C$21&amp;"-"&amp;$C$22</f>
        <v>30-20</v>
      </c>
      <c r="W21" s="197">
        <f ca="1">IF(COUNTIF($V$17:V21,V21)=1,COUNTIF(INDIRECT($W$32),V21),0)</f>
        <v>3</v>
      </c>
      <c r="X21" s="198">
        <f t="shared" ca="1" si="2"/>
        <v>1187</v>
      </c>
      <c r="Y21" s="439"/>
      <c r="AB21" s="197">
        <f>(C21+C22)/2</f>
        <v>25</v>
      </c>
    </row>
    <row r="22" spans="2:28" ht="18.75" x14ac:dyDescent="0.3">
      <c r="B22" s="8" t="s">
        <v>270</v>
      </c>
      <c r="C22" s="221">
        <f>'Input sheet'!D28</f>
        <v>20</v>
      </c>
      <c r="E22" s="38" t="s">
        <v>31</v>
      </c>
      <c r="F22" s="83" t="str">
        <f>$C$20 &amp; "-"&amp;$C$21</f>
        <v>40-30</v>
      </c>
      <c r="G22" s="42" t="s">
        <v>63</v>
      </c>
      <c r="H22" s="79">
        <f>C11+C12+C14</f>
        <v>1885</v>
      </c>
      <c r="K22" s="7"/>
      <c r="U22" s="443"/>
      <c r="V22" s="197" t="str">
        <f>$C$22&amp;"-"&amp;$C$22</f>
        <v>20-20</v>
      </c>
      <c r="W22" s="197">
        <f ca="1">IF(COUNTIF($V$17:V22,V22)=1,COUNTIF(INDIRECT($W$32),V22),0)</f>
        <v>1</v>
      </c>
      <c r="X22" s="198">
        <f t="shared" ca="1" si="2"/>
        <v>218</v>
      </c>
      <c r="Y22" s="440"/>
      <c r="AB22" s="197">
        <f>C22</f>
        <v>20</v>
      </c>
    </row>
    <row r="23" spans="2:28" ht="18.75" customHeight="1" x14ac:dyDescent="0.3">
      <c r="B23" s="6"/>
      <c r="C23" s="5"/>
      <c r="E23" s="38" t="s">
        <v>29</v>
      </c>
      <c r="F23" s="83" t="str">
        <f>$C$20 &amp; "-"&amp;$C$21</f>
        <v>40-30</v>
      </c>
      <c r="G23" s="42" t="s">
        <v>64</v>
      </c>
      <c r="H23" s="79">
        <f>C5+C14</f>
        <v>1325</v>
      </c>
      <c r="U23" s="441" t="s">
        <v>3</v>
      </c>
      <c r="V23" s="197" t="str">
        <f>$C$20&amp;"-"&amp;$C$20</f>
        <v>40-40</v>
      </c>
      <c r="W23" s="197">
        <f t="shared" ref="W23:W28" ca="1" si="3">W5+W11+W17</f>
        <v>4</v>
      </c>
      <c r="X23" s="198">
        <f ca="1">SUM(X5+X11+X17)</f>
        <v>6102</v>
      </c>
      <c r="Y23" s="438">
        <f ca="1">(X23*AB23+X24*AB24+X25*AB25+X26*AB26+X27*AB27+X28*AB28)/SUM(X23:X28)</f>
        <v>32.687425485658181</v>
      </c>
      <c r="AB23" s="197">
        <f>(C20+C20)/2</f>
        <v>40</v>
      </c>
    </row>
    <row r="24" spans="2:28" ht="18.75" x14ac:dyDescent="0.3">
      <c r="B24" s="6"/>
      <c r="C24" s="5"/>
      <c r="E24" s="38" t="s">
        <v>37</v>
      </c>
      <c r="F24" s="83" t="str">
        <f>$C$20 &amp; "-"&amp;$C$22</f>
        <v>40-20</v>
      </c>
      <c r="G24" s="42" t="s">
        <v>65</v>
      </c>
      <c r="H24" s="79">
        <f>C5+C9</f>
        <v>1110</v>
      </c>
      <c r="U24" s="442"/>
      <c r="V24" s="197" t="str">
        <f>$C$20 &amp; "-"&amp;$C$21</f>
        <v>40-30</v>
      </c>
      <c r="W24" s="197">
        <f t="shared" ca="1" si="3"/>
        <v>4</v>
      </c>
      <c r="X24" s="198">
        <f t="shared" ref="X24:X28" ca="1" si="4">SUM(X6+X12+X18)</f>
        <v>6420</v>
      </c>
      <c r="Y24" s="439"/>
      <c r="AB24" s="197">
        <f>(C20+C21)/2</f>
        <v>35</v>
      </c>
    </row>
    <row r="25" spans="2:28" ht="18.75" x14ac:dyDescent="0.3">
      <c r="B25" s="6"/>
      <c r="C25" s="5"/>
      <c r="E25" s="38" t="s">
        <v>30</v>
      </c>
      <c r="F25" s="83" t="str">
        <f>$C$21 &amp; "-"&amp;$C$22</f>
        <v>30-20</v>
      </c>
      <c r="G25" s="42" t="s">
        <v>66</v>
      </c>
      <c r="H25" s="79">
        <f>C9+C14</f>
        <v>377</v>
      </c>
      <c r="U25" s="442"/>
      <c r="V25" s="197" t="str">
        <f>$C$20&amp;"-"&amp;$C$22</f>
        <v>40-20</v>
      </c>
      <c r="W25" s="197">
        <f t="shared" ca="1" si="3"/>
        <v>8</v>
      </c>
      <c r="X25" s="198">
        <f t="shared" ca="1" si="4"/>
        <v>11268</v>
      </c>
      <c r="Y25" s="439"/>
      <c r="AB25" s="197">
        <f>(C20+C22)/2</f>
        <v>30</v>
      </c>
    </row>
    <row r="26" spans="2:28" ht="18.75" x14ac:dyDescent="0.3">
      <c r="B26" s="6"/>
      <c r="C26" s="5"/>
      <c r="E26" s="38" t="s">
        <v>43</v>
      </c>
      <c r="F26" s="83" t="str">
        <f>$C$20 &amp; "-"&amp;$C$22</f>
        <v>40-20</v>
      </c>
      <c r="G26" s="42" t="s">
        <v>40</v>
      </c>
      <c r="H26" s="79">
        <f>C11+C12+C15</f>
        <v>1670</v>
      </c>
      <c r="U26" s="442"/>
      <c r="V26" s="197" t="str">
        <f>$C$21&amp;"-"&amp;$C$21</f>
        <v>30-30</v>
      </c>
      <c r="W26" s="197">
        <f t="shared" ca="1" si="3"/>
        <v>4</v>
      </c>
      <c r="X26" s="198">
        <f t="shared" ca="1" si="4"/>
        <v>1650</v>
      </c>
      <c r="Y26" s="439"/>
      <c r="AB26" s="197">
        <f>C21</f>
        <v>30</v>
      </c>
    </row>
    <row r="27" spans="2:28" ht="18.75" customHeight="1" x14ac:dyDescent="0.3">
      <c r="B27" s="6"/>
      <c r="E27" s="130" t="s">
        <v>45</v>
      </c>
      <c r="F27" s="83" t="str">
        <f>$C$21 &amp; "-"&amp;$C$22</f>
        <v>30-20</v>
      </c>
      <c r="G27" s="107" t="s">
        <v>67</v>
      </c>
      <c r="H27" s="108">
        <f>C8+C15</f>
        <v>377</v>
      </c>
      <c r="U27" s="442"/>
      <c r="V27" s="197" t="str">
        <f>$C$21&amp;"-"&amp;$C$22</f>
        <v>30-20</v>
      </c>
      <c r="W27" s="197">
        <f t="shared" ca="1" si="3"/>
        <v>6</v>
      </c>
      <c r="X27" s="198">
        <f t="shared" ca="1" si="4"/>
        <v>2860</v>
      </c>
      <c r="Y27" s="439"/>
      <c r="AB27" s="197">
        <f>(C21+C22)/2</f>
        <v>25</v>
      </c>
    </row>
    <row r="28" spans="2:28" ht="18.75" x14ac:dyDescent="0.3">
      <c r="B28" s="6"/>
      <c r="C28" s="6"/>
      <c r="E28" s="95" t="s">
        <v>46</v>
      </c>
      <c r="F28" s="83" t="str">
        <f>$C$22 &amp; "-"&amp;$C$22</f>
        <v>20-20</v>
      </c>
      <c r="G28" s="111" t="s">
        <v>68</v>
      </c>
      <c r="H28" s="42">
        <f>C15+C6</f>
        <v>218</v>
      </c>
      <c r="U28" s="443"/>
      <c r="V28" s="197" t="str">
        <f>$C$22&amp;"-"&amp;$C$22</f>
        <v>20-20</v>
      </c>
      <c r="W28" s="197">
        <f t="shared" ca="1" si="3"/>
        <v>1</v>
      </c>
      <c r="X28" s="198">
        <f t="shared" ca="1" si="4"/>
        <v>218</v>
      </c>
      <c r="Y28" s="440"/>
      <c r="AB28" s="197">
        <f>C22</f>
        <v>20</v>
      </c>
    </row>
    <row r="29" spans="2:28" ht="19.5" thickBot="1" x14ac:dyDescent="0.35">
      <c r="B29" s="6"/>
      <c r="E29" s="95" t="s">
        <v>47</v>
      </c>
      <c r="F29" s="83" t="str">
        <f>$C$21 &amp; "-"&amp;$C$22</f>
        <v>30-20</v>
      </c>
      <c r="G29" s="111" t="s">
        <v>69</v>
      </c>
      <c r="H29" s="114">
        <f>C14+C6</f>
        <v>433</v>
      </c>
    </row>
    <row r="30" spans="2:28" ht="19.5" thickBot="1" x14ac:dyDescent="0.35">
      <c r="B30" s="6"/>
      <c r="E30" s="96" t="s">
        <v>48</v>
      </c>
      <c r="F30" s="85" t="str">
        <f>$C$20 &amp; "-"&amp;$C$22</f>
        <v>40-20</v>
      </c>
      <c r="G30" s="112" t="s">
        <v>70</v>
      </c>
      <c r="H30" s="115">
        <f>C6+C11+C9</f>
        <v>1620</v>
      </c>
      <c r="J30" s="447" t="s">
        <v>351</v>
      </c>
      <c r="K30" s="448"/>
      <c r="L30" s="448"/>
      <c r="M30" s="448"/>
      <c r="N30" s="448"/>
      <c r="O30" s="449"/>
      <c r="U30" s="197" t="s">
        <v>365</v>
      </c>
      <c r="V30" s="197" t="s">
        <v>175</v>
      </c>
      <c r="W30" s="197" t="s">
        <v>366</v>
      </c>
      <c r="X30" s="197" t="s">
        <v>367</v>
      </c>
      <c r="Y30" s="77">
        <f ca="1">SUM(X23:X28)</f>
        <v>28518</v>
      </c>
    </row>
    <row r="31" spans="2:28" ht="15.75" thickTop="1" x14ac:dyDescent="0.25">
      <c r="B31" s="6"/>
      <c r="J31" s="450"/>
      <c r="K31" s="451"/>
      <c r="L31" s="451"/>
      <c r="M31" s="451"/>
      <c r="N31" s="451"/>
      <c r="O31" s="452"/>
      <c r="U31" s="197"/>
      <c r="V31" s="197" t="s">
        <v>0</v>
      </c>
      <c r="W31" s="197" t="s">
        <v>368</v>
      </c>
      <c r="X31" s="197" t="s">
        <v>369</v>
      </c>
    </row>
    <row r="32" spans="2:28" ht="15" customHeight="1" x14ac:dyDescent="0.25">
      <c r="B32" s="6"/>
      <c r="C32" s="10"/>
      <c r="J32" s="450"/>
      <c r="K32" s="451"/>
      <c r="L32" s="451"/>
      <c r="M32" s="451"/>
      <c r="N32" s="451"/>
      <c r="O32" s="452"/>
      <c r="U32" s="197"/>
      <c r="V32" s="197" t="s">
        <v>2</v>
      </c>
      <c r="W32" s="197" t="s">
        <v>376</v>
      </c>
      <c r="X32" s="197" t="s">
        <v>377</v>
      </c>
    </row>
    <row r="33" spans="1:31" ht="15" customHeight="1" thickBot="1" x14ac:dyDescent="0.3">
      <c r="B33" s="6"/>
      <c r="C33" s="6"/>
      <c r="J33" s="453"/>
      <c r="K33" s="454"/>
      <c r="L33" s="454"/>
      <c r="M33" s="454"/>
      <c r="N33" s="454"/>
      <c r="O33" s="455"/>
    </row>
    <row r="36" spans="1:31" ht="19.5" thickBot="1" x14ac:dyDescent="0.35">
      <c r="D36" s="7"/>
      <c r="E36" s="7"/>
      <c r="T36" s="2"/>
    </row>
    <row r="37" spans="1:31" ht="18.75" x14ac:dyDescent="0.3">
      <c r="A37" s="171" t="s">
        <v>210</v>
      </c>
      <c r="B37" s="172"/>
      <c r="C37" s="172"/>
      <c r="D37" s="172"/>
      <c r="E37" s="172"/>
      <c r="F37" s="172"/>
      <c r="G37" s="172"/>
      <c r="H37" s="172"/>
      <c r="I37" s="173"/>
      <c r="J37" s="173"/>
      <c r="K37" s="174"/>
      <c r="L37" s="175"/>
      <c r="M37" s="175"/>
      <c r="N37" s="173"/>
      <c r="O37" s="173"/>
      <c r="P37" s="173"/>
      <c r="Q37" s="173"/>
      <c r="R37" s="173"/>
      <c r="S37" s="173"/>
      <c r="T37" s="253"/>
      <c r="U37" s="173"/>
      <c r="V37" s="173"/>
      <c r="W37" s="173"/>
      <c r="X37" s="173"/>
      <c r="Y37" s="173"/>
      <c r="Z37" s="173"/>
      <c r="AA37" s="173"/>
      <c r="AB37" s="173"/>
      <c r="AC37" s="173"/>
      <c r="AD37" s="173"/>
      <c r="AE37" s="176"/>
    </row>
    <row r="38" spans="1:31" ht="15.75" thickBot="1" x14ac:dyDescent="0.3">
      <c r="A38" s="177"/>
      <c r="B38" s="126" t="s">
        <v>267</v>
      </c>
      <c r="C38" s="62"/>
      <c r="D38" s="62"/>
      <c r="E38" s="62"/>
      <c r="F38" s="62"/>
      <c r="G38" s="62"/>
      <c r="H38" s="62"/>
      <c r="I38" s="62"/>
      <c r="J38" s="62"/>
      <c r="K38" s="123"/>
      <c r="L38" s="62"/>
      <c r="M38" s="62"/>
      <c r="N38" s="62"/>
      <c r="O38" s="62"/>
      <c r="P38" s="62"/>
      <c r="Q38" s="62"/>
      <c r="R38" s="62"/>
      <c r="S38" s="62"/>
      <c r="T38" s="62"/>
      <c r="U38" s="62"/>
      <c r="V38" s="62"/>
      <c r="W38" s="62"/>
      <c r="X38" s="62"/>
      <c r="Y38" s="62"/>
      <c r="Z38" s="62"/>
      <c r="AA38" s="62"/>
      <c r="AB38" s="62"/>
      <c r="AC38" s="62"/>
      <c r="AD38" s="62"/>
      <c r="AE38" s="178"/>
    </row>
    <row r="39" spans="1:31" ht="16.5" thickTop="1" thickBot="1" x14ac:dyDescent="0.3">
      <c r="A39" s="179" t="s">
        <v>4</v>
      </c>
      <c r="B39" s="136" t="s">
        <v>14</v>
      </c>
      <c r="C39" s="137" t="s">
        <v>71</v>
      </c>
      <c r="D39" s="138" t="s">
        <v>211</v>
      </c>
      <c r="E39" s="139" t="s">
        <v>189</v>
      </c>
      <c r="F39" s="135" t="s">
        <v>3</v>
      </c>
      <c r="G39" s="62"/>
      <c r="H39" s="62"/>
      <c r="I39" s="62"/>
      <c r="J39" s="62"/>
      <c r="K39" s="123"/>
      <c r="L39" s="62"/>
      <c r="M39" s="62"/>
      <c r="N39" s="62"/>
      <c r="O39" s="62"/>
      <c r="P39" s="62"/>
      <c r="Q39" s="62"/>
      <c r="R39" s="62"/>
      <c r="S39" s="62"/>
      <c r="T39" s="62"/>
      <c r="U39" s="62"/>
      <c r="V39" s="62"/>
      <c r="W39" s="62"/>
      <c r="X39" s="62"/>
      <c r="Y39" s="62"/>
      <c r="Z39" s="62"/>
      <c r="AA39" s="62"/>
      <c r="AB39" s="62"/>
      <c r="AC39" s="62"/>
      <c r="AD39" s="62"/>
      <c r="AE39" s="178"/>
    </row>
    <row r="40" spans="1:31" ht="16.5" thickTop="1" thickBot="1" x14ac:dyDescent="0.3">
      <c r="A40" s="180">
        <v>4</v>
      </c>
      <c r="B40" s="149" t="s">
        <v>254</v>
      </c>
      <c r="C40" s="150">
        <v>8</v>
      </c>
      <c r="D40" s="151">
        <v>8</v>
      </c>
      <c r="E40" s="152">
        <v>11</v>
      </c>
      <c r="F40" s="153">
        <f>SUM(C40:E40)</f>
        <v>27</v>
      </c>
      <c r="G40" s="62"/>
      <c r="H40" s="62"/>
      <c r="I40" s="62"/>
      <c r="J40" s="62"/>
      <c r="K40" s="123"/>
      <c r="L40" s="62"/>
      <c r="M40" s="62"/>
      <c r="N40" s="62"/>
      <c r="O40" s="62"/>
      <c r="P40" s="62"/>
      <c r="Q40" s="62"/>
      <c r="R40" s="62"/>
      <c r="S40" s="62"/>
      <c r="T40" s="62"/>
      <c r="U40" s="62"/>
      <c r="V40" s="62"/>
      <c r="W40" s="62"/>
      <c r="X40" s="62"/>
      <c r="Y40" s="62"/>
      <c r="Z40" s="62"/>
      <c r="AA40" s="62"/>
      <c r="AB40" s="62"/>
      <c r="AC40" s="62"/>
      <c r="AD40" s="62"/>
      <c r="AE40" s="178"/>
    </row>
    <row r="41" spans="1:31" ht="15.75" thickTop="1" x14ac:dyDescent="0.25">
      <c r="A41" s="181"/>
      <c r="B41" s="145"/>
      <c r="C41" s="146"/>
      <c r="D41" s="146"/>
      <c r="E41" s="146"/>
      <c r="F41" s="146"/>
      <c r="G41" s="62"/>
      <c r="H41" s="62"/>
      <c r="I41" s="62"/>
      <c r="J41" s="62"/>
      <c r="K41" s="123"/>
      <c r="L41" s="62"/>
      <c r="M41" s="62"/>
      <c r="N41" s="62"/>
      <c r="O41" s="62"/>
      <c r="P41" s="62"/>
      <c r="Q41" s="62"/>
      <c r="R41" s="62"/>
      <c r="S41" s="62"/>
      <c r="T41" s="62"/>
      <c r="U41" s="62"/>
      <c r="V41" s="62"/>
      <c r="W41" s="62"/>
      <c r="X41" s="62"/>
      <c r="Y41" s="62"/>
      <c r="Z41" s="62"/>
      <c r="AA41" s="62"/>
      <c r="AB41" s="62"/>
      <c r="AC41" s="62"/>
      <c r="AD41" s="62"/>
      <c r="AE41" s="178"/>
    </row>
    <row r="42" spans="1:31" x14ac:dyDescent="0.25">
      <c r="A42" s="177"/>
      <c r="B42" s="62"/>
      <c r="C42" s="62"/>
      <c r="D42" s="62"/>
      <c r="E42" s="62"/>
      <c r="F42" s="62"/>
      <c r="G42" s="62"/>
      <c r="H42" s="62"/>
      <c r="I42" s="62"/>
      <c r="J42" s="62"/>
      <c r="K42" s="123"/>
      <c r="L42" s="62"/>
      <c r="M42" s="62"/>
      <c r="N42" s="62"/>
      <c r="O42" s="62"/>
      <c r="P42" s="62"/>
      <c r="Q42" s="62"/>
      <c r="R42" s="62"/>
      <c r="S42" s="62"/>
      <c r="T42" s="62"/>
      <c r="U42" s="62"/>
      <c r="V42" s="62"/>
      <c r="W42" s="62"/>
      <c r="X42" s="62"/>
      <c r="Y42" s="62"/>
      <c r="Z42" s="62"/>
      <c r="AA42" s="62"/>
      <c r="AB42" s="62"/>
      <c r="AC42" s="62"/>
      <c r="AD42" s="62"/>
      <c r="AE42" s="178"/>
    </row>
    <row r="43" spans="1:31" ht="15.75" thickBot="1" x14ac:dyDescent="0.3">
      <c r="A43" s="177"/>
      <c r="B43" s="239" t="s">
        <v>322</v>
      </c>
      <c r="C43" s="62"/>
      <c r="D43" s="62"/>
      <c r="E43" s="62"/>
      <c r="F43" s="62"/>
      <c r="G43" s="62"/>
      <c r="H43" s="62"/>
      <c r="I43" s="62"/>
      <c r="J43" s="62"/>
      <c r="K43" s="62"/>
      <c r="L43" s="123"/>
      <c r="M43" s="62"/>
      <c r="N43" s="62"/>
      <c r="O43" s="62"/>
      <c r="P43" s="62"/>
      <c r="Q43" s="62"/>
      <c r="R43" s="62"/>
      <c r="S43" s="62"/>
      <c r="T43" s="62"/>
      <c r="U43" s="62"/>
      <c r="V43" s="62"/>
      <c r="W43" s="62"/>
      <c r="X43" s="62"/>
      <c r="Y43" s="62"/>
      <c r="Z43" s="62"/>
      <c r="AA43" s="62"/>
      <c r="AB43" s="62"/>
      <c r="AC43" s="62"/>
      <c r="AD43" s="62"/>
      <c r="AE43" s="178"/>
    </row>
    <row r="44" spans="1:31" ht="15.75" thickTop="1" x14ac:dyDescent="0.25">
      <c r="A44" s="434" t="s">
        <v>4</v>
      </c>
      <c r="B44" s="423" t="s">
        <v>14</v>
      </c>
      <c r="C44" s="436" t="s">
        <v>174</v>
      </c>
      <c r="D44" s="426"/>
      <c r="E44" s="426"/>
      <c r="F44" s="437"/>
      <c r="G44" s="425" t="s">
        <v>214</v>
      </c>
      <c r="H44" s="426"/>
      <c r="I44" s="426"/>
      <c r="J44" s="427"/>
      <c r="K44" s="436" t="s">
        <v>212</v>
      </c>
      <c r="L44" s="427"/>
      <c r="M44" s="62"/>
      <c r="N44" s="62"/>
      <c r="O44" s="62"/>
      <c r="P44" s="62"/>
      <c r="Q44" s="62"/>
      <c r="R44" s="62"/>
      <c r="S44" s="62"/>
      <c r="T44" s="62"/>
      <c r="U44" s="62"/>
      <c r="V44" s="62"/>
      <c r="W44" s="62"/>
      <c r="X44" s="62"/>
      <c r="Y44" s="62"/>
      <c r="Z44" s="62"/>
      <c r="AA44" s="62"/>
      <c r="AB44" s="62"/>
      <c r="AC44" s="62"/>
      <c r="AD44" s="62"/>
      <c r="AE44" s="178"/>
    </row>
    <row r="45" spans="1:31" ht="15.75" thickBot="1" x14ac:dyDescent="0.3">
      <c r="A45" s="435"/>
      <c r="B45" s="424"/>
      <c r="C45" s="132" t="s">
        <v>1</v>
      </c>
      <c r="D45" s="133" t="s">
        <v>0</v>
      </c>
      <c r="E45" s="133" t="s">
        <v>2</v>
      </c>
      <c r="F45" s="140" t="s">
        <v>3</v>
      </c>
      <c r="G45" s="141" t="s">
        <v>1</v>
      </c>
      <c r="H45" s="133" t="s">
        <v>0</v>
      </c>
      <c r="I45" s="133" t="s">
        <v>2</v>
      </c>
      <c r="J45" s="134" t="s">
        <v>3</v>
      </c>
      <c r="K45" s="132" t="s">
        <v>213</v>
      </c>
      <c r="L45" s="134" t="s">
        <v>3</v>
      </c>
      <c r="M45" s="62"/>
      <c r="N45" s="62"/>
      <c r="O45" s="62"/>
      <c r="P45" s="62"/>
      <c r="Q45" s="62"/>
      <c r="R45" s="62"/>
      <c r="S45" s="62"/>
      <c r="T45" s="62"/>
      <c r="U45" s="62"/>
      <c r="V45" s="62"/>
      <c r="W45" s="62"/>
      <c r="X45" s="62"/>
      <c r="Y45" s="62"/>
      <c r="Z45" s="62"/>
      <c r="AA45" s="62"/>
      <c r="AB45" s="62"/>
      <c r="AC45" s="62"/>
      <c r="AD45" s="62"/>
      <c r="AE45" s="178"/>
    </row>
    <row r="46" spans="1:31" ht="16.5" thickTop="1" thickBot="1" x14ac:dyDescent="0.3">
      <c r="A46" s="182">
        <f>A40</f>
        <v>4</v>
      </c>
      <c r="B46" s="154" t="s">
        <v>254</v>
      </c>
      <c r="C46" s="155">
        <f>J10</f>
        <v>7752</v>
      </c>
      <c r="D46" s="156">
        <f>K10</f>
        <v>8541</v>
      </c>
      <c r="E46" s="156">
        <f>L10</f>
        <v>12225</v>
      </c>
      <c r="F46" s="157">
        <f>M10</f>
        <v>28518</v>
      </c>
      <c r="G46" s="158">
        <f>C46/$F$46</f>
        <v>0.27182831895644854</v>
      </c>
      <c r="H46" s="159">
        <f>D46/$F$46</f>
        <v>0.29949505575426044</v>
      </c>
      <c r="I46" s="159">
        <f>E46/$F$46</f>
        <v>0.42867662528929096</v>
      </c>
      <c r="J46" s="160">
        <f>F46/$F$46</f>
        <v>1</v>
      </c>
      <c r="K46" s="158">
        <f>Results!$K$28</f>
        <v>0.15157193420778681</v>
      </c>
      <c r="L46" s="161">
        <f>Results!$L$28</f>
        <v>2.9240562344691412E-2</v>
      </c>
      <c r="M46" s="62"/>
      <c r="N46" s="62"/>
      <c r="O46" s="62"/>
      <c r="P46" s="62"/>
      <c r="Q46" s="62"/>
      <c r="R46" s="62"/>
      <c r="S46" s="62"/>
      <c r="T46" s="62"/>
      <c r="U46" s="62"/>
      <c r="V46" s="62"/>
      <c r="W46" s="62"/>
      <c r="X46" s="62"/>
      <c r="Y46" s="62"/>
      <c r="Z46" s="62"/>
      <c r="AA46" s="62"/>
      <c r="AB46" s="62"/>
      <c r="AC46" s="62"/>
      <c r="AD46" s="62"/>
      <c r="AE46" s="178"/>
    </row>
    <row r="47" spans="1:31" ht="15.75" thickTop="1" x14ac:dyDescent="0.25">
      <c r="A47" s="177"/>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178"/>
    </row>
    <row r="48" spans="1:31" x14ac:dyDescent="0.25">
      <c r="A48" s="177"/>
      <c r="B48" s="62"/>
      <c r="C48" s="62"/>
      <c r="D48" s="62"/>
      <c r="E48" s="62"/>
      <c r="F48" s="62"/>
      <c r="G48" s="62"/>
      <c r="H48" s="62"/>
      <c r="I48" s="62"/>
      <c r="J48" s="62"/>
      <c r="K48" s="123"/>
      <c r="L48" s="62"/>
      <c r="M48" s="62"/>
      <c r="N48" s="62"/>
      <c r="O48" s="62"/>
      <c r="P48" s="62"/>
      <c r="Q48" s="62"/>
      <c r="R48" s="62"/>
      <c r="S48" s="62"/>
      <c r="T48" s="62"/>
      <c r="U48" s="62"/>
      <c r="V48" s="62"/>
      <c r="W48" s="62"/>
      <c r="X48" s="62"/>
      <c r="Y48" s="62"/>
      <c r="Z48" s="62"/>
      <c r="AA48" s="62"/>
      <c r="AB48" s="62"/>
      <c r="AC48" s="62"/>
      <c r="AD48" s="62"/>
      <c r="AE48" s="178"/>
    </row>
    <row r="49" spans="1:31" ht="15.75" thickBot="1" x14ac:dyDescent="0.3">
      <c r="B49" s="231" t="s">
        <v>330</v>
      </c>
      <c r="C49" s="230"/>
      <c r="D49" s="230"/>
      <c r="E49" s="230"/>
      <c r="F49" s="230"/>
      <c r="G49" s="230"/>
      <c r="H49" s="230"/>
      <c r="I49" s="230"/>
      <c r="J49" s="230"/>
      <c r="K49" s="230"/>
      <c r="L49" s="230"/>
      <c r="M49" s="230"/>
      <c r="N49" s="162"/>
      <c r="O49" s="162"/>
      <c r="P49" s="162"/>
      <c r="Q49" s="162"/>
      <c r="R49" s="162"/>
      <c r="S49" s="162"/>
      <c r="T49" s="162"/>
      <c r="U49" s="62"/>
      <c r="V49" s="62"/>
      <c r="W49" s="62"/>
      <c r="X49" s="62"/>
      <c r="Y49" s="62"/>
      <c r="Z49" s="62"/>
      <c r="AA49" s="62"/>
      <c r="AB49" s="162"/>
      <c r="AC49" s="162"/>
      <c r="AD49" s="162"/>
      <c r="AE49" s="237"/>
    </row>
    <row r="50" spans="1:31" ht="15.75" thickTop="1" x14ac:dyDescent="0.25">
      <c r="A50" s="184" t="s">
        <v>4</v>
      </c>
      <c r="B50" s="423" t="s">
        <v>14</v>
      </c>
      <c r="C50" s="425" t="s">
        <v>323</v>
      </c>
      <c r="D50" s="426"/>
      <c r="E50" s="426"/>
      <c r="F50" s="427"/>
      <c r="G50" s="425" t="s">
        <v>324</v>
      </c>
      <c r="H50" s="426"/>
      <c r="I50" s="426"/>
      <c r="J50" s="427"/>
      <c r="K50" s="425" t="s">
        <v>325</v>
      </c>
      <c r="L50" s="426"/>
      <c r="M50" s="426"/>
      <c r="N50" s="427"/>
      <c r="O50" s="162"/>
      <c r="P50" s="162"/>
      <c r="Q50" s="162"/>
      <c r="R50" s="162"/>
      <c r="S50" s="162"/>
      <c r="T50" s="162"/>
      <c r="U50" s="62"/>
      <c r="V50" s="62"/>
      <c r="W50" s="62"/>
      <c r="X50" s="62"/>
      <c r="Y50" s="62"/>
      <c r="Z50" s="62"/>
      <c r="AA50" s="62"/>
      <c r="AB50" s="162"/>
      <c r="AC50" s="162"/>
      <c r="AD50" s="162"/>
      <c r="AE50" s="237"/>
    </row>
    <row r="51" spans="1:31" ht="25.5" customHeight="1" thickBot="1" x14ac:dyDescent="0.3">
      <c r="A51" s="185"/>
      <c r="B51" s="424"/>
      <c r="C51" s="65" t="s">
        <v>175</v>
      </c>
      <c r="D51" s="66" t="s">
        <v>0</v>
      </c>
      <c r="E51" s="66" t="s">
        <v>2</v>
      </c>
      <c r="F51" s="67" t="s">
        <v>3</v>
      </c>
      <c r="G51" s="65" t="s">
        <v>175</v>
      </c>
      <c r="H51" s="66" t="s">
        <v>0</v>
      </c>
      <c r="I51" s="66" t="s">
        <v>2</v>
      </c>
      <c r="J51" s="67" t="s">
        <v>3</v>
      </c>
      <c r="K51" s="65" t="s">
        <v>175</v>
      </c>
      <c r="L51" s="66" t="s">
        <v>0</v>
      </c>
      <c r="M51" s="66" t="s">
        <v>2</v>
      </c>
      <c r="N51" s="67" t="s">
        <v>3</v>
      </c>
      <c r="O51" s="162"/>
      <c r="P51" s="162"/>
      <c r="Q51" s="162"/>
      <c r="R51" s="162"/>
      <c r="S51" s="162"/>
      <c r="T51" s="162"/>
      <c r="U51" s="62"/>
      <c r="V51" s="62"/>
      <c r="W51" s="62"/>
      <c r="X51" s="62"/>
      <c r="Y51" s="62"/>
      <c r="Z51" s="62"/>
      <c r="AA51" s="62"/>
      <c r="AB51" s="162"/>
      <c r="AC51" s="162"/>
      <c r="AD51" s="162"/>
      <c r="AE51" s="237"/>
    </row>
    <row r="52" spans="1:31" ht="16.5" thickTop="1" thickBot="1" x14ac:dyDescent="0.3">
      <c r="A52" s="186">
        <v>4</v>
      </c>
      <c r="B52" s="164" t="s">
        <v>254</v>
      </c>
      <c r="C52" s="169">
        <f>AF13</f>
        <v>7752</v>
      </c>
      <c r="D52" s="165">
        <f>AF14</f>
        <v>8541</v>
      </c>
      <c r="E52" s="165">
        <f>AF15</f>
        <v>12225</v>
      </c>
      <c r="F52" s="235">
        <f>AF16</f>
        <v>28518</v>
      </c>
      <c r="G52" s="169">
        <f>AF5</f>
        <v>4779</v>
      </c>
      <c r="H52" s="169">
        <f>AF6</f>
        <v>5634</v>
      </c>
      <c r="I52" s="169">
        <f>AF7</f>
        <v>10605</v>
      </c>
      <c r="J52" s="169">
        <f>AF8</f>
        <v>21018</v>
      </c>
      <c r="K52" s="166">
        <f>AF9</f>
        <v>2973</v>
      </c>
      <c r="L52" s="165">
        <f>AF10</f>
        <v>2907</v>
      </c>
      <c r="M52" s="165">
        <f>AF11</f>
        <v>1620</v>
      </c>
      <c r="N52" s="236">
        <f>AF12</f>
        <v>7500</v>
      </c>
      <c r="O52" s="162"/>
      <c r="P52" s="162"/>
      <c r="Q52" s="162"/>
      <c r="R52" s="162"/>
      <c r="S52" s="162"/>
      <c r="T52" s="162"/>
      <c r="U52" s="62"/>
      <c r="V52" s="62"/>
      <c r="W52" s="62"/>
      <c r="X52" s="62"/>
      <c r="Y52" s="62"/>
      <c r="Z52" s="62"/>
      <c r="AA52" s="62"/>
      <c r="AB52" s="162"/>
      <c r="AC52" s="162"/>
      <c r="AD52" s="162"/>
      <c r="AE52" s="237"/>
    </row>
    <row r="53" spans="1:31" ht="15.75" thickTop="1" x14ac:dyDescent="0.25">
      <c r="A53" s="177"/>
      <c r="B53" s="62"/>
      <c r="C53" s="62"/>
      <c r="D53" s="62"/>
      <c r="E53" s="62"/>
      <c r="F53" s="62"/>
      <c r="G53" s="62"/>
      <c r="H53" s="62"/>
      <c r="I53" s="62"/>
      <c r="J53" s="62"/>
      <c r="K53" s="123"/>
      <c r="L53" s="62"/>
      <c r="M53" s="62"/>
      <c r="N53" s="62"/>
      <c r="O53" s="62"/>
      <c r="P53" s="62"/>
      <c r="Q53" s="62"/>
      <c r="R53" s="62"/>
      <c r="S53" s="62"/>
      <c r="T53" s="62"/>
      <c r="U53" s="62"/>
      <c r="V53" s="62"/>
      <c r="W53" s="62"/>
      <c r="X53" s="62"/>
      <c r="Y53" s="62"/>
      <c r="Z53" s="62"/>
      <c r="AA53" s="62"/>
      <c r="AB53" s="62"/>
      <c r="AC53" s="62"/>
      <c r="AD53" s="62"/>
      <c r="AE53" s="178"/>
    </row>
    <row r="54" spans="1:31" x14ac:dyDescent="0.25">
      <c r="A54" s="177"/>
      <c r="B54" s="62"/>
      <c r="C54" s="62"/>
      <c r="D54" s="62"/>
      <c r="E54" s="62"/>
      <c r="F54" s="62"/>
      <c r="G54" s="62"/>
      <c r="H54" s="62"/>
      <c r="I54" s="62"/>
      <c r="J54" s="62"/>
      <c r="K54" s="123"/>
      <c r="L54" s="62"/>
      <c r="M54" s="62"/>
      <c r="N54" s="62"/>
      <c r="O54" s="62"/>
      <c r="P54" s="62"/>
      <c r="Q54" s="62"/>
      <c r="R54" s="62"/>
      <c r="S54" s="62"/>
      <c r="T54" s="62"/>
      <c r="U54" s="62"/>
      <c r="V54" s="62"/>
      <c r="W54" s="62"/>
      <c r="X54" s="62"/>
      <c r="Y54" s="62"/>
      <c r="Z54" s="62"/>
      <c r="AA54" s="62"/>
      <c r="AB54" s="62"/>
      <c r="AC54" s="62"/>
      <c r="AD54" s="62"/>
      <c r="AE54" s="178"/>
    </row>
    <row r="55" spans="1:31" x14ac:dyDescent="0.25">
      <c r="A55" s="177"/>
      <c r="B55" s="62"/>
      <c r="C55" s="62"/>
      <c r="D55" s="62"/>
      <c r="E55" s="62"/>
      <c r="F55" s="62"/>
      <c r="G55" s="62"/>
      <c r="H55" s="62"/>
      <c r="I55" s="62"/>
      <c r="J55" s="62"/>
      <c r="K55" s="123"/>
      <c r="L55" s="62"/>
      <c r="M55" s="62"/>
      <c r="N55" s="62"/>
      <c r="O55" s="62"/>
      <c r="P55" s="62"/>
      <c r="Q55" s="62"/>
      <c r="R55" s="62"/>
      <c r="S55" s="62"/>
      <c r="T55" s="62"/>
      <c r="U55" s="62"/>
      <c r="V55" s="62"/>
      <c r="W55" s="62"/>
      <c r="X55" s="62"/>
      <c r="Y55" s="62"/>
      <c r="Z55" s="62"/>
      <c r="AA55" s="62"/>
      <c r="AB55" s="62"/>
      <c r="AC55" s="62"/>
      <c r="AD55" s="62"/>
      <c r="AE55" s="178"/>
    </row>
    <row r="56" spans="1:31" ht="15.75" thickBot="1" x14ac:dyDescent="0.3">
      <c r="A56" s="183"/>
      <c r="B56" s="163" t="s">
        <v>335</v>
      </c>
      <c r="C56" s="162"/>
      <c r="D56" s="162"/>
      <c r="E56" s="162"/>
      <c r="F56" s="162"/>
      <c r="G56" s="162"/>
      <c r="H56" s="162"/>
      <c r="I56" s="162"/>
      <c r="J56" s="162"/>
      <c r="K56" s="162"/>
      <c r="L56" s="162"/>
      <c r="M56" s="162"/>
      <c r="N56" s="162"/>
      <c r="O56" s="162"/>
      <c r="P56" s="162"/>
      <c r="Q56" s="162"/>
      <c r="R56" s="162"/>
      <c r="S56" s="252"/>
      <c r="T56" s="62"/>
      <c r="U56" s="62"/>
      <c r="V56" s="62"/>
      <c r="W56" s="62"/>
      <c r="X56" s="62"/>
      <c r="Y56" s="62"/>
      <c r="Z56" s="62"/>
      <c r="AA56" s="62"/>
      <c r="AB56" s="62"/>
      <c r="AC56" s="62"/>
      <c r="AD56" s="62"/>
      <c r="AE56" s="178"/>
    </row>
    <row r="57" spans="1:31" ht="15.75" thickTop="1" x14ac:dyDescent="0.25">
      <c r="A57" s="124" t="s">
        <v>4</v>
      </c>
      <c r="B57" s="124" t="s">
        <v>14</v>
      </c>
      <c r="C57" s="444" t="s">
        <v>175</v>
      </c>
      <c r="D57" s="445"/>
      <c r="E57" s="445"/>
      <c r="F57" s="445"/>
      <c r="G57" s="445"/>
      <c r="H57" s="446"/>
      <c r="I57" s="444" t="s">
        <v>0</v>
      </c>
      <c r="J57" s="445"/>
      <c r="K57" s="445"/>
      <c r="L57" s="445"/>
      <c r="M57" s="445"/>
      <c r="N57" s="446"/>
      <c r="O57" s="444" t="s">
        <v>2</v>
      </c>
      <c r="P57" s="445"/>
      <c r="Q57" s="445"/>
      <c r="R57" s="445"/>
      <c r="S57" s="445"/>
      <c r="T57" s="446"/>
      <c r="U57" s="242" t="s">
        <v>3</v>
      </c>
      <c r="V57" s="243"/>
      <c r="W57" s="243"/>
      <c r="X57" s="243"/>
      <c r="Y57" s="243"/>
      <c r="Z57" s="244"/>
      <c r="AA57" s="62"/>
      <c r="AB57" s="62"/>
      <c r="AC57" s="62"/>
      <c r="AD57" s="62"/>
      <c r="AE57" s="178"/>
    </row>
    <row r="58" spans="1:31" ht="30.75" thickBot="1" x14ac:dyDescent="0.3">
      <c r="A58" s="125"/>
      <c r="B58" s="125"/>
      <c r="C58" s="65" t="str">
        <f>$V$5&amp;"
(mph)"</f>
        <v>40-40
(mph)</v>
      </c>
      <c r="D58" s="66" t="str">
        <f>$V$6&amp;"
(mph)"</f>
        <v>40-30
(mph)</v>
      </c>
      <c r="E58" s="245" t="str">
        <f>$V$7&amp;" (mph)"</f>
        <v>40-20 (mph)</v>
      </c>
      <c r="F58" s="66" t="str">
        <f>$V$8&amp;"
(mph)"</f>
        <v>30-30
(mph)</v>
      </c>
      <c r="G58" s="66" t="str">
        <f>$V$9&amp;"
(mph)"</f>
        <v>30-20
(mph)</v>
      </c>
      <c r="H58" s="66" t="str">
        <f>$V$10&amp;" (mph)"</f>
        <v>20-20 (mph)</v>
      </c>
      <c r="I58" s="65" t="str">
        <f>$V$5&amp;"
(mph)"</f>
        <v>40-40
(mph)</v>
      </c>
      <c r="J58" s="66" t="str">
        <f>$V$6&amp;"
(mph)"</f>
        <v>40-30
(mph)</v>
      </c>
      <c r="K58" s="245" t="str">
        <f>$V$7&amp;" (mph)"</f>
        <v>40-20 (mph)</v>
      </c>
      <c r="L58" s="66" t="str">
        <f>$V$8&amp;"
(mph)"</f>
        <v>30-30
(mph)</v>
      </c>
      <c r="M58" s="66" t="str">
        <f>$V$9&amp;"
(mph)"</f>
        <v>30-20
(mph)</v>
      </c>
      <c r="N58" s="66" t="str">
        <f>$V$10&amp;" (mph)"</f>
        <v>20-20 (mph)</v>
      </c>
      <c r="O58" s="65" t="str">
        <f>$V$5&amp;"
(mph)"</f>
        <v>40-40
(mph)</v>
      </c>
      <c r="P58" s="66" t="str">
        <f>$V$6&amp;"
(mph)"</f>
        <v>40-30
(mph)</v>
      </c>
      <c r="Q58" s="245" t="str">
        <f>$V$7&amp;" (mph)"</f>
        <v>40-20 (mph)</v>
      </c>
      <c r="R58" s="66" t="str">
        <f>$V$8&amp;"
(mph)"</f>
        <v>30-30
(mph)</v>
      </c>
      <c r="S58" s="66" t="str">
        <f>$V$9&amp;"
(mph)"</f>
        <v>30-20
(mph)</v>
      </c>
      <c r="T58" s="66" t="str">
        <f>$V$10&amp;" (mph)"</f>
        <v>20-20 (mph)</v>
      </c>
      <c r="U58" s="65" t="str">
        <f>$V$5&amp;"
(mph)"</f>
        <v>40-40
(mph)</v>
      </c>
      <c r="V58" s="66" t="str">
        <f>$V$6&amp;"
(mph)"</f>
        <v>40-30
(mph)</v>
      </c>
      <c r="W58" s="245" t="str">
        <f>$V$7&amp;" (mph)"</f>
        <v>40-20 (mph)</v>
      </c>
      <c r="X58" s="66" t="str">
        <f>$V$8&amp;"
(mph)"</f>
        <v>30-30
(mph)</v>
      </c>
      <c r="Y58" s="66" t="str">
        <f>$V$9&amp;"
(mph)"</f>
        <v>30-20
(mph)</v>
      </c>
      <c r="Z58" s="67" t="str">
        <f>$V$10&amp;" (mph)"</f>
        <v>20-20 (mph)</v>
      </c>
      <c r="AA58" s="162"/>
      <c r="AB58" s="62"/>
      <c r="AC58" s="62"/>
      <c r="AD58" s="62"/>
      <c r="AE58" s="178"/>
    </row>
    <row r="59" spans="1:31" ht="16.5" thickTop="1" thickBot="1" x14ac:dyDescent="0.3">
      <c r="A59" s="247">
        <f>A40</f>
        <v>4</v>
      </c>
      <c r="B59" s="164" t="str">
        <f>B40</f>
        <v>CFIMUTCOMBO</v>
      </c>
      <c r="C59" s="248">
        <f ca="1">W5</f>
        <v>4</v>
      </c>
      <c r="D59" s="248">
        <f ca="1">W6</f>
        <v>0</v>
      </c>
      <c r="E59" s="248">
        <f ca="1">W7</f>
        <v>0</v>
      </c>
      <c r="F59" s="248">
        <f ca="1">W8</f>
        <v>4</v>
      </c>
      <c r="G59" s="248">
        <f ca="1">W9</f>
        <v>0</v>
      </c>
      <c r="H59" s="249">
        <f ca="1">W10</f>
        <v>0</v>
      </c>
      <c r="I59" s="250">
        <f ca="1">W11</f>
        <v>0</v>
      </c>
      <c r="J59" s="49">
        <f ca="1">W12</f>
        <v>0</v>
      </c>
      <c r="K59" s="49">
        <f ca="1">W13</f>
        <v>5</v>
      </c>
      <c r="L59" s="49">
        <f ca="1">W14</f>
        <v>0</v>
      </c>
      <c r="M59" s="49">
        <f ca="1">W15</f>
        <v>3</v>
      </c>
      <c r="N59" s="251">
        <f ca="1">W22</f>
        <v>1</v>
      </c>
      <c r="O59" s="250">
        <f ca="1">W17</f>
        <v>0</v>
      </c>
      <c r="P59" s="49">
        <f ca="1">W18</f>
        <v>4</v>
      </c>
      <c r="Q59" s="49">
        <f ca="1">W19</f>
        <v>3</v>
      </c>
      <c r="R59" s="49">
        <f ca="1">W20</f>
        <v>0</v>
      </c>
      <c r="S59" s="49">
        <f ca="1">W21</f>
        <v>3</v>
      </c>
      <c r="T59" s="251">
        <f ca="1">W22</f>
        <v>1</v>
      </c>
      <c r="U59" s="250">
        <f ca="1">W23</f>
        <v>4</v>
      </c>
      <c r="V59" s="49">
        <f ca="1">W24</f>
        <v>4</v>
      </c>
      <c r="W59" s="49">
        <f ca="1">W25</f>
        <v>8</v>
      </c>
      <c r="X59" s="49">
        <f ca="1">W26</f>
        <v>4</v>
      </c>
      <c r="Y59" s="49">
        <f ca="1">W27</f>
        <v>6</v>
      </c>
      <c r="Z59" s="251">
        <f ca="1">W28</f>
        <v>1</v>
      </c>
      <c r="AA59" s="162"/>
      <c r="AB59" s="162"/>
      <c r="AC59" s="62"/>
      <c r="AD59" s="62"/>
      <c r="AE59" s="178"/>
    </row>
    <row r="60" spans="1:31" ht="19.5" thickTop="1" x14ac:dyDescent="0.3">
      <c r="A60" s="183"/>
      <c r="B60" s="167"/>
      <c r="C60" s="167"/>
      <c r="D60" s="62"/>
      <c r="E60" s="62"/>
      <c r="F60" s="62"/>
      <c r="G60" s="62"/>
      <c r="H60" s="62"/>
      <c r="I60" s="123"/>
      <c r="J60" s="148"/>
      <c r="K60" s="148"/>
      <c r="L60" s="62"/>
      <c r="M60" s="62"/>
      <c r="N60" s="62"/>
      <c r="O60" s="62"/>
      <c r="P60" s="62"/>
      <c r="Q60" s="62"/>
      <c r="R60" s="168"/>
      <c r="S60" s="246"/>
      <c r="T60" s="62"/>
      <c r="U60" s="162"/>
      <c r="V60" s="162"/>
      <c r="W60" s="162"/>
      <c r="X60" s="162"/>
      <c r="Y60" s="162"/>
      <c r="Z60" s="62"/>
      <c r="AA60" s="62"/>
      <c r="AB60" s="62"/>
      <c r="AC60" s="62"/>
      <c r="AD60" s="62"/>
      <c r="AE60" s="178"/>
    </row>
    <row r="61" spans="1:31" ht="18.75" x14ac:dyDescent="0.3">
      <c r="A61" s="183"/>
      <c r="B61" s="167"/>
      <c r="C61" s="167"/>
      <c r="D61" s="62"/>
      <c r="E61" s="62"/>
      <c r="F61" s="62"/>
      <c r="G61" s="62"/>
      <c r="H61" s="62"/>
      <c r="I61" s="123"/>
      <c r="J61" s="62"/>
      <c r="K61" s="62"/>
      <c r="L61" s="62"/>
      <c r="M61" s="62"/>
      <c r="N61" s="62"/>
      <c r="O61" s="62"/>
      <c r="P61" s="62"/>
      <c r="Q61" s="62"/>
      <c r="R61" s="168"/>
      <c r="S61" s="62"/>
      <c r="T61" s="62"/>
      <c r="U61" s="162"/>
      <c r="V61" s="162"/>
      <c r="W61" s="162"/>
      <c r="X61" s="162"/>
      <c r="Y61" s="162"/>
      <c r="Z61" s="62"/>
      <c r="AA61" s="62"/>
      <c r="AB61" s="62"/>
      <c r="AC61" s="62"/>
      <c r="AD61" s="62"/>
      <c r="AE61" s="178"/>
    </row>
    <row r="62" spans="1:31" ht="15.75" thickBot="1" x14ac:dyDescent="0.3">
      <c r="A62" s="183"/>
      <c r="B62" s="163" t="s">
        <v>340</v>
      </c>
      <c r="C62" s="162"/>
      <c r="D62" s="162"/>
      <c r="E62" s="162"/>
      <c r="F62" s="162"/>
      <c r="G62" s="162"/>
      <c r="H62" s="162"/>
      <c r="I62" s="162"/>
      <c r="J62" s="162"/>
      <c r="K62" s="162"/>
      <c r="L62" s="162"/>
      <c r="M62" s="162"/>
      <c r="N62" s="162"/>
      <c r="O62" s="162"/>
      <c r="P62" s="162"/>
      <c r="Q62" s="162"/>
      <c r="R62" s="162"/>
      <c r="S62" s="62"/>
      <c r="T62" s="62"/>
      <c r="U62" s="62"/>
      <c r="V62" s="62"/>
      <c r="W62" s="62"/>
      <c r="X62" s="62"/>
      <c r="Y62" s="62"/>
      <c r="Z62" s="62"/>
      <c r="AA62" s="62"/>
      <c r="AB62" s="62"/>
      <c r="AC62" s="62"/>
      <c r="AD62" s="62"/>
      <c r="AE62" s="178"/>
    </row>
    <row r="63" spans="1:31" ht="15.75" thickTop="1" x14ac:dyDescent="0.25">
      <c r="A63" s="184" t="s">
        <v>4</v>
      </c>
      <c r="B63" s="124" t="s">
        <v>14</v>
      </c>
      <c r="C63" s="444" t="s">
        <v>175</v>
      </c>
      <c r="D63" s="445"/>
      <c r="E63" s="445"/>
      <c r="F63" s="445"/>
      <c r="G63" s="445"/>
      <c r="H63" s="445"/>
      <c r="I63" s="446"/>
      <c r="J63" s="444" t="s">
        <v>0</v>
      </c>
      <c r="K63" s="445"/>
      <c r="L63" s="445"/>
      <c r="M63" s="445"/>
      <c r="N63" s="445"/>
      <c r="O63" s="445"/>
      <c r="P63" s="446"/>
      <c r="Q63" s="444" t="s">
        <v>2</v>
      </c>
      <c r="R63" s="445"/>
      <c r="S63" s="445"/>
      <c r="T63" s="445"/>
      <c r="U63" s="445"/>
      <c r="V63" s="445"/>
      <c r="W63" s="446"/>
      <c r="X63" s="444" t="s">
        <v>3</v>
      </c>
      <c r="Y63" s="445"/>
      <c r="Z63" s="445"/>
      <c r="AA63" s="445"/>
      <c r="AB63" s="445"/>
      <c r="AC63" s="445"/>
      <c r="AD63" s="446"/>
      <c r="AE63" s="178"/>
    </row>
    <row r="64" spans="1:31" ht="45.75" thickBot="1" x14ac:dyDescent="0.3">
      <c r="A64" s="185"/>
      <c r="B64" s="125"/>
      <c r="C64" s="65" t="str">
        <f>$V$5&amp;"
(mph)"</f>
        <v>40-40
(mph)</v>
      </c>
      <c r="D64" s="66" t="str">
        <f>$V$6&amp;"
(mph)"</f>
        <v>40-30
(mph)</v>
      </c>
      <c r="E64" s="245" t="str">
        <f>$V$7&amp;" (mph)"</f>
        <v>40-20 (mph)</v>
      </c>
      <c r="F64" s="66" t="str">
        <f>$V$8&amp;"
(mph)"</f>
        <v>30-30
(mph)</v>
      </c>
      <c r="G64" s="66" t="str">
        <f>$V$9&amp;"
(mph)"</f>
        <v>30-20
(mph)</v>
      </c>
      <c r="H64" s="66" t="str">
        <f>$V$10&amp;" (mph)"</f>
        <v>20-20 (mph)</v>
      </c>
      <c r="I64" s="67" t="s">
        <v>223</v>
      </c>
      <c r="J64" s="65" t="str">
        <f>$V$5&amp;"
(mph)"</f>
        <v>40-40
(mph)</v>
      </c>
      <c r="K64" s="66" t="str">
        <f>$V$6&amp;"
(mph)"</f>
        <v>40-30
(mph)</v>
      </c>
      <c r="L64" s="245" t="str">
        <f>$V$7&amp;" (mph)"</f>
        <v>40-20 (mph)</v>
      </c>
      <c r="M64" s="66" t="str">
        <f>$V$8&amp;"
(mph)"</f>
        <v>30-30
(mph)</v>
      </c>
      <c r="N64" s="66" t="str">
        <f>$V$9&amp;"
(mph)"</f>
        <v>30-20
(mph)</v>
      </c>
      <c r="O64" s="66" t="str">
        <f>$V$10&amp;" (mph)"</f>
        <v>20-20 (mph)</v>
      </c>
      <c r="P64" s="67" t="s">
        <v>223</v>
      </c>
      <c r="Q64" s="65" t="str">
        <f>$V$5&amp;"
(mph)"</f>
        <v>40-40
(mph)</v>
      </c>
      <c r="R64" s="66" t="str">
        <f>$V$6&amp;"
(mph)"</f>
        <v>40-30
(mph)</v>
      </c>
      <c r="S64" s="245" t="str">
        <f>$V$7&amp;" (mph)"</f>
        <v>40-20 (mph)</v>
      </c>
      <c r="T64" s="66" t="str">
        <f>$V$8&amp;"
(mph)"</f>
        <v>30-30
(mph)</v>
      </c>
      <c r="U64" s="66" t="str">
        <f>$V$9&amp;"
(mph)"</f>
        <v>30-20
(mph)</v>
      </c>
      <c r="V64" s="66" t="str">
        <f>$V$10&amp;" (mph)"</f>
        <v>20-20 (mph)</v>
      </c>
      <c r="W64" s="67" t="s">
        <v>223</v>
      </c>
      <c r="X64" s="65" t="str">
        <f>$V$5&amp;"
(mph)"</f>
        <v>40-40
(mph)</v>
      </c>
      <c r="Y64" s="66" t="str">
        <f>$V$6&amp;"
(mph)"</f>
        <v>40-30
(mph)</v>
      </c>
      <c r="Z64" s="245" t="str">
        <f>$V$7&amp;" (mph)"</f>
        <v>40-20 (mph)</v>
      </c>
      <c r="AA64" s="66" t="str">
        <f>$V$8&amp;"
(mph)"</f>
        <v>30-30
(mph)</v>
      </c>
      <c r="AB64" s="66" t="str">
        <f>$V$9&amp;"
(mph)"</f>
        <v>30-20
(mph)</v>
      </c>
      <c r="AC64" s="66" t="str">
        <f>$V$10&amp;" (mph)"</f>
        <v>20-20 (mph)</v>
      </c>
      <c r="AD64" s="67" t="s">
        <v>223</v>
      </c>
      <c r="AE64" s="178"/>
    </row>
    <row r="65" spans="1:31" ht="16.5" thickTop="1" thickBot="1" x14ac:dyDescent="0.3">
      <c r="A65" s="186">
        <f>A40</f>
        <v>4</v>
      </c>
      <c r="B65" s="164" t="str">
        <f>B40</f>
        <v>CFIMUTCOMBO</v>
      </c>
      <c r="C65" s="169">
        <f ca="1">X5</f>
        <v>6102</v>
      </c>
      <c r="D65" s="165">
        <f ca="1">X6</f>
        <v>0</v>
      </c>
      <c r="E65" s="165">
        <f ca="1">X7</f>
        <v>0</v>
      </c>
      <c r="F65" s="166">
        <f ca="1">X8</f>
        <v>1650</v>
      </c>
      <c r="G65" s="165">
        <f ca="1">X9</f>
        <v>0</v>
      </c>
      <c r="H65" s="165">
        <f ca="1">X10</f>
        <v>0</v>
      </c>
      <c r="I65" s="170">
        <f ca="1">Y5</f>
        <v>37.871517027863774</v>
      </c>
      <c r="J65" s="169">
        <f ca="1">X11</f>
        <v>0</v>
      </c>
      <c r="K65" s="165">
        <f ca="1">X12</f>
        <v>0</v>
      </c>
      <c r="L65" s="165">
        <f ca="1">X13</f>
        <v>6868</v>
      </c>
      <c r="M65" s="166">
        <f ca="1">X14</f>
        <v>0</v>
      </c>
      <c r="N65" s="165">
        <f ca="1">X15</f>
        <v>1673</v>
      </c>
      <c r="O65" s="165">
        <f ca="1">X16</f>
        <v>0</v>
      </c>
      <c r="P65" s="170">
        <f ca="1">Y11</f>
        <v>29.02060648635991</v>
      </c>
      <c r="Q65" s="169">
        <f ca="1">X17</f>
        <v>0</v>
      </c>
      <c r="R65" s="165">
        <f ca="1">X18</f>
        <v>6420</v>
      </c>
      <c r="S65" s="165">
        <f ca="1">X19</f>
        <v>4400</v>
      </c>
      <c r="T65" s="166">
        <f ca="1">X20</f>
        <v>0</v>
      </c>
      <c r="U65" s="165">
        <f ca="1">X21</f>
        <v>1187</v>
      </c>
      <c r="V65" s="165">
        <f ca="1">X22</f>
        <v>218</v>
      </c>
      <c r="W65" s="170">
        <f ca="1">Y17</f>
        <v>31.961963190184051</v>
      </c>
      <c r="X65" s="169">
        <f ca="1">X23</f>
        <v>6102</v>
      </c>
      <c r="Y65" s="165">
        <f ca="1">X24</f>
        <v>6420</v>
      </c>
      <c r="Z65" s="165">
        <f ca="1">X25</f>
        <v>11268</v>
      </c>
      <c r="AA65" s="166">
        <f ca="1">X26</f>
        <v>1650</v>
      </c>
      <c r="AB65" s="165">
        <f ca="1">X27</f>
        <v>2860</v>
      </c>
      <c r="AC65" s="165">
        <f ca="1">X28</f>
        <v>218</v>
      </c>
      <c r="AD65" s="170">
        <f ca="1">Y23</f>
        <v>32.687425485658181</v>
      </c>
      <c r="AE65" s="178"/>
    </row>
    <row r="66" spans="1:31" ht="16.5" thickTop="1" thickBot="1" x14ac:dyDescent="0.3">
      <c r="A66" s="187"/>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9"/>
    </row>
    <row r="75" spans="1:31" x14ac:dyDescent="0.25">
      <c r="A75" s="6"/>
      <c r="B75" s="61"/>
      <c r="C75" s="6"/>
      <c r="D75" s="6"/>
      <c r="E75" s="6"/>
      <c r="F75" s="6"/>
      <c r="G75" s="6"/>
      <c r="H75" s="6"/>
      <c r="I75" s="6"/>
      <c r="J75" s="6"/>
      <c r="K75" s="6"/>
      <c r="L75" s="6"/>
      <c r="M75" s="6"/>
      <c r="N75" s="6"/>
      <c r="O75" s="6"/>
      <c r="P75" s="6"/>
      <c r="Q75" s="6"/>
      <c r="R75" s="6"/>
    </row>
    <row r="79" spans="1:31" ht="18.75" x14ac:dyDescent="0.3">
      <c r="A79" s="6"/>
      <c r="B79" s="5"/>
      <c r="C79" s="5"/>
      <c r="I79" s="11"/>
      <c r="J79" s="1"/>
      <c r="K79" s="1"/>
      <c r="R79" s="2"/>
    </row>
    <row r="80" spans="1:31" ht="18.75" x14ac:dyDescent="0.3">
      <c r="A80" s="6"/>
      <c r="B80" s="5"/>
      <c r="C80" s="5"/>
      <c r="I80" s="11"/>
      <c r="R80" s="2"/>
    </row>
    <row r="81" spans="1:18" x14ac:dyDescent="0.25">
      <c r="A81" s="6"/>
      <c r="B81" s="61"/>
      <c r="C81" s="6"/>
      <c r="D81" s="6"/>
      <c r="E81" s="6"/>
      <c r="F81" s="6"/>
      <c r="G81" s="6"/>
      <c r="H81" s="6"/>
      <c r="I81" s="6"/>
      <c r="J81" s="6"/>
      <c r="K81" s="6"/>
      <c r="L81" s="6"/>
      <c r="M81" s="6"/>
      <c r="N81" s="6"/>
      <c r="O81" s="6"/>
      <c r="P81" s="6"/>
      <c r="Q81" s="6"/>
      <c r="R81" s="6"/>
    </row>
  </sheetData>
  <mergeCells count="29">
    <mergeCell ref="G44:J44"/>
    <mergeCell ref="AD5:AD8"/>
    <mergeCell ref="AD9:AD12"/>
    <mergeCell ref="AD13:AD16"/>
    <mergeCell ref="J30:O33"/>
    <mergeCell ref="U5:U10"/>
    <mergeCell ref="Y5:Y10"/>
    <mergeCell ref="U11:U16"/>
    <mergeCell ref="Y11:Y16"/>
    <mergeCell ref="U17:U22"/>
    <mergeCell ref="Y17:Y22"/>
    <mergeCell ref="U23:U28"/>
    <mergeCell ref="Y23:Y28"/>
    <mergeCell ref="A2:C2"/>
    <mergeCell ref="K44:L44"/>
    <mergeCell ref="A44:A45"/>
    <mergeCell ref="X63:AD63"/>
    <mergeCell ref="C57:H57"/>
    <mergeCell ref="I57:N57"/>
    <mergeCell ref="O57:T57"/>
    <mergeCell ref="C63:I63"/>
    <mergeCell ref="J63:P63"/>
    <mergeCell ref="Q63:W63"/>
    <mergeCell ref="B50:B51"/>
    <mergeCell ref="C50:F50"/>
    <mergeCell ref="G50:J50"/>
    <mergeCell ref="K50:N50"/>
    <mergeCell ref="B44:B45"/>
    <mergeCell ref="C44:F4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F76"/>
  <sheetViews>
    <sheetView topLeftCell="F1" zoomScale="80" zoomScaleNormal="80" workbookViewId="0">
      <selection activeCell="W5" sqref="W5"/>
    </sheetView>
  </sheetViews>
  <sheetFormatPr defaultRowHeight="15" x14ac:dyDescent="0.25"/>
  <cols>
    <col min="2" max="2" width="31.7109375" customWidth="1"/>
    <col min="3" max="3" width="16.42578125" customWidth="1"/>
    <col min="4" max="4" width="19" customWidth="1"/>
    <col min="5" max="5" width="17.42578125" customWidth="1"/>
    <col min="6" max="6" width="20.42578125" customWidth="1"/>
    <col min="7" max="7" width="30.5703125" customWidth="1"/>
    <col min="8" max="8" width="23.28515625" customWidth="1"/>
    <col min="13" max="13" width="20.85546875" customWidth="1"/>
    <col min="14" max="14" width="24.42578125" customWidth="1"/>
    <col min="17" max="17" width="10.5703125" customWidth="1"/>
  </cols>
  <sheetData>
    <row r="1" spans="1:32" ht="18" customHeight="1" thickBot="1" x14ac:dyDescent="0.3">
      <c r="C1" s="29" t="s">
        <v>255</v>
      </c>
    </row>
    <row r="2" spans="1:32" ht="16.5" thickTop="1" thickBot="1" x14ac:dyDescent="0.3">
      <c r="A2" s="431" t="s">
        <v>271</v>
      </c>
      <c r="B2" s="432"/>
      <c r="C2" s="433"/>
      <c r="D2" s="25"/>
      <c r="E2" s="51" t="s">
        <v>346</v>
      </c>
      <c r="F2" s="51"/>
      <c r="G2" s="52"/>
      <c r="H2" s="52"/>
    </row>
    <row r="3" spans="1:32" ht="16.5" thickTop="1" thickBot="1" x14ac:dyDescent="0.3">
      <c r="A3" s="23" t="s">
        <v>15</v>
      </c>
      <c r="B3" s="24" t="s">
        <v>208</v>
      </c>
      <c r="C3" s="144" t="s">
        <v>209</v>
      </c>
      <c r="D3" s="6"/>
      <c r="E3" s="24" t="s">
        <v>216</v>
      </c>
      <c r="F3" s="81" t="s">
        <v>251</v>
      </c>
      <c r="G3" s="40" t="s">
        <v>215</v>
      </c>
      <c r="H3" s="26" t="s">
        <v>217</v>
      </c>
      <c r="J3" s="48" t="s">
        <v>220</v>
      </c>
      <c r="K3" s="49"/>
      <c r="L3" s="50"/>
      <c r="M3" s="14"/>
    </row>
    <row r="4" spans="1:32" ht="23.25" customHeight="1" thickTop="1" x14ac:dyDescent="0.3">
      <c r="A4" s="15" t="s">
        <v>16</v>
      </c>
      <c r="B4" s="18" t="s">
        <v>17</v>
      </c>
      <c r="C4" s="215">
        <f>'Input sheet'!E8</f>
        <v>137</v>
      </c>
      <c r="D4" s="7"/>
      <c r="E4" s="91" t="s">
        <v>35</v>
      </c>
      <c r="F4" s="82" t="str">
        <f>$C$21&amp; "-"&amp;$C$21</f>
        <v>30-30</v>
      </c>
      <c r="G4" s="41" t="s">
        <v>54</v>
      </c>
      <c r="H4" s="78">
        <f>C7+C8+C9</f>
        <v>448</v>
      </c>
      <c r="J4" s="47" t="s">
        <v>218</v>
      </c>
      <c r="K4" s="53" t="s">
        <v>301</v>
      </c>
      <c r="L4" s="53"/>
      <c r="M4" s="54"/>
      <c r="U4" s="195" t="s">
        <v>226</v>
      </c>
      <c r="V4" s="196" t="s">
        <v>252</v>
      </c>
      <c r="W4" s="196" t="s">
        <v>364</v>
      </c>
      <c r="X4" s="196" t="s">
        <v>225</v>
      </c>
      <c r="Y4" s="196" t="s">
        <v>224</v>
      </c>
      <c r="AB4" s="196" t="s">
        <v>224</v>
      </c>
      <c r="AD4" s="195" t="s">
        <v>326</v>
      </c>
      <c r="AE4" s="196" t="s">
        <v>329</v>
      </c>
      <c r="AF4" s="196" t="s">
        <v>225</v>
      </c>
    </row>
    <row r="5" spans="1:32" ht="18.75" x14ac:dyDescent="0.3">
      <c r="A5" s="16"/>
      <c r="B5" s="19" t="s">
        <v>18</v>
      </c>
      <c r="C5" s="216">
        <f>'Input sheet'!E9</f>
        <v>1029</v>
      </c>
      <c r="D5" s="7"/>
      <c r="E5" s="92" t="s">
        <v>36</v>
      </c>
      <c r="F5" s="83" t="str">
        <f>$C$20 &amp; "-"&amp;$C$20</f>
        <v>40-40</v>
      </c>
      <c r="G5" s="42" t="s">
        <v>86</v>
      </c>
      <c r="H5" s="79">
        <f>C7+C8+C5+C15</f>
        <v>1477</v>
      </c>
      <c r="J5" s="27" t="s">
        <v>218</v>
      </c>
      <c r="K5" s="46" t="s">
        <v>302</v>
      </c>
      <c r="L5" s="46"/>
      <c r="M5" s="55"/>
      <c r="U5" s="441" t="s">
        <v>175</v>
      </c>
      <c r="V5" s="197" t="str">
        <f>$C$20&amp;"-"&amp;$C$20</f>
        <v>40-40</v>
      </c>
      <c r="W5" s="197">
        <f ca="1">IF(COUNTIF($V$5:V5,V5)=1,COUNTIF(INDIRECT($W$30),V5),0)</f>
        <v>6</v>
      </c>
      <c r="X5" s="198">
        <f ca="1">IF(W5&lt;&gt;0,SUMIF(INDIRECT($W$30),V5,INDIRECT($X$30)),0)</f>
        <v>9753</v>
      </c>
      <c r="Y5" s="438">
        <f ca="1">(X5*AB5+X6*AB6+X7*AB7+X8*AB8+X9*AB9+X10*AB10)/SUM(X5:X10)</f>
        <v>39.158606441919432</v>
      </c>
      <c r="AB5" s="197">
        <f>(C20+C20)/2</f>
        <v>40</v>
      </c>
      <c r="AD5" s="428" t="s">
        <v>327</v>
      </c>
      <c r="AE5" s="197" t="s">
        <v>175</v>
      </c>
      <c r="AF5" s="198">
        <f>AF13-AF9</f>
        <v>7322</v>
      </c>
    </row>
    <row r="6" spans="1:32" ht="19.5" thickBot="1" x14ac:dyDescent="0.35">
      <c r="A6" s="17"/>
      <c r="B6" s="20" t="s">
        <v>19</v>
      </c>
      <c r="C6" s="217">
        <f>'Input sheet'!E10</f>
        <v>137</v>
      </c>
      <c r="D6" s="7"/>
      <c r="E6" s="93" t="s">
        <v>31</v>
      </c>
      <c r="F6" s="83" t="str">
        <f>$C$20 &amp; "-"&amp;$C$20</f>
        <v>40-40</v>
      </c>
      <c r="G6" s="42" t="s">
        <v>87</v>
      </c>
      <c r="H6" s="79">
        <f>C10+C11+C12+C8</f>
        <v>2072</v>
      </c>
      <c r="J6" s="28" t="s">
        <v>219</v>
      </c>
      <c r="K6" s="56" t="s">
        <v>303</v>
      </c>
      <c r="L6" s="56"/>
      <c r="M6" s="57"/>
      <c r="U6" s="442"/>
      <c r="V6" s="197" t="str">
        <f>$C$20 &amp; "-"&amp;$C$21</f>
        <v>40-30</v>
      </c>
      <c r="W6" s="197">
        <f ca="1">IF(COUNTIF($V$5:V6,V6)=1,COUNTIF(INDIRECT($W$30),V6),0)</f>
        <v>0</v>
      </c>
      <c r="X6" s="198">
        <f t="shared" ref="X6:X10" ca="1" si="0">IF(W6&lt;&gt;0,SUMIF(INDIRECT($W$30),V6,INDIRECT($X$30)),0)</f>
        <v>0</v>
      </c>
      <c r="Y6" s="439"/>
      <c r="AB6" s="197">
        <f>(C20+C21)/2</f>
        <v>35</v>
      </c>
      <c r="AD6" s="429"/>
      <c r="AE6" s="197" t="s">
        <v>0</v>
      </c>
      <c r="AF6" s="198">
        <f>AF14-AF10</f>
        <v>7732</v>
      </c>
    </row>
    <row r="7" spans="1:32" ht="19.5" thickTop="1" x14ac:dyDescent="0.3">
      <c r="A7" s="15" t="s">
        <v>32</v>
      </c>
      <c r="B7" s="18" t="s">
        <v>23</v>
      </c>
      <c r="C7" s="218">
        <f>'Input sheet'!E11</f>
        <v>71</v>
      </c>
      <c r="D7" s="7"/>
      <c r="E7" s="93" t="s">
        <v>29</v>
      </c>
      <c r="F7" s="83" t="str">
        <f>$C$20 &amp; "-"&amp;$C$20</f>
        <v>40-40</v>
      </c>
      <c r="G7" s="42" t="s">
        <v>88</v>
      </c>
      <c r="H7" s="79">
        <f>C11+C12</f>
        <v>1589</v>
      </c>
      <c r="U7" s="442"/>
      <c r="V7" s="197" t="str">
        <f>$C$20&amp;"-"&amp;$C$22</f>
        <v>40-20</v>
      </c>
      <c r="W7" s="197">
        <f ca="1">IF(COUNTIF($V$5:V7,V7)=1,COUNTIF(INDIRECT($W$30),V7),0)</f>
        <v>0</v>
      </c>
      <c r="X7" s="198">
        <f t="shared" ca="1" si="0"/>
        <v>0</v>
      </c>
      <c r="Y7" s="439"/>
      <c r="AB7" s="197">
        <f>(C20+C22)/2</f>
        <v>30</v>
      </c>
      <c r="AD7" s="429"/>
      <c r="AE7" s="197" t="s">
        <v>2</v>
      </c>
      <c r="AF7" s="198">
        <f>AF15-AF11</f>
        <v>6320</v>
      </c>
    </row>
    <row r="8" spans="1:32" ht="19.5" thickBot="1" x14ac:dyDescent="0.35">
      <c r="A8" s="16"/>
      <c r="B8" s="19" t="s">
        <v>24</v>
      </c>
      <c r="C8" s="216">
        <f>'Input sheet'!E12</f>
        <v>296</v>
      </c>
      <c r="D8" s="7"/>
      <c r="E8" s="93" t="s">
        <v>37</v>
      </c>
      <c r="F8" s="83" t="str">
        <f>$C$21&amp; "-"&amp;$C$21</f>
        <v>30-30</v>
      </c>
      <c r="G8" s="42" t="s">
        <v>39</v>
      </c>
      <c r="H8" s="79">
        <f>C13+C14+C15</f>
        <v>448</v>
      </c>
      <c r="J8" s="59" t="s">
        <v>344</v>
      </c>
      <c r="K8" s="58"/>
      <c r="L8" s="58"/>
      <c r="M8" s="58"/>
      <c r="U8" s="442"/>
      <c r="V8" s="197" t="str">
        <f>$C$21&amp;"-"&amp;$C$21</f>
        <v>30-30</v>
      </c>
      <c r="W8" s="197">
        <f ca="1">IF(COUNTIF($V$5:V8,V8)=1,COUNTIF(INDIRECT($W$30),V8),0)</f>
        <v>2</v>
      </c>
      <c r="X8" s="198">
        <f t="shared" ca="1" si="0"/>
        <v>896</v>
      </c>
      <c r="Y8" s="439"/>
      <c r="AB8" s="197">
        <f>C21</f>
        <v>30</v>
      </c>
      <c r="AD8" s="430"/>
      <c r="AE8" s="197" t="s">
        <v>3</v>
      </c>
      <c r="AF8" s="198">
        <f>AF16-AF12</f>
        <v>21374</v>
      </c>
    </row>
    <row r="9" spans="1:32" ht="20.25" thickTop="1" thickBot="1" x14ac:dyDescent="0.35">
      <c r="A9" s="17"/>
      <c r="B9" s="20" t="s">
        <v>25</v>
      </c>
      <c r="C9" s="217">
        <f>'Input sheet'!E13</f>
        <v>81</v>
      </c>
      <c r="D9" s="7"/>
      <c r="E9" s="93" t="s">
        <v>30</v>
      </c>
      <c r="F9" s="83" t="str">
        <f>$C$20 &amp; "-"&amp;$C$20</f>
        <v>40-40</v>
      </c>
      <c r="G9" s="42" t="s">
        <v>115</v>
      </c>
      <c r="H9" s="79">
        <f>C13+C14+C9+C11</f>
        <v>1850</v>
      </c>
      <c r="J9" s="21" t="s">
        <v>1</v>
      </c>
      <c r="K9" s="22" t="s">
        <v>0</v>
      </c>
      <c r="L9" s="44" t="s">
        <v>189</v>
      </c>
      <c r="M9" s="23" t="s">
        <v>3</v>
      </c>
      <c r="U9" s="442"/>
      <c r="V9" s="197" t="str">
        <f>$C$21&amp;"-"&amp;$C$22</f>
        <v>30-20</v>
      </c>
      <c r="W9" s="197">
        <f ca="1">IF(COUNTIF($V$5:V9,V9)=1,COUNTIF(INDIRECT($W$30),V9),0)</f>
        <v>0</v>
      </c>
      <c r="X9" s="198">
        <f t="shared" ca="1" si="0"/>
        <v>0</v>
      </c>
      <c r="Y9" s="439"/>
      <c r="AB9" s="197">
        <f>(C21+C22)/2</f>
        <v>25</v>
      </c>
      <c r="AD9" s="428" t="s">
        <v>328</v>
      </c>
      <c r="AE9" s="197" t="s">
        <v>175</v>
      </c>
      <c r="AF9" s="198">
        <f>H9+H5</f>
        <v>3327</v>
      </c>
    </row>
    <row r="10" spans="1:32" ht="20.25" thickTop="1" thickBot="1" x14ac:dyDescent="0.35">
      <c r="A10" s="15" t="s">
        <v>33</v>
      </c>
      <c r="B10" s="18" t="s">
        <v>20</v>
      </c>
      <c r="C10" s="218">
        <f>'Input sheet'!E14</f>
        <v>187</v>
      </c>
      <c r="D10" s="7"/>
      <c r="E10" s="93" t="s">
        <v>43</v>
      </c>
      <c r="F10" s="83" t="str">
        <f>$C$20 &amp; "-"&amp;$C$20</f>
        <v>40-40</v>
      </c>
      <c r="G10" s="42" t="s">
        <v>116</v>
      </c>
      <c r="H10" s="79">
        <f>C4+C5+C6+C14</f>
        <v>1599</v>
      </c>
      <c r="J10" s="86">
        <f>SUM(H4:H11)</f>
        <v>10649</v>
      </c>
      <c r="K10" s="87">
        <f>SUM(H12:H19)</f>
        <v>11403</v>
      </c>
      <c r="L10" s="88">
        <f>SUM(H20:H27)</f>
        <v>6320</v>
      </c>
      <c r="M10" s="89">
        <f>SUM(J10:L10)</f>
        <v>28372</v>
      </c>
      <c r="U10" s="443"/>
      <c r="V10" s="197" t="str">
        <f>$C$22&amp;"-"&amp;$C$22</f>
        <v>20-20</v>
      </c>
      <c r="W10" s="197">
        <f ca="1">IF(COUNTIF($V$5:V10,V10)=1,COUNTIF(INDIRECT($W$30),V10),0)</f>
        <v>0</v>
      </c>
      <c r="X10" s="198">
        <f t="shared" ca="1" si="0"/>
        <v>0</v>
      </c>
      <c r="Y10" s="440"/>
      <c r="AB10" s="197">
        <f>C22</f>
        <v>20</v>
      </c>
      <c r="AD10" s="429"/>
      <c r="AE10" s="197" t="s">
        <v>0</v>
      </c>
      <c r="AF10" s="198">
        <f>H14+H18</f>
        <v>3671</v>
      </c>
    </row>
    <row r="11" spans="1:32" ht="20.25" thickTop="1" thickBot="1" x14ac:dyDescent="0.35">
      <c r="A11" s="16"/>
      <c r="B11" s="19" t="s">
        <v>21</v>
      </c>
      <c r="C11" s="216">
        <f>'Input sheet'!E15</f>
        <v>1402</v>
      </c>
      <c r="D11" s="7"/>
      <c r="E11" s="100" t="s">
        <v>45</v>
      </c>
      <c r="F11" s="84" t="str">
        <f>$C$20 &amp; "-"&amp;$C$20</f>
        <v>40-40</v>
      </c>
      <c r="G11" s="43" t="s">
        <v>90</v>
      </c>
      <c r="H11" s="80">
        <f>C5+C6</f>
        <v>1166</v>
      </c>
      <c r="U11" s="441" t="s">
        <v>0</v>
      </c>
      <c r="V11" s="197" t="str">
        <f>$C$20&amp;"-"&amp;$C$20</f>
        <v>40-40</v>
      </c>
      <c r="W11" s="197">
        <f ca="1">IF(COUNTIF($V$11:V11,V11)=1,COUNTIF(INDIRECT($W$31),V11),0)</f>
        <v>0</v>
      </c>
      <c r="X11" s="198">
        <f ca="1">IF(W11&lt;&gt;0,SUMIF(INDIRECT($W$31),V11,INDIRECT($X$31)),0)</f>
        <v>0</v>
      </c>
      <c r="Y11" s="438">
        <f ca="1">(X11*AB11+X12*AB12+X13*AB13+X14*AB14+X15*AB15+X16*AB16)/SUM(X11:X16)</f>
        <v>28.912566868367975</v>
      </c>
      <c r="AB11" s="197">
        <f>(C20+C20)/2</f>
        <v>40</v>
      </c>
      <c r="AD11" s="429"/>
      <c r="AE11" s="197" t="s">
        <v>2</v>
      </c>
      <c r="AF11" s="198">
        <f>H30</f>
        <v>0</v>
      </c>
    </row>
    <row r="12" spans="1:32" ht="20.25" thickTop="1" thickBot="1" x14ac:dyDescent="0.35">
      <c r="A12" s="17"/>
      <c r="B12" s="20" t="s">
        <v>22</v>
      </c>
      <c r="C12" s="217">
        <f>'Input sheet'!E16</f>
        <v>187</v>
      </c>
      <c r="D12" s="7"/>
      <c r="E12" s="102" t="s">
        <v>35</v>
      </c>
      <c r="F12" s="82" t="str">
        <f>$C$20 &amp; "-"&amp;$C$22</f>
        <v>40-20</v>
      </c>
      <c r="G12" s="41" t="s">
        <v>362</v>
      </c>
      <c r="H12" s="78">
        <f>C5+C7+C8</f>
        <v>1396</v>
      </c>
      <c r="U12" s="442"/>
      <c r="V12" s="197" t="str">
        <f>$C$20 &amp; "-"&amp;$C$21</f>
        <v>40-30</v>
      </c>
      <c r="W12" s="197">
        <f ca="1">IF(COUNTIF($V$11:V12,V12)=1,COUNTIF(INDIRECT($W$31),V12),0)</f>
        <v>0</v>
      </c>
      <c r="X12" s="198">
        <f t="shared" ref="X12:X16" ca="1" si="1">IF(W12&lt;&gt;0,SUMIF(INDIRECT($W$31),V12,INDIRECT($X$31)),0)</f>
        <v>0</v>
      </c>
      <c r="Y12" s="439"/>
      <c r="AB12" s="197">
        <f>(C20+C21)/2</f>
        <v>35</v>
      </c>
      <c r="AD12" s="430"/>
      <c r="AE12" s="197" t="s">
        <v>3</v>
      </c>
      <c r="AF12" s="198">
        <f>SUM(AF9:AF11)</f>
        <v>6998</v>
      </c>
    </row>
    <row r="13" spans="1:32" ht="19.5" thickTop="1" x14ac:dyDescent="0.3">
      <c r="A13" s="15" t="s">
        <v>34</v>
      </c>
      <c r="B13" s="18" t="s">
        <v>26</v>
      </c>
      <c r="C13" s="218">
        <f>'Input sheet'!E17</f>
        <v>71</v>
      </c>
      <c r="D13" s="7"/>
      <c r="E13" s="94" t="s">
        <v>36</v>
      </c>
      <c r="F13" s="83" t="str">
        <f>$C$20 &amp; "-"&amp;$C$22</f>
        <v>40-20</v>
      </c>
      <c r="G13" s="42" t="s">
        <v>363</v>
      </c>
      <c r="H13" s="79">
        <f>C5+C15+C7+C8</f>
        <v>1477</v>
      </c>
      <c r="K13" s="7"/>
      <c r="U13" s="442"/>
      <c r="V13" s="197" t="str">
        <f>$C$20&amp;"-"&amp;$C$22</f>
        <v>40-20</v>
      </c>
      <c r="W13" s="197">
        <f ca="1">IF(COUNTIF($V$11:V13,V13)=1,COUNTIF(INDIRECT($W$31),V13),0)</f>
        <v>6</v>
      </c>
      <c r="X13" s="198">
        <f t="shared" ca="1" si="1"/>
        <v>10163</v>
      </c>
      <c r="Y13" s="439"/>
      <c r="AB13" s="197">
        <f>(C20+C22)/2</f>
        <v>30</v>
      </c>
      <c r="AD13" s="428" t="s">
        <v>323</v>
      </c>
      <c r="AE13" s="197" t="s">
        <v>175</v>
      </c>
      <c r="AF13" s="198">
        <f>J10</f>
        <v>10649</v>
      </c>
    </row>
    <row r="14" spans="1:32" ht="18.75" x14ac:dyDescent="0.3">
      <c r="A14" s="16"/>
      <c r="B14" s="19" t="s">
        <v>27</v>
      </c>
      <c r="C14" s="216">
        <f>'Input sheet'!E18</f>
        <v>296</v>
      </c>
      <c r="D14" s="7"/>
      <c r="E14" s="94" t="s">
        <v>31</v>
      </c>
      <c r="F14" s="83" t="str">
        <f>$C$20 &amp; "-"&amp;$C$22</f>
        <v>40-20</v>
      </c>
      <c r="G14" s="42" t="s">
        <v>92</v>
      </c>
      <c r="H14" s="79">
        <f>C8+C10+C11+C12</f>
        <v>2072</v>
      </c>
      <c r="U14" s="442"/>
      <c r="V14" s="197" t="str">
        <f>$C$21&amp;"-"&amp;$C$21</f>
        <v>30-30</v>
      </c>
      <c r="W14" s="197">
        <f ca="1">IF(COUNTIF($V$11:V14,V14)=1,COUNTIF(INDIRECT($W$31),V14),0)</f>
        <v>0</v>
      </c>
      <c r="X14" s="198">
        <f t="shared" ca="1" si="1"/>
        <v>0</v>
      </c>
      <c r="Y14" s="439"/>
      <c r="AB14" s="197">
        <f>C21</f>
        <v>30</v>
      </c>
      <c r="AD14" s="429"/>
      <c r="AE14" s="197" t="s">
        <v>0</v>
      </c>
      <c r="AF14" s="198">
        <f>K10</f>
        <v>11403</v>
      </c>
    </row>
    <row r="15" spans="1:32" ht="19.5" thickBot="1" x14ac:dyDescent="0.35">
      <c r="A15" s="17"/>
      <c r="B15" s="20" t="s">
        <v>28</v>
      </c>
      <c r="C15" s="217">
        <f>'Input sheet'!E19</f>
        <v>81</v>
      </c>
      <c r="D15" s="7"/>
      <c r="E15" s="94" t="s">
        <v>29</v>
      </c>
      <c r="F15" s="83" t="str">
        <f>$C$22 &amp; "-"&amp;$C$22</f>
        <v>20-20</v>
      </c>
      <c r="G15" s="42" t="s">
        <v>73</v>
      </c>
      <c r="H15" s="79">
        <f>C10+C8+C6</f>
        <v>620</v>
      </c>
      <c r="U15" s="442"/>
      <c r="V15" s="197" t="str">
        <f>$C$21&amp;"-"&amp;$C$22</f>
        <v>30-20</v>
      </c>
      <c r="W15" s="197">
        <f ca="1">IF(COUNTIF($V$11:V15,V15)=1,COUNTIF(INDIRECT($W$31),V15),0)</f>
        <v>0</v>
      </c>
      <c r="X15" s="198">
        <f t="shared" ca="1" si="1"/>
        <v>0</v>
      </c>
      <c r="Y15" s="439"/>
      <c r="AB15" s="197">
        <f>(C21+C22)/2</f>
        <v>25</v>
      </c>
      <c r="AD15" s="429"/>
      <c r="AE15" s="197" t="s">
        <v>2</v>
      </c>
      <c r="AF15" s="198">
        <f>L10</f>
        <v>6320</v>
      </c>
    </row>
    <row r="16" spans="1:32" ht="20.25" thickTop="1" thickBot="1" x14ac:dyDescent="0.35">
      <c r="A16" s="13"/>
      <c r="B16" s="60" t="s">
        <v>221</v>
      </c>
      <c r="C16" s="219">
        <f>'Input sheet'!E20</f>
        <v>3975</v>
      </c>
      <c r="D16" s="7"/>
      <c r="E16" s="94" t="s">
        <v>37</v>
      </c>
      <c r="F16" s="83" t="str">
        <f>$C$20 &amp; "-"&amp;$C$22</f>
        <v>40-20</v>
      </c>
      <c r="G16" s="42" t="s">
        <v>127</v>
      </c>
      <c r="H16" s="79">
        <f>C11+C13+C14</f>
        <v>1769</v>
      </c>
      <c r="U16" s="443"/>
      <c r="V16" s="197" t="str">
        <f>$C$22&amp;"-"&amp;$C$22</f>
        <v>20-20</v>
      </c>
      <c r="W16" s="197">
        <f ca="1">IF(COUNTIF($V$11:V16,V16)=1,COUNTIF(INDIRECT($W$31),V16),0)</f>
        <v>2</v>
      </c>
      <c r="X16" s="198">
        <f t="shared" ca="1" si="1"/>
        <v>1240</v>
      </c>
      <c r="Y16" s="440"/>
      <c r="AB16" s="197">
        <f>C22</f>
        <v>20</v>
      </c>
      <c r="AD16" s="430"/>
      <c r="AE16" s="197" t="s">
        <v>3</v>
      </c>
      <c r="AF16" s="198">
        <f>M10</f>
        <v>28372</v>
      </c>
    </row>
    <row r="17" spans="2:31" ht="19.5" thickTop="1" x14ac:dyDescent="0.3">
      <c r="B17" s="6"/>
      <c r="C17" s="7"/>
      <c r="D17" s="77"/>
      <c r="E17" s="94" t="s">
        <v>30</v>
      </c>
      <c r="F17" s="83" t="str">
        <f>$C$20 &amp; "-"&amp;$C$22</f>
        <v>40-20</v>
      </c>
      <c r="G17" s="42" t="s">
        <v>118</v>
      </c>
      <c r="H17" s="79">
        <f>C9+C11+C13+C14</f>
        <v>1850</v>
      </c>
      <c r="U17" s="441" t="s">
        <v>2</v>
      </c>
      <c r="V17" s="197" t="str">
        <f>$C$20&amp;"-"&amp;$C$20</f>
        <v>40-40</v>
      </c>
      <c r="W17" s="197">
        <f ca="1">IF(COUNTIF($V$17:V17,V17)=1,COUNTIF(INDIRECT($W$32),V17),0)</f>
        <v>0</v>
      </c>
      <c r="X17" s="198">
        <f ca="1">IF(W17&lt;&gt;0,SUMIF(INDIRECT($W$32),V17,INDIRECT($X$32)),0)</f>
        <v>0</v>
      </c>
      <c r="Y17" s="438">
        <f ca="1">(X17*AB17+X18*AB18+X19*AB19+X20*AB20+X21*AB21+X22*AB22)/SUM(X17:X22)</f>
        <v>28.462025316455698</v>
      </c>
      <c r="AB17" s="197">
        <f>(C20+C20)/2</f>
        <v>40</v>
      </c>
      <c r="AE17" s="238" t="s">
        <v>334</v>
      </c>
    </row>
    <row r="18" spans="2:31" ht="18.75" x14ac:dyDescent="0.3">
      <c r="E18" s="94" t="s">
        <v>43</v>
      </c>
      <c r="F18" s="83" t="str">
        <f>$C$20 &amp; "-"&amp;$C$22</f>
        <v>40-20</v>
      </c>
      <c r="G18" s="42" t="s">
        <v>119</v>
      </c>
      <c r="H18" s="79">
        <f>C14+C4+C5+C6</f>
        <v>1599</v>
      </c>
      <c r="U18" s="442"/>
      <c r="V18" s="197" t="str">
        <f>$C$20 &amp; "-"&amp;$C$21</f>
        <v>40-30</v>
      </c>
      <c r="W18" s="197">
        <f ca="1">IF(COUNTIF($V$17:V18,V18)=1,COUNTIF(INDIRECT($W$32),V18),0)</f>
        <v>0</v>
      </c>
      <c r="X18" s="198">
        <f t="shared" ref="X18:X22" ca="1" si="2">IF(W18&lt;&gt;0,SUMIF(INDIRECT($W$32),V18,INDIRECT($X$32)),0)</f>
        <v>0</v>
      </c>
      <c r="Y18" s="439"/>
      <c r="AB18" s="197">
        <f>(C20+C21)/2</f>
        <v>35</v>
      </c>
    </row>
    <row r="19" spans="2:31" ht="19.5" thickBot="1" x14ac:dyDescent="0.35">
      <c r="B19" s="64" t="s">
        <v>272</v>
      </c>
      <c r="C19" s="142"/>
      <c r="D19" s="7"/>
      <c r="E19" s="103" t="s">
        <v>44</v>
      </c>
      <c r="F19" s="85" t="str">
        <f>$C$22 &amp; "-"&amp;$C$22</f>
        <v>20-20</v>
      </c>
      <c r="G19" s="43" t="s">
        <v>120</v>
      </c>
      <c r="H19" s="80">
        <f>C4+C14+C12</f>
        <v>620</v>
      </c>
      <c r="U19" s="442"/>
      <c r="V19" s="197" t="str">
        <f>$C$20&amp;"-"&amp;$C$22</f>
        <v>40-20</v>
      </c>
      <c r="W19" s="197">
        <f ca="1">IF(COUNTIF($V$17:V19,V19)=1,COUNTIF(INDIRECT($W$32),V19),0)</f>
        <v>4</v>
      </c>
      <c r="X19" s="198">
        <f t="shared" ca="1" si="2"/>
        <v>5348</v>
      </c>
      <c r="Y19" s="439"/>
      <c r="AB19" s="197">
        <f>(C20+C22)/2</f>
        <v>30</v>
      </c>
    </row>
    <row r="20" spans="2:31" ht="19.5" thickTop="1" x14ac:dyDescent="0.3">
      <c r="B20" s="8" t="s">
        <v>268</v>
      </c>
      <c r="C20" s="221">
        <f>'Input sheet'!D26</f>
        <v>40</v>
      </c>
      <c r="E20" s="101" t="s">
        <v>35</v>
      </c>
      <c r="F20" s="90" t="str">
        <f>$C$20 &amp; "-"&amp;$C$22</f>
        <v>40-20</v>
      </c>
      <c r="G20" s="98" t="s">
        <v>121</v>
      </c>
      <c r="H20" s="99">
        <f>C9+C5</f>
        <v>1110</v>
      </c>
      <c r="U20" s="442"/>
      <c r="V20" s="197" t="str">
        <f>$C$21&amp;"-"&amp;$C$21</f>
        <v>30-30</v>
      </c>
      <c r="W20" s="197">
        <f ca="1">IF(COUNTIF($V$17:V20,V20)=1,COUNTIF(INDIRECT($W$32),V20),0)</f>
        <v>0</v>
      </c>
      <c r="X20" s="198">
        <f t="shared" ca="1" si="2"/>
        <v>0</v>
      </c>
      <c r="Y20" s="439"/>
      <c r="AB20" s="197">
        <f>C21</f>
        <v>30</v>
      </c>
    </row>
    <row r="21" spans="2:31" ht="18.75" x14ac:dyDescent="0.3">
      <c r="B21" s="8" t="s">
        <v>269</v>
      </c>
      <c r="C21" s="221">
        <f>'Input sheet'!D27</f>
        <v>30</v>
      </c>
      <c r="E21" s="95" t="s">
        <v>36</v>
      </c>
      <c r="F21" s="83" t="str">
        <f>$C$22 &amp; "-"&amp;$C$22</f>
        <v>20-20</v>
      </c>
      <c r="G21" s="42" t="s">
        <v>122</v>
      </c>
      <c r="H21" s="79">
        <f>C9+C6</f>
        <v>218</v>
      </c>
      <c r="U21" s="442"/>
      <c r="V21" s="197" t="str">
        <f>$C$21&amp;"-"&amp;$C$22</f>
        <v>30-20</v>
      </c>
      <c r="W21" s="197">
        <f ca="1">IF(COUNTIF($V$17:V21,V21)=1,COUNTIF(INDIRECT($W$32),V21),0)</f>
        <v>0</v>
      </c>
      <c r="X21" s="198">
        <f t="shared" ca="1" si="2"/>
        <v>0</v>
      </c>
      <c r="Y21" s="439"/>
      <c r="AB21" s="197">
        <f>(C21+C22)/2</f>
        <v>25</v>
      </c>
    </row>
    <row r="22" spans="2:31" ht="18.75" x14ac:dyDescent="0.3">
      <c r="B22" s="8" t="s">
        <v>270</v>
      </c>
      <c r="C22" s="221">
        <f>'Input sheet'!D28</f>
        <v>20</v>
      </c>
      <c r="E22" s="95" t="s">
        <v>31</v>
      </c>
      <c r="F22" s="83" t="str">
        <f>$C$20 &amp; "-"&amp;$C$22</f>
        <v>40-20</v>
      </c>
      <c r="G22" s="42" t="s">
        <v>123</v>
      </c>
      <c r="H22" s="79">
        <f>C15+C11</f>
        <v>1483</v>
      </c>
      <c r="K22" s="7"/>
      <c r="U22" s="443"/>
      <c r="V22" s="197" t="str">
        <f>$C$22&amp;"-"&amp;$C$22</f>
        <v>20-20</v>
      </c>
      <c r="W22" s="197">
        <f ca="1">IF(COUNTIF($V$17:V22,V22)=1,COUNTIF(INDIRECT($W$32),V22),0)</f>
        <v>4</v>
      </c>
      <c r="X22" s="198">
        <f t="shared" ca="1" si="2"/>
        <v>972</v>
      </c>
      <c r="Y22" s="440"/>
      <c r="AB22" s="197">
        <f>C22</f>
        <v>20</v>
      </c>
    </row>
    <row r="23" spans="2:31" ht="18.75" x14ac:dyDescent="0.3">
      <c r="B23" s="6"/>
      <c r="C23" s="5"/>
      <c r="E23" s="95" t="s">
        <v>29</v>
      </c>
      <c r="F23" s="83" t="str">
        <f>$C$22 &amp; "-"&amp;$C$22</f>
        <v>20-20</v>
      </c>
      <c r="G23" s="42" t="s">
        <v>83</v>
      </c>
      <c r="H23" s="79">
        <f>C15+C12</f>
        <v>268</v>
      </c>
      <c r="U23" s="441" t="s">
        <v>3</v>
      </c>
      <c r="V23" s="197" t="str">
        <f>$C$20&amp;"-"&amp;$C$20</f>
        <v>40-40</v>
      </c>
      <c r="W23" s="197">
        <f t="shared" ref="W23:W28" ca="1" si="3">W5+W11+W17</f>
        <v>6</v>
      </c>
      <c r="X23" s="198">
        <f ca="1">SUM(X5+X11+X17)</f>
        <v>9753</v>
      </c>
      <c r="Y23" s="438">
        <f ca="1">(X23*AB23+X24*AB24+X25*AB25+X26*AB26+X27*AB27+X28*AB28)/SUM(X23:X28)</f>
        <v>32.657902157056256</v>
      </c>
      <c r="AB23" s="197">
        <f>(C20+C20)/2</f>
        <v>40</v>
      </c>
    </row>
    <row r="24" spans="2:31" ht="18.75" x14ac:dyDescent="0.3">
      <c r="B24" s="6"/>
      <c r="C24" s="5"/>
      <c r="E24" s="95" t="s">
        <v>37</v>
      </c>
      <c r="F24" s="83" t="str">
        <f>$C$22 &amp; "-"&amp;$C$22</f>
        <v>20-20</v>
      </c>
      <c r="G24" s="42" t="s">
        <v>97</v>
      </c>
      <c r="H24" s="79">
        <f>C6+C15</f>
        <v>218</v>
      </c>
      <c r="U24" s="442"/>
      <c r="V24" s="197" t="str">
        <f>$C$20 &amp; "-"&amp;$C$21</f>
        <v>40-30</v>
      </c>
      <c r="W24" s="197">
        <f t="shared" ca="1" si="3"/>
        <v>0</v>
      </c>
      <c r="X24" s="198">
        <f t="shared" ref="X24:X28" ca="1" si="4">SUM(X6+X12+X18)</f>
        <v>0</v>
      </c>
      <c r="Y24" s="439"/>
      <c r="AB24" s="197">
        <f>(C20+C21)/2</f>
        <v>35</v>
      </c>
    </row>
    <row r="25" spans="2:31" ht="18.75" x14ac:dyDescent="0.3">
      <c r="B25" s="6"/>
      <c r="C25" s="5"/>
      <c r="E25" s="95" t="s">
        <v>30</v>
      </c>
      <c r="F25" s="83" t="str">
        <f>$C$20 &amp; "-"&amp;$C$22</f>
        <v>40-20</v>
      </c>
      <c r="G25" s="42" t="s">
        <v>124</v>
      </c>
      <c r="H25" s="79">
        <f>C6+C11</f>
        <v>1539</v>
      </c>
      <c r="U25" s="442"/>
      <c r="V25" s="197" t="str">
        <f>$C$20&amp;"-"&amp;$C$22</f>
        <v>40-20</v>
      </c>
      <c r="W25" s="197">
        <f t="shared" ca="1" si="3"/>
        <v>10</v>
      </c>
      <c r="X25" s="198">
        <f t="shared" ca="1" si="4"/>
        <v>15511</v>
      </c>
      <c r="Y25" s="439"/>
      <c r="AB25" s="197">
        <f>(C20+C22)/2</f>
        <v>30</v>
      </c>
    </row>
    <row r="26" spans="2:31" ht="18.75" x14ac:dyDescent="0.3">
      <c r="B26" s="6"/>
      <c r="C26" s="5"/>
      <c r="E26" s="95" t="s">
        <v>43</v>
      </c>
      <c r="F26" s="83" t="str">
        <f>$C$22 &amp; "-"&amp;$C$22</f>
        <v>20-20</v>
      </c>
      <c r="G26" s="42" t="s">
        <v>125</v>
      </c>
      <c r="H26" s="79">
        <f>C12+C9</f>
        <v>268</v>
      </c>
      <c r="U26" s="442"/>
      <c r="V26" s="197" t="str">
        <f>$C$21&amp;"-"&amp;$C$21</f>
        <v>30-30</v>
      </c>
      <c r="W26" s="197">
        <f t="shared" ca="1" si="3"/>
        <v>2</v>
      </c>
      <c r="X26" s="198">
        <f t="shared" ca="1" si="4"/>
        <v>896</v>
      </c>
      <c r="Y26" s="439"/>
      <c r="AB26" s="197">
        <f>C21</f>
        <v>30</v>
      </c>
    </row>
    <row r="27" spans="2:31" ht="19.5" thickBot="1" x14ac:dyDescent="0.35">
      <c r="B27" s="6"/>
      <c r="E27" s="96" t="s">
        <v>45</v>
      </c>
      <c r="F27" s="85" t="str">
        <f>$C$20 &amp; "-"&amp;$C$22</f>
        <v>40-20</v>
      </c>
      <c r="G27" s="43" t="s">
        <v>82</v>
      </c>
      <c r="H27" s="80">
        <f>C5+C12</f>
        <v>1216</v>
      </c>
      <c r="U27" s="442"/>
      <c r="V27" s="197" t="str">
        <f>$C$21&amp;"-"&amp;$C$22</f>
        <v>30-20</v>
      </c>
      <c r="W27" s="197">
        <f t="shared" ca="1" si="3"/>
        <v>0</v>
      </c>
      <c r="X27" s="198">
        <f t="shared" ca="1" si="4"/>
        <v>0</v>
      </c>
      <c r="Y27" s="439"/>
      <c r="AB27" s="197">
        <f>(C21+C22)/2</f>
        <v>25</v>
      </c>
    </row>
    <row r="28" spans="2:31" ht="19.5" thickTop="1" x14ac:dyDescent="0.3">
      <c r="B28" s="6"/>
      <c r="C28" s="6"/>
      <c r="E28" s="2"/>
      <c r="H28" s="7"/>
      <c r="U28" s="443"/>
      <c r="V28" s="197" t="str">
        <f>$C$22&amp;"-"&amp;$C$22</f>
        <v>20-20</v>
      </c>
      <c r="W28" s="197">
        <f t="shared" ca="1" si="3"/>
        <v>6</v>
      </c>
      <c r="X28" s="198">
        <f t="shared" ca="1" si="4"/>
        <v>2212</v>
      </c>
      <c r="Y28" s="440"/>
      <c r="AB28" s="197">
        <f>C22</f>
        <v>20</v>
      </c>
    </row>
    <row r="29" spans="2:31" ht="19.5" thickBot="1" x14ac:dyDescent="0.35">
      <c r="B29" s="6"/>
      <c r="E29" s="2"/>
      <c r="H29" s="7"/>
    </row>
    <row r="30" spans="2:31" ht="18.75" x14ac:dyDescent="0.3">
      <c r="B30" s="6"/>
      <c r="E30" s="2"/>
      <c r="H30" s="7"/>
      <c r="J30" s="447" t="s">
        <v>349</v>
      </c>
      <c r="K30" s="448"/>
      <c r="L30" s="448"/>
      <c r="M30" s="448"/>
      <c r="N30" s="448"/>
      <c r="O30" s="449"/>
      <c r="U30" s="197" t="s">
        <v>365</v>
      </c>
      <c r="V30" s="197" t="s">
        <v>175</v>
      </c>
      <c r="W30" s="197" t="s">
        <v>366</v>
      </c>
      <c r="X30" s="197" t="s">
        <v>367</v>
      </c>
      <c r="Y30" s="77">
        <f ca="1">SUM(X23:X28)</f>
        <v>28372</v>
      </c>
    </row>
    <row r="31" spans="2:31" ht="18.75" x14ac:dyDescent="0.3">
      <c r="B31" s="6"/>
      <c r="E31" s="2"/>
      <c r="H31" s="7"/>
      <c r="J31" s="450"/>
      <c r="K31" s="451"/>
      <c r="L31" s="451"/>
      <c r="M31" s="451"/>
      <c r="N31" s="451"/>
      <c r="O31" s="452"/>
      <c r="U31" s="197"/>
      <c r="V31" s="197" t="s">
        <v>0</v>
      </c>
      <c r="W31" s="197" t="s">
        <v>368</v>
      </c>
      <c r="X31" s="197" t="s">
        <v>369</v>
      </c>
    </row>
    <row r="32" spans="2:31" ht="18.75" x14ac:dyDescent="0.3">
      <c r="B32" s="6"/>
      <c r="C32" s="10"/>
      <c r="E32" s="2"/>
      <c r="J32" s="450"/>
      <c r="K32" s="451"/>
      <c r="L32" s="451"/>
      <c r="M32" s="451"/>
      <c r="N32" s="451"/>
      <c r="O32" s="452"/>
      <c r="U32" s="197"/>
      <c r="V32" s="197" t="s">
        <v>2</v>
      </c>
      <c r="W32" s="197" t="s">
        <v>372</v>
      </c>
      <c r="X32" s="197" t="s">
        <v>373</v>
      </c>
    </row>
    <row r="33" spans="1:31" ht="19.5" thickBot="1" x14ac:dyDescent="0.35">
      <c r="B33" s="6"/>
      <c r="C33" s="6"/>
      <c r="E33" s="2"/>
      <c r="J33" s="453"/>
      <c r="K33" s="454"/>
      <c r="L33" s="454"/>
      <c r="M33" s="454"/>
      <c r="N33" s="454"/>
      <c r="O33" s="455"/>
    </row>
    <row r="36" spans="1:31" ht="19.5" thickBot="1" x14ac:dyDescent="0.35">
      <c r="D36" s="7"/>
      <c r="E36" s="7"/>
      <c r="N36" s="3"/>
    </row>
    <row r="37" spans="1:31" ht="18.75" x14ac:dyDescent="0.3">
      <c r="A37" s="171" t="s">
        <v>210</v>
      </c>
      <c r="B37" s="172"/>
      <c r="C37" s="172"/>
      <c r="D37" s="172"/>
      <c r="E37" s="172"/>
      <c r="F37" s="172"/>
      <c r="G37" s="172"/>
      <c r="H37" s="172"/>
      <c r="I37" s="173"/>
      <c r="J37" s="173"/>
      <c r="K37" s="174"/>
      <c r="L37" s="175"/>
      <c r="M37" s="175"/>
      <c r="N37" s="173"/>
      <c r="O37" s="173"/>
      <c r="P37" s="173"/>
      <c r="Q37" s="173"/>
      <c r="R37" s="173"/>
      <c r="S37" s="173"/>
      <c r="T37" s="253"/>
      <c r="U37" s="173"/>
      <c r="V37" s="173"/>
      <c r="W37" s="173"/>
      <c r="X37" s="173"/>
      <c r="Y37" s="173"/>
      <c r="Z37" s="173"/>
      <c r="AA37" s="173"/>
      <c r="AB37" s="173"/>
      <c r="AC37" s="173"/>
      <c r="AD37" s="173"/>
      <c r="AE37" s="176"/>
    </row>
    <row r="38" spans="1:31" ht="15.75" thickBot="1" x14ac:dyDescent="0.3">
      <c r="A38" s="177"/>
      <c r="B38" s="126" t="s">
        <v>267</v>
      </c>
      <c r="C38" s="62"/>
      <c r="D38" s="62"/>
      <c r="E38" s="62"/>
      <c r="F38" s="62"/>
      <c r="G38" s="62"/>
      <c r="H38" s="62"/>
      <c r="I38" s="62"/>
      <c r="J38" s="62"/>
      <c r="K38" s="123"/>
      <c r="L38" s="62"/>
      <c r="M38" s="62"/>
      <c r="N38" s="62"/>
      <c r="O38" s="62"/>
      <c r="P38" s="62"/>
      <c r="Q38" s="62"/>
      <c r="R38" s="62"/>
      <c r="S38" s="62"/>
      <c r="T38" s="62"/>
      <c r="U38" s="62"/>
      <c r="V38" s="62"/>
      <c r="W38" s="62"/>
      <c r="X38" s="62"/>
      <c r="Y38" s="62"/>
      <c r="Z38" s="62"/>
      <c r="AA38" s="62"/>
      <c r="AB38" s="62"/>
      <c r="AC38" s="62"/>
      <c r="AD38" s="62"/>
      <c r="AE38" s="178"/>
    </row>
    <row r="39" spans="1:31" ht="16.5" thickTop="1" thickBot="1" x14ac:dyDescent="0.3">
      <c r="A39" s="179" t="s">
        <v>4</v>
      </c>
      <c r="B39" s="136" t="s">
        <v>14</v>
      </c>
      <c r="C39" s="137" t="s">
        <v>71</v>
      </c>
      <c r="D39" s="138" t="s">
        <v>211</v>
      </c>
      <c r="E39" s="139" t="s">
        <v>189</v>
      </c>
      <c r="F39" s="135" t="s">
        <v>3</v>
      </c>
      <c r="G39" s="62"/>
      <c r="H39" s="62"/>
      <c r="I39" s="62"/>
      <c r="J39" s="62"/>
      <c r="K39" s="123"/>
      <c r="L39" s="62"/>
      <c r="M39" s="62"/>
      <c r="N39" s="62"/>
      <c r="O39" s="62"/>
      <c r="P39" s="62"/>
      <c r="Q39" s="62"/>
      <c r="R39" s="62"/>
      <c r="S39" s="62"/>
      <c r="T39" s="62"/>
      <c r="U39" s="62"/>
      <c r="V39" s="62"/>
      <c r="W39" s="62"/>
      <c r="X39" s="62"/>
      <c r="Y39" s="62"/>
      <c r="Z39" s="62"/>
      <c r="AA39" s="62"/>
      <c r="AB39" s="62"/>
      <c r="AC39" s="62"/>
      <c r="AD39" s="62"/>
      <c r="AE39" s="178"/>
    </row>
    <row r="40" spans="1:31" ht="16.5" thickTop="1" thickBot="1" x14ac:dyDescent="0.3">
      <c r="A40" s="180">
        <v>5</v>
      </c>
      <c r="B40" s="149" t="s">
        <v>7</v>
      </c>
      <c r="C40" s="150">
        <v>8</v>
      </c>
      <c r="D40" s="151">
        <v>8</v>
      </c>
      <c r="E40" s="152">
        <v>8</v>
      </c>
      <c r="F40" s="153">
        <f>SUM(C40:E40)</f>
        <v>24</v>
      </c>
      <c r="G40" s="62"/>
      <c r="H40" s="62"/>
      <c r="I40" s="62"/>
      <c r="J40" s="62"/>
      <c r="K40" s="123"/>
      <c r="L40" s="62"/>
      <c r="M40" s="62"/>
      <c r="N40" s="62"/>
      <c r="O40" s="62"/>
      <c r="P40" s="62"/>
      <c r="Q40" s="62"/>
      <c r="R40" s="62"/>
      <c r="S40" s="62"/>
      <c r="T40" s="62"/>
      <c r="U40" s="62"/>
      <c r="V40" s="62"/>
      <c r="W40" s="62"/>
      <c r="X40" s="62"/>
      <c r="Y40" s="62"/>
      <c r="Z40" s="62"/>
      <c r="AA40" s="62"/>
      <c r="AB40" s="62"/>
      <c r="AC40" s="62"/>
      <c r="AD40" s="62"/>
      <c r="AE40" s="178"/>
    </row>
    <row r="41" spans="1:31" ht="15.75" thickTop="1" x14ac:dyDescent="0.25">
      <c r="A41" s="181"/>
      <c r="B41" s="145"/>
      <c r="C41" s="146"/>
      <c r="D41" s="146"/>
      <c r="E41" s="146"/>
      <c r="F41" s="146"/>
      <c r="G41" s="62"/>
      <c r="H41" s="62"/>
      <c r="I41" s="62"/>
      <c r="J41" s="62"/>
      <c r="K41" s="123"/>
      <c r="L41" s="62"/>
      <c r="M41" s="62"/>
      <c r="N41" s="62"/>
      <c r="O41" s="62"/>
      <c r="P41" s="62"/>
      <c r="Q41" s="62"/>
      <c r="R41" s="62"/>
      <c r="S41" s="62"/>
      <c r="T41" s="62"/>
      <c r="U41" s="62"/>
      <c r="V41" s="62"/>
      <c r="W41" s="62"/>
      <c r="X41" s="62"/>
      <c r="Y41" s="62"/>
      <c r="Z41" s="62"/>
      <c r="AA41" s="62"/>
      <c r="AB41" s="62"/>
      <c r="AC41" s="62"/>
      <c r="AD41" s="62"/>
      <c r="AE41" s="178"/>
    </row>
    <row r="42" spans="1:31" x14ac:dyDescent="0.25">
      <c r="A42" s="177"/>
      <c r="B42" s="62"/>
      <c r="C42" s="62"/>
      <c r="D42" s="62"/>
      <c r="E42" s="62"/>
      <c r="F42" s="62"/>
      <c r="G42" s="62"/>
      <c r="H42" s="62"/>
      <c r="I42" s="62"/>
      <c r="J42" s="62"/>
      <c r="K42" s="123"/>
      <c r="L42" s="62"/>
      <c r="M42" s="62"/>
      <c r="N42" s="62"/>
      <c r="O42" s="62"/>
      <c r="P42" s="62"/>
      <c r="Q42" s="62"/>
      <c r="R42" s="62"/>
      <c r="S42" s="62"/>
      <c r="T42" s="62"/>
      <c r="U42" s="62"/>
      <c r="V42" s="62"/>
      <c r="W42" s="62"/>
      <c r="X42" s="62"/>
      <c r="Y42" s="62"/>
      <c r="Z42" s="62"/>
      <c r="AA42" s="62"/>
      <c r="AB42" s="62"/>
      <c r="AC42" s="62"/>
      <c r="AD42" s="62"/>
      <c r="AE42" s="178"/>
    </row>
    <row r="43" spans="1:31" ht="15.75" thickBot="1" x14ac:dyDescent="0.3">
      <c r="A43" s="177"/>
      <c r="B43" s="239" t="s">
        <v>322</v>
      </c>
      <c r="C43" s="62"/>
      <c r="D43" s="62"/>
      <c r="E43" s="62"/>
      <c r="F43" s="62"/>
      <c r="G43" s="62"/>
      <c r="H43" s="62"/>
      <c r="I43" s="62"/>
      <c r="J43" s="62"/>
      <c r="K43" s="62"/>
      <c r="L43" s="123"/>
      <c r="M43" s="62"/>
      <c r="N43" s="62"/>
      <c r="O43" s="62"/>
      <c r="P43" s="62"/>
      <c r="Q43" s="62"/>
      <c r="R43" s="62"/>
      <c r="S43" s="62"/>
      <c r="T43" s="62"/>
      <c r="U43" s="62"/>
      <c r="V43" s="62"/>
      <c r="W43" s="62"/>
      <c r="X43" s="62"/>
      <c r="Y43" s="62"/>
      <c r="Z43" s="62"/>
      <c r="AA43" s="62"/>
      <c r="AB43" s="62"/>
      <c r="AC43" s="62"/>
      <c r="AD43" s="62"/>
      <c r="AE43" s="178"/>
    </row>
    <row r="44" spans="1:31" ht="15.75" thickTop="1" x14ac:dyDescent="0.25">
      <c r="A44" s="434" t="s">
        <v>4</v>
      </c>
      <c r="B44" s="423" t="s">
        <v>14</v>
      </c>
      <c r="C44" s="436" t="s">
        <v>174</v>
      </c>
      <c r="D44" s="426"/>
      <c r="E44" s="426"/>
      <c r="F44" s="437"/>
      <c r="G44" s="425" t="s">
        <v>214</v>
      </c>
      <c r="H44" s="426"/>
      <c r="I44" s="426"/>
      <c r="J44" s="427"/>
      <c r="K44" s="436" t="s">
        <v>212</v>
      </c>
      <c r="L44" s="427"/>
      <c r="M44" s="62"/>
      <c r="N44" s="62"/>
      <c r="O44" s="62"/>
      <c r="P44" s="62"/>
      <c r="Q44" s="62"/>
      <c r="R44" s="62"/>
      <c r="S44" s="62"/>
      <c r="T44" s="62"/>
      <c r="U44" s="62"/>
      <c r="V44" s="62"/>
      <c r="W44" s="62"/>
      <c r="X44" s="62"/>
      <c r="Y44" s="62"/>
      <c r="Z44" s="62"/>
      <c r="AA44" s="62"/>
      <c r="AB44" s="62"/>
      <c r="AC44" s="62"/>
      <c r="AD44" s="62"/>
      <c r="AE44" s="178"/>
    </row>
    <row r="45" spans="1:31" ht="15.75" thickBot="1" x14ac:dyDescent="0.3">
      <c r="A45" s="435"/>
      <c r="B45" s="424"/>
      <c r="C45" s="132" t="s">
        <v>1</v>
      </c>
      <c r="D45" s="133" t="s">
        <v>0</v>
      </c>
      <c r="E45" s="133" t="s">
        <v>2</v>
      </c>
      <c r="F45" s="140" t="s">
        <v>3</v>
      </c>
      <c r="G45" s="141" t="s">
        <v>1</v>
      </c>
      <c r="H45" s="133" t="s">
        <v>0</v>
      </c>
      <c r="I45" s="133" t="s">
        <v>2</v>
      </c>
      <c r="J45" s="134" t="s">
        <v>3</v>
      </c>
      <c r="K45" s="132" t="s">
        <v>213</v>
      </c>
      <c r="L45" s="134" t="s">
        <v>3</v>
      </c>
      <c r="M45" s="62"/>
      <c r="N45" s="62"/>
      <c r="O45" s="62"/>
      <c r="P45" s="62"/>
      <c r="Q45" s="62"/>
      <c r="R45" s="62"/>
      <c r="S45" s="62"/>
      <c r="T45" s="62"/>
      <c r="U45" s="62"/>
      <c r="V45" s="62"/>
      <c r="W45" s="62"/>
      <c r="X45" s="62"/>
      <c r="Y45" s="62"/>
      <c r="Z45" s="62"/>
      <c r="AA45" s="62"/>
      <c r="AB45" s="62"/>
      <c r="AC45" s="62"/>
      <c r="AD45" s="62"/>
      <c r="AE45" s="178"/>
    </row>
    <row r="46" spans="1:31" ht="16.5" thickTop="1" thickBot="1" x14ac:dyDescent="0.3">
      <c r="A46" s="182">
        <f>A40</f>
        <v>5</v>
      </c>
      <c r="B46" s="154" t="s">
        <v>7</v>
      </c>
      <c r="C46" s="155">
        <f>J10</f>
        <v>10649</v>
      </c>
      <c r="D46" s="156">
        <f>K10</f>
        <v>11403</v>
      </c>
      <c r="E46" s="156">
        <f>L10</f>
        <v>6320</v>
      </c>
      <c r="F46" s="157">
        <f>M10</f>
        <v>28372</v>
      </c>
      <c r="G46" s="158">
        <f>C46/$F$46</f>
        <v>0.37533483716340055</v>
      </c>
      <c r="H46" s="159">
        <f>D46/$F$46</f>
        <v>0.40191033413224303</v>
      </c>
      <c r="I46" s="159">
        <f>E46/$F$46</f>
        <v>0.22275482870435639</v>
      </c>
      <c r="J46" s="160">
        <f>F46/$F$46</f>
        <v>1</v>
      </c>
      <c r="K46" s="158">
        <f>Results!$K$29</f>
        <v>0.56138524533277812</v>
      </c>
      <c r="L46" s="161">
        <f>Results!$L$29</f>
        <v>3.4210436736222261E-2</v>
      </c>
      <c r="M46" s="62"/>
      <c r="N46" s="62"/>
      <c r="O46" s="62"/>
      <c r="P46" s="62"/>
      <c r="Q46" s="62"/>
      <c r="R46" s="62"/>
      <c r="S46" s="62"/>
      <c r="T46" s="62"/>
      <c r="U46" s="62"/>
      <c r="V46" s="62"/>
      <c r="W46" s="62"/>
      <c r="X46" s="62"/>
      <c r="Y46" s="62"/>
      <c r="Z46" s="62"/>
      <c r="AA46" s="62"/>
      <c r="AB46" s="62"/>
      <c r="AC46" s="62"/>
      <c r="AD46" s="62"/>
      <c r="AE46" s="178"/>
    </row>
    <row r="47" spans="1:31" ht="15.75" thickTop="1" x14ac:dyDescent="0.25">
      <c r="A47" s="177"/>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178"/>
    </row>
    <row r="48" spans="1:31" x14ac:dyDescent="0.25">
      <c r="A48" s="177"/>
      <c r="B48" s="62"/>
      <c r="C48" s="62"/>
      <c r="D48" s="62"/>
      <c r="E48" s="62"/>
      <c r="F48" s="62"/>
      <c r="G48" s="62"/>
      <c r="H48" s="62"/>
      <c r="I48" s="62"/>
      <c r="J48" s="62"/>
      <c r="K48" s="123"/>
      <c r="L48" s="62"/>
      <c r="M48" s="62"/>
      <c r="N48" s="62"/>
      <c r="O48" s="62"/>
      <c r="P48" s="62"/>
      <c r="Q48" s="62"/>
      <c r="R48" s="62"/>
      <c r="S48" s="62"/>
      <c r="T48" s="62"/>
      <c r="U48" s="62"/>
      <c r="V48" s="62"/>
      <c r="W48" s="62"/>
      <c r="X48" s="62"/>
      <c r="Y48" s="62"/>
      <c r="Z48" s="62"/>
      <c r="AA48" s="62"/>
      <c r="AB48" s="62"/>
      <c r="AC48" s="62"/>
      <c r="AD48" s="62"/>
      <c r="AE48" s="178"/>
    </row>
    <row r="49" spans="1:31" ht="15.75" thickBot="1" x14ac:dyDescent="0.3">
      <c r="B49" s="231" t="s">
        <v>330</v>
      </c>
      <c r="C49" s="230"/>
      <c r="D49" s="230"/>
      <c r="E49" s="230"/>
      <c r="F49" s="230"/>
      <c r="G49" s="230"/>
      <c r="H49" s="230"/>
      <c r="I49" s="230"/>
      <c r="J49" s="230"/>
      <c r="K49" s="230"/>
      <c r="L49" s="230"/>
      <c r="M49" s="230"/>
      <c r="N49" s="162"/>
      <c r="O49" s="162"/>
      <c r="P49" s="162"/>
      <c r="Q49" s="162"/>
      <c r="R49" s="162"/>
      <c r="S49" s="162"/>
      <c r="T49" s="162"/>
      <c r="U49" s="62"/>
      <c r="V49" s="62"/>
      <c r="W49" s="62"/>
      <c r="X49" s="62"/>
      <c r="Y49" s="62"/>
      <c r="Z49" s="62"/>
      <c r="AA49" s="62"/>
      <c r="AB49" s="162"/>
      <c r="AC49" s="162"/>
      <c r="AD49" s="162"/>
      <c r="AE49" s="237"/>
    </row>
    <row r="50" spans="1:31" ht="15.75" thickTop="1" x14ac:dyDescent="0.25">
      <c r="A50" s="184" t="s">
        <v>4</v>
      </c>
      <c r="B50" s="423" t="s">
        <v>14</v>
      </c>
      <c r="C50" s="425" t="s">
        <v>323</v>
      </c>
      <c r="D50" s="426"/>
      <c r="E50" s="426"/>
      <c r="F50" s="427"/>
      <c r="G50" s="425" t="s">
        <v>324</v>
      </c>
      <c r="H50" s="426"/>
      <c r="I50" s="426"/>
      <c r="J50" s="427"/>
      <c r="K50" s="425" t="s">
        <v>325</v>
      </c>
      <c r="L50" s="426"/>
      <c r="M50" s="426"/>
      <c r="N50" s="427"/>
      <c r="O50" s="162"/>
      <c r="P50" s="162"/>
      <c r="Q50" s="162"/>
      <c r="R50" s="162"/>
      <c r="S50" s="162"/>
      <c r="T50" s="162"/>
      <c r="U50" s="62"/>
      <c r="V50" s="62"/>
      <c r="W50" s="62"/>
      <c r="X50" s="62"/>
      <c r="Y50" s="62"/>
      <c r="Z50" s="62"/>
      <c r="AA50" s="62"/>
      <c r="AB50" s="162"/>
      <c r="AC50" s="162"/>
      <c r="AD50" s="162"/>
      <c r="AE50" s="237"/>
    </row>
    <row r="51" spans="1:31" ht="30.75" thickBot="1" x14ac:dyDescent="0.3">
      <c r="A51" s="185"/>
      <c r="B51" s="424"/>
      <c r="C51" s="65" t="s">
        <v>175</v>
      </c>
      <c r="D51" s="66" t="s">
        <v>0</v>
      </c>
      <c r="E51" s="66" t="s">
        <v>2</v>
      </c>
      <c r="F51" s="67" t="s">
        <v>3</v>
      </c>
      <c r="G51" s="65" t="s">
        <v>175</v>
      </c>
      <c r="H51" s="66" t="s">
        <v>0</v>
      </c>
      <c r="I51" s="66" t="s">
        <v>2</v>
      </c>
      <c r="J51" s="67" t="s">
        <v>3</v>
      </c>
      <c r="K51" s="65" t="s">
        <v>175</v>
      </c>
      <c r="L51" s="66" t="s">
        <v>0</v>
      </c>
      <c r="M51" s="66" t="s">
        <v>2</v>
      </c>
      <c r="N51" s="67" t="s">
        <v>3</v>
      </c>
      <c r="O51" s="162"/>
      <c r="P51" s="162"/>
      <c r="Q51" s="162"/>
      <c r="R51" s="162"/>
      <c r="S51" s="162"/>
      <c r="T51" s="162"/>
      <c r="U51" s="62"/>
      <c r="V51" s="62"/>
      <c r="W51" s="62"/>
      <c r="X51" s="62"/>
      <c r="Y51" s="62"/>
      <c r="Z51" s="62"/>
      <c r="AA51" s="62"/>
      <c r="AB51" s="162"/>
      <c r="AC51" s="162"/>
      <c r="AD51" s="162"/>
      <c r="AE51" s="237"/>
    </row>
    <row r="52" spans="1:31" ht="16.5" thickTop="1" thickBot="1" x14ac:dyDescent="0.3">
      <c r="A52" s="180">
        <f>A40</f>
        <v>5</v>
      </c>
      <c r="B52" s="149" t="str">
        <f>B40</f>
        <v>Thru-cut</v>
      </c>
      <c r="C52" s="169">
        <f>AF13</f>
        <v>10649</v>
      </c>
      <c r="D52" s="165">
        <f>AF14</f>
        <v>11403</v>
      </c>
      <c r="E52" s="165">
        <f>AF15</f>
        <v>6320</v>
      </c>
      <c r="F52" s="235">
        <f>AF16</f>
        <v>28372</v>
      </c>
      <c r="G52" s="169">
        <f>AF5</f>
        <v>7322</v>
      </c>
      <c r="H52" s="169">
        <f>AF6</f>
        <v>7732</v>
      </c>
      <c r="I52" s="169">
        <f>AF7</f>
        <v>6320</v>
      </c>
      <c r="J52" s="169">
        <f>AF8</f>
        <v>21374</v>
      </c>
      <c r="K52" s="166">
        <f>AF9</f>
        <v>3327</v>
      </c>
      <c r="L52" s="165">
        <f>AF10</f>
        <v>3671</v>
      </c>
      <c r="M52" s="165">
        <f>AF11</f>
        <v>0</v>
      </c>
      <c r="N52" s="236">
        <f>AF12</f>
        <v>6998</v>
      </c>
      <c r="O52" s="162"/>
      <c r="P52" s="162"/>
      <c r="Q52" s="162"/>
      <c r="R52" s="162"/>
      <c r="S52" s="162"/>
      <c r="T52" s="162"/>
      <c r="U52" s="62"/>
      <c r="V52" s="62"/>
      <c r="W52" s="62"/>
      <c r="X52" s="62"/>
      <c r="Y52" s="62"/>
      <c r="Z52" s="62"/>
      <c r="AA52" s="62"/>
      <c r="AB52" s="162"/>
      <c r="AC52" s="162"/>
      <c r="AD52" s="162"/>
      <c r="AE52" s="237"/>
    </row>
    <row r="53" spans="1:31" ht="15.75" thickTop="1" x14ac:dyDescent="0.25">
      <c r="A53" s="177"/>
      <c r="B53" s="62"/>
      <c r="C53" s="62"/>
      <c r="D53" s="62"/>
      <c r="E53" s="62"/>
      <c r="F53" s="62"/>
      <c r="G53" s="62"/>
      <c r="H53" s="62"/>
      <c r="I53" s="62"/>
      <c r="J53" s="62"/>
      <c r="K53" s="123"/>
      <c r="L53" s="62"/>
      <c r="M53" s="62"/>
      <c r="N53" s="62"/>
      <c r="O53" s="62"/>
      <c r="P53" s="62"/>
      <c r="Q53" s="62"/>
      <c r="R53" s="62"/>
      <c r="S53" s="62"/>
      <c r="T53" s="62"/>
      <c r="U53" s="62"/>
      <c r="V53" s="62"/>
      <c r="W53" s="62"/>
      <c r="X53" s="62"/>
      <c r="Y53" s="62"/>
      <c r="Z53" s="62"/>
      <c r="AA53" s="62"/>
      <c r="AB53" s="62"/>
      <c r="AC53" s="62"/>
      <c r="AD53" s="62"/>
      <c r="AE53" s="178"/>
    </row>
    <row r="54" spans="1:31" x14ac:dyDescent="0.25">
      <c r="A54" s="177"/>
      <c r="B54" s="62"/>
      <c r="C54" s="62"/>
      <c r="D54" s="62"/>
      <c r="E54" s="62"/>
      <c r="F54" s="62"/>
      <c r="G54" s="62"/>
      <c r="H54" s="62"/>
      <c r="I54" s="62"/>
      <c r="J54" s="62"/>
      <c r="K54" s="123"/>
      <c r="L54" s="62"/>
      <c r="M54" s="62"/>
      <c r="N54" s="62"/>
      <c r="O54" s="62"/>
      <c r="P54" s="62"/>
      <c r="Q54" s="62"/>
      <c r="R54" s="62"/>
      <c r="S54" s="62"/>
      <c r="T54" s="62"/>
      <c r="U54" s="62"/>
      <c r="V54" s="62"/>
      <c r="W54" s="62"/>
      <c r="X54" s="62"/>
      <c r="Y54" s="62"/>
      <c r="Z54" s="62"/>
      <c r="AA54" s="62"/>
      <c r="AB54" s="62"/>
      <c r="AC54" s="62"/>
      <c r="AD54" s="62"/>
      <c r="AE54" s="178"/>
    </row>
    <row r="55" spans="1:31" x14ac:dyDescent="0.25">
      <c r="A55" s="177"/>
      <c r="B55" s="62"/>
      <c r="C55" s="62"/>
      <c r="D55" s="62"/>
      <c r="E55" s="62"/>
      <c r="F55" s="62"/>
      <c r="G55" s="62"/>
      <c r="H55" s="62"/>
      <c r="I55" s="62"/>
      <c r="J55" s="62"/>
      <c r="K55" s="123"/>
      <c r="L55" s="62"/>
      <c r="M55" s="62"/>
      <c r="N55" s="62"/>
      <c r="O55" s="62"/>
      <c r="P55" s="62"/>
      <c r="Q55" s="62"/>
      <c r="R55" s="62"/>
      <c r="S55" s="62"/>
      <c r="T55" s="62"/>
      <c r="U55" s="62"/>
      <c r="V55" s="62"/>
      <c r="W55" s="62"/>
      <c r="X55" s="62"/>
      <c r="Y55" s="62"/>
      <c r="Z55" s="62"/>
      <c r="AA55" s="62"/>
      <c r="AB55" s="62"/>
      <c r="AC55" s="62"/>
      <c r="AD55" s="62"/>
      <c r="AE55" s="178"/>
    </row>
    <row r="56" spans="1:31" ht="15.75" thickBot="1" x14ac:dyDescent="0.3">
      <c r="A56" s="183"/>
      <c r="B56" s="163" t="s">
        <v>335</v>
      </c>
      <c r="C56" s="162"/>
      <c r="D56" s="162"/>
      <c r="E56" s="162"/>
      <c r="F56" s="162"/>
      <c r="G56" s="162"/>
      <c r="H56" s="162"/>
      <c r="I56" s="162"/>
      <c r="J56" s="162"/>
      <c r="K56" s="162"/>
      <c r="L56" s="162"/>
      <c r="M56" s="162"/>
      <c r="N56" s="162"/>
      <c r="O56" s="162"/>
      <c r="P56" s="162"/>
      <c r="Q56" s="162"/>
      <c r="R56" s="162"/>
      <c r="S56" s="252"/>
      <c r="T56" s="62"/>
      <c r="U56" s="62"/>
      <c r="V56" s="62"/>
      <c r="W56" s="62"/>
      <c r="X56" s="62"/>
      <c r="Y56" s="62"/>
      <c r="Z56" s="62"/>
      <c r="AA56" s="62"/>
      <c r="AB56" s="62"/>
      <c r="AC56" s="62"/>
      <c r="AD56" s="62"/>
      <c r="AE56" s="178"/>
    </row>
    <row r="57" spans="1:31" ht="15.75" thickTop="1" x14ac:dyDescent="0.25">
      <c r="A57" s="124" t="s">
        <v>4</v>
      </c>
      <c r="B57" s="124" t="s">
        <v>14</v>
      </c>
      <c r="C57" s="444" t="s">
        <v>175</v>
      </c>
      <c r="D57" s="445"/>
      <c r="E57" s="445"/>
      <c r="F57" s="445"/>
      <c r="G57" s="445"/>
      <c r="H57" s="446"/>
      <c r="I57" s="444" t="s">
        <v>0</v>
      </c>
      <c r="J57" s="445"/>
      <c r="K57" s="445"/>
      <c r="L57" s="445"/>
      <c r="M57" s="445"/>
      <c r="N57" s="446"/>
      <c r="O57" s="444" t="s">
        <v>2</v>
      </c>
      <c r="P57" s="445"/>
      <c r="Q57" s="445"/>
      <c r="R57" s="445"/>
      <c r="S57" s="445"/>
      <c r="T57" s="446"/>
      <c r="U57" s="242" t="s">
        <v>3</v>
      </c>
      <c r="V57" s="243"/>
      <c r="W57" s="243"/>
      <c r="X57" s="243"/>
      <c r="Y57" s="243"/>
      <c r="Z57" s="244"/>
      <c r="AA57" s="62"/>
      <c r="AB57" s="62"/>
      <c r="AC57" s="62"/>
      <c r="AD57" s="62"/>
      <c r="AE57" s="178"/>
    </row>
    <row r="58" spans="1:31" ht="30.75" thickBot="1" x14ac:dyDescent="0.3">
      <c r="A58" s="125"/>
      <c r="B58" s="125"/>
      <c r="C58" s="65" t="str">
        <f>$V$5&amp;"
(mph)"</f>
        <v>40-40
(mph)</v>
      </c>
      <c r="D58" s="66" t="str">
        <f>$V$6&amp;"
(mph)"</f>
        <v>40-30
(mph)</v>
      </c>
      <c r="E58" s="245" t="str">
        <f>$V$7&amp;" (mph)"</f>
        <v>40-20 (mph)</v>
      </c>
      <c r="F58" s="66" t="str">
        <f>$V$8&amp;"
(mph)"</f>
        <v>30-30
(mph)</v>
      </c>
      <c r="G58" s="66" t="str">
        <f>$V$9&amp;"
(mph)"</f>
        <v>30-20
(mph)</v>
      </c>
      <c r="H58" s="66" t="str">
        <f>$V$10&amp;" (mph)"</f>
        <v>20-20 (mph)</v>
      </c>
      <c r="I58" s="65" t="str">
        <f>$V$5&amp;"
(mph)"</f>
        <v>40-40
(mph)</v>
      </c>
      <c r="J58" s="66" t="str">
        <f>$V$6&amp;"
(mph)"</f>
        <v>40-30
(mph)</v>
      </c>
      <c r="K58" s="245" t="str">
        <f>$V$7&amp;" (mph)"</f>
        <v>40-20 (mph)</v>
      </c>
      <c r="L58" s="66" t="str">
        <f>$V$8&amp;"
(mph)"</f>
        <v>30-30
(mph)</v>
      </c>
      <c r="M58" s="66" t="str">
        <f>$V$9&amp;"
(mph)"</f>
        <v>30-20
(mph)</v>
      </c>
      <c r="N58" s="66" t="str">
        <f>$V$10&amp;" (mph)"</f>
        <v>20-20 (mph)</v>
      </c>
      <c r="O58" s="65" t="str">
        <f>$V$5&amp;"
(mph)"</f>
        <v>40-40
(mph)</v>
      </c>
      <c r="P58" s="66" t="str">
        <f>$V$6&amp;"
(mph)"</f>
        <v>40-30
(mph)</v>
      </c>
      <c r="Q58" s="245" t="str">
        <f>$V$7&amp;" (mph)"</f>
        <v>40-20 (mph)</v>
      </c>
      <c r="R58" s="66" t="str">
        <f>$V$8&amp;"
(mph)"</f>
        <v>30-30
(mph)</v>
      </c>
      <c r="S58" s="66" t="str">
        <f>$V$9&amp;"
(mph)"</f>
        <v>30-20
(mph)</v>
      </c>
      <c r="T58" s="66" t="str">
        <f>$V$10&amp;" (mph)"</f>
        <v>20-20 (mph)</v>
      </c>
      <c r="U58" s="65" t="str">
        <f>$V$5&amp;"
(mph)"</f>
        <v>40-40
(mph)</v>
      </c>
      <c r="V58" s="66" t="str">
        <f>$V$6&amp;"
(mph)"</f>
        <v>40-30
(mph)</v>
      </c>
      <c r="W58" s="245" t="str">
        <f>$V$7&amp;" (mph)"</f>
        <v>40-20 (mph)</v>
      </c>
      <c r="X58" s="66" t="str">
        <f>$V$8&amp;"
(mph)"</f>
        <v>30-30
(mph)</v>
      </c>
      <c r="Y58" s="66" t="str">
        <f>$V$9&amp;"
(mph)"</f>
        <v>30-20
(mph)</v>
      </c>
      <c r="Z58" s="67" t="str">
        <f>$V$10&amp;" (mph)"</f>
        <v>20-20 (mph)</v>
      </c>
      <c r="AA58" s="162"/>
      <c r="AB58" s="62"/>
      <c r="AC58" s="62"/>
      <c r="AD58" s="62"/>
      <c r="AE58" s="178"/>
    </row>
    <row r="59" spans="1:31" ht="16.5" thickTop="1" thickBot="1" x14ac:dyDescent="0.3">
      <c r="A59" s="247">
        <f>A40</f>
        <v>5</v>
      </c>
      <c r="B59" s="164" t="str">
        <f>B40</f>
        <v>Thru-cut</v>
      </c>
      <c r="C59" s="248">
        <f ca="1">W5</f>
        <v>6</v>
      </c>
      <c r="D59" s="248">
        <f ca="1">W6</f>
        <v>0</v>
      </c>
      <c r="E59" s="248">
        <f ca="1">W7</f>
        <v>0</v>
      </c>
      <c r="F59" s="248">
        <f ca="1">W8</f>
        <v>2</v>
      </c>
      <c r="G59" s="248">
        <f ca="1">W9</f>
        <v>0</v>
      </c>
      <c r="H59" s="249">
        <f ca="1">W10</f>
        <v>0</v>
      </c>
      <c r="I59" s="250">
        <f ca="1">W11</f>
        <v>0</v>
      </c>
      <c r="J59" s="49">
        <f ca="1">W12</f>
        <v>0</v>
      </c>
      <c r="K59" s="49">
        <f ca="1">W13</f>
        <v>6</v>
      </c>
      <c r="L59" s="49">
        <f ca="1">W14</f>
        <v>0</v>
      </c>
      <c r="M59" s="49">
        <f ca="1">W15</f>
        <v>0</v>
      </c>
      <c r="N59" s="251">
        <f ca="1">W22</f>
        <v>4</v>
      </c>
      <c r="O59" s="250">
        <f ca="1">W17</f>
        <v>0</v>
      </c>
      <c r="P59" s="49">
        <f ca="1">W18</f>
        <v>0</v>
      </c>
      <c r="Q59" s="49">
        <f ca="1">W19</f>
        <v>4</v>
      </c>
      <c r="R59" s="49">
        <f ca="1">W20</f>
        <v>0</v>
      </c>
      <c r="S59" s="49">
        <f ca="1">W21</f>
        <v>0</v>
      </c>
      <c r="T59" s="251">
        <f ca="1">W22</f>
        <v>4</v>
      </c>
      <c r="U59" s="250">
        <f ca="1">W23</f>
        <v>6</v>
      </c>
      <c r="V59" s="49">
        <f ca="1">W24</f>
        <v>0</v>
      </c>
      <c r="W59" s="49">
        <f ca="1">W25</f>
        <v>10</v>
      </c>
      <c r="X59" s="49">
        <f ca="1">W26</f>
        <v>2</v>
      </c>
      <c r="Y59" s="49">
        <f ca="1">W27</f>
        <v>0</v>
      </c>
      <c r="Z59" s="251">
        <f ca="1">W28</f>
        <v>6</v>
      </c>
      <c r="AA59" s="162"/>
      <c r="AB59" s="162"/>
      <c r="AC59" s="62"/>
      <c r="AD59" s="62"/>
      <c r="AE59" s="178"/>
    </row>
    <row r="60" spans="1:31" ht="19.5" thickTop="1" x14ac:dyDescent="0.3">
      <c r="A60" s="183"/>
      <c r="B60" s="167"/>
      <c r="C60" s="167"/>
      <c r="D60" s="62"/>
      <c r="E60" s="62"/>
      <c r="F60" s="62"/>
      <c r="G60" s="62"/>
      <c r="H60" s="62"/>
      <c r="I60" s="123"/>
      <c r="J60" s="148"/>
      <c r="K60" s="148"/>
      <c r="L60" s="62"/>
      <c r="M60" s="62"/>
      <c r="N60" s="62"/>
      <c r="O60" s="62"/>
      <c r="P60" s="62"/>
      <c r="Q60" s="62"/>
      <c r="R60" s="168"/>
      <c r="S60" s="246"/>
      <c r="T60" s="62"/>
      <c r="U60" s="162"/>
      <c r="V60" s="162"/>
      <c r="W60" s="162"/>
      <c r="X60" s="162"/>
      <c r="Y60" s="162"/>
      <c r="Z60" s="62"/>
      <c r="AA60" s="62"/>
      <c r="AB60" s="62"/>
      <c r="AC60" s="62"/>
      <c r="AD60" s="62"/>
      <c r="AE60" s="178"/>
    </row>
    <row r="61" spans="1:31" ht="18.75" x14ac:dyDescent="0.3">
      <c r="A61" s="183"/>
      <c r="B61" s="167"/>
      <c r="C61" s="167"/>
      <c r="D61" s="62"/>
      <c r="E61" s="62"/>
      <c r="F61" s="62"/>
      <c r="G61" s="62"/>
      <c r="H61" s="62"/>
      <c r="I61" s="123"/>
      <c r="J61" s="62"/>
      <c r="K61" s="62"/>
      <c r="L61" s="62"/>
      <c r="M61" s="62"/>
      <c r="N61" s="62"/>
      <c r="O61" s="62"/>
      <c r="P61" s="62"/>
      <c r="Q61" s="62"/>
      <c r="R61" s="168"/>
      <c r="S61" s="62"/>
      <c r="T61" s="62"/>
      <c r="U61" s="162"/>
      <c r="V61" s="162"/>
      <c r="W61" s="162"/>
      <c r="X61" s="162"/>
      <c r="Y61" s="162"/>
      <c r="Z61" s="62"/>
      <c r="AA61" s="62"/>
      <c r="AB61" s="62"/>
      <c r="AC61" s="62"/>
      <c r="AD61" s="62"/>
      <c r="AE61" s="178"/>
    </row>
    <row r="62" spans="1:31" ht="15.75" thickBot="1" x14ac:dyDescent="0.3">
      <c r="A62" s="183"/>
      <c r="B62" s="163" t="s">
        <v>340</v>
      </c>
      <c r="C62" s="162"/>
      <c r="D62" s="162"/>
      <c r="E62" s="162"/>
      <c r="F62" s="162"/>
      <c r="G62" s="162"/>
      <c r="H62" s="162"/>
      <c r="I62" s="162"/>
      <c r="J62" s="162"/>
      <c r="K62" s="162"/>
      <c r="L62" s="162"/>
      <c r="M62" s="162"/>
      <c r="N62" s="162"/>
      <c r="O62" s="162"/>
      <c r="P62" s="162"/>
      <c r="Q62" s="162"/>
      <c r="R62" s="162"/>
      <c r="S62" s="62"/>
      <c r="T62" s="62"/>
      <c r="U62" s="62"/>
      <c r="V62" s="62"/>
      <c r="W62" s="62"/>
      <c r="X62" s="62"/>
      <c r="Y62" s="62"/>
      <c r="Z62" s="62"/>
      <c r="AA62" s="62"/>
      <c r="AB62" s="62"/>
      <c r="AC62" s="62"/>
      <c r="AD62" s="62"/>
      <c r="AE62" s="178"/>
    </row>
    <row r="63" spans="1:31" ht="15.75" thickTop="1" x14ac:dyDescent="0.25">
      <c r="A63" s="184" t="s">
        <v>4</v>
      </c>
      <c r="B63" s="124" t="s">
        <v>14</v>
      </c>
      <c r="C63" s="444" t="s">
        <v>175</v>
      </c>
      <c r="D63" s="445"/>
      <c r="E63" s="445"/>
      <c r="F63" s="445"/>
      <c r="G63" s="445"/>
      <c r="H63" s="445"/>
      <c r="I63" s="446"/>
      <c r="J63" s="444" t="s">
        <v>0</v>
      </c>
      <c r="K63" s="445"/>
      <c r="L63" s="445"/>
      <c r="M63" s="445"/>
      <c r="N63" s="445"/>
      <c r="O63" s="445"/>
      <c r="P63" s="446"/>
      <c r="Q63" s="444" t="s">
        <v>2</v>
      </c>
      <c r="R63" s="445"/>
      <c r="S63" s="445"/>
      <c r="T63" s="445"/>
      <c r="U63" s="445"/>
      <c r="V63" s="445"/>
      <c r="W63" s="446"/>
      <c r="X63" s="444" t="s">
        <v>3</v>
      </c>
      <c r="Y63" s="445"/>
      <c r="Z63" s="445"/>
      <c r="AA63" s="445"/>
      <c r="AB63" s="445"/>
      <c r="AC63" s="445"/>
      <c r="AD63" s="446"/>
      <c r="AE63" s="178"/>
    </row>
    <row r="64" spans="1:31" ht="45.75" thickBot="1" x14ac:dyDescent="0.3">
      <c r="A64" s="185"/>
      <c r="B64" s="125"/>
      <c r="C64" s="65" t="str">
        <f>$V$5&amp;"
(mph)"</f>
        <v>40-40
(mph)</v>
      </c>
      <c r="D64" s="66" t="str">
        <f>$V$6&amp;"
(mph)"</f>
        <v>40-30
(mph)</v>
      </c>
      <c r="E64" s="245" t="str">
        <f>$V$7&amp;" (mph)"</f>
        <v>40-20 (mph)</v>
      </c>
      <c r="F64" s="66" t="str">
        <f>$V$8&amp;"
(mph)"</f>
        <v>30-30
(mph)</v>
      </c>
      <c r="G64" s="66" t="str">
        <f>$V$9&amp;"
(mph)"</f>
        <v>30-20
(mph)</v>
      </c>
      <c r="H64" s="66" t="str">
        <f>$V$10&amp;" (mph)"</f>
        <v>20-20 (mph)</v>
      </c>
      <c r="I64" s="67" t="s">
        <v>223</v>
      </c>
      <c r="J64" s="65" t="str">
        <f>$V$5&amp;"
(mph)"</f>
        <v>40-40
(mph)</v>
      </c>
      <c r="K64" s="66" t="str">
        <f>$V$6&amp;"
(mph)"</f>
        <v>40-30
(mph)</v>
      </c>
      <c r="L64" s="245" t="str">
        <f>$V$7&amp;" (mph)"</f>
        <v>40-20 (mph)</v>
      </c>
      <c r="M64" s="66" t="str">
        <f>$V$8&amp;"
(mph)"</f>
        <v>30-30
(mph)</v>
      </c>
      <c r="N64" s="66" t="str">
        <f>$V$9&amp;"
(mph)"</f>
        <v>30-20
(mph)</v>
      </c>
      <c r="O64" s="66" t="str">
        <f>$V$10&amp;" (mph)"</f>
        <v>20-20 (mph)</v>
      </c>
      <c r="P64" s="67" t="s">
        <v>223</v>
      </c>
      <c r="Q64" s="65" t="str">
        <f>$V$5&amp;"
(mph)"</f>
        <v>40-40
(mph)</v>
      </c>
      <c r="R64" s="66" t="str">
        <f>$V$6&amp;"
(mph)"</f>
        <v>40-30
(mph)</v>
      </c>
      <c r="S64" s="245" t="str">
        <f>$V$7&amp;" (mph)"</f>
        <v>40-20 (mph)</v>
      </c>
      <c r="T64" s="66" t="str">
        <f>$V$8&amp;"
(mph)"</f>
        <v>30-30
(mph)</v>
      </c>
      <c r="U64" s="66" t="str">
        <f>$V$9&amp;"
(mph)"</f>
        <v>30-20
(mph)</v>
      </c>
      <c r="V64" s="66" t="str">
        <f>$V$10&amp;" (mph)"</f>
        <v>20-20 (mph)</v>
      </c>
      <c r="W64" s="67" t="s">
        <v>223</v>
      </c>
      <c r="X64" s="65" t="str">
        <f>$V$5&amp;"
(mph)"</f>
        <v>40-40
(mph)</v>
      </c>
      <c r="Y64" s="66" t="str">
        <f>$V$6&amp;"
(mph)"</f>
        <v>40-30
(mph)</v>
      </c>
      <c r="Z64" s="245" t="str">
        <f>$V$7&amp;" (mph)"</f>
        <v>40-20 (mph)</v>
      </c>
      <c r="AA64" s="66" t="str">
        <f>$V$8&amp;"
(mph)"</f>
        <v>30-30
(mph)</v>
      </c>
      <c r="AB64" s="66" t="str">
        <f>$V$9&amp;"
(mph)"</f>
        <v>30-20
(mph)</v>
      </c>
      <c r="AC64" s="66" t="str">
        <f>$V$10&amp;" (mph)"</f>
        <v>20-20 (mph)</v>
      </c>
      <c r="AD64" s="67" t="s">
        <v>223</v>
      </c>
      <c r="AE64" s="178"/>
    </row>
    <row r="65" spans="1:31" ht="16.5" thickTop="1" thickBot="1" x14ac:dyDescent="0.3">
      <c r="A65" s="186">
        <f>A40</f>
        <v>5</v>
      </c>
      <c r="B65" s="164" t="str">
        <f>B40</f>
        <v>Thru-cut</v>
      </c>
      <c r="C65" s="169">
        <f ca="1">X5</f>
        <v>9753</v>
      </c>
      <c r="D65" s="165">
        <f ca="1">X6</f>
        <v>0</v>
      </c>
      <c r="E65" s="165">
        <f ca="1">X7</f>
        <v>0</v>
      </c>
      <c r="F65" s="166">
        <f ca="1">X8</f>
        <v>896</v>
      </c>
      <c r="G65" s="165">
        <f ca="1">X9</f>
        <v>0</v>
      </c>
      <c r="H65" s="165">
        <f ca="1">X10</f>
        <v>0</v>
      </c>
      <c r="I65" s="170">
        <f ca="1">Y5</f>
        <v>39.158606441919432</v>
      </c>
      <c r="J65" s="169">
        <f ca="1">X11</f>
        <v>0</v>
      </c>
      <c r="K65" s="165">
        <f ca="1">X12</f>
        <v>0</v>
      </c>
      <c r="L65" s="165">
        <f ca="1">X13</f>
        <v>10163</v>
      </c>
      <c r="M65" s="166">
        <f ca="1">X14</f>
        <v>0</v>
      </c>
      <c r="N65" s="165">
        <f ca="1">X15</f>
        <v>0</v>
      </c>
      <c r="O65" s="165">
        <f ca="1">X16</f>
        <v>1240</v>
      </c>
      <c r="P65" s="170">
        <f ca="1">Y11</f>
        <v>28.912566868367975</v>
      </c>
      <c r="Q65" s="169">
        <f ca="1">X17</f>
        <v>0</v>
      </c>
      <c r="R65" s="165">
        <f ca="1">X18</f>
        <v>0</v>
      </c>
      <c r="S65" s="165">
        <f ca="1">X19</f>
        <v>5348</v>
      </c>
      <c r="T65" s="166">
        <f ca="1">X20</f>
        <v>0</v>
      </c>
      <c r="U65" s="165">
        <f ca="1">X21</f>
        <v>0</v>
      </c>
      <c r="V65" s="165">
        <f ca="1">X22</f>
        <v>972</v>
      </c>
      <c r="W65" s="170">
        <f ca="1">Y17</f>
        <v>28.462025316455698</v>
      </c>
      <c r="X65" s="169">
        <f ca="1">X23</f>
        <v>9753</v>
      </c>
      <c r="Y65" s="165">
        <f ca="1">X24</f>
        <v>0</v>
      </c>
      <c r="Z65" s="165">
        <f ca="1">X25</f>
        <v>15511</v>
      </c>
      <c r="AA65" s="166">
        <f ca="1">X26</f>
        <v>896</v>
      </c>
      <c r="AB65" s="165">
        <f ca="1">X27</f>
        <v>0</v>
      </c>
      <c r="AC65" s="165">
        <f ca="1">X28</f>
        <v>2212</v>
      </c>
      <c r="AD65" s="170">
        <f ca="1">Y23</f>
        <v>32.657902157056256</v>
      </c>
      <c r="AE65" s="178"/>
    </row>
    <row r="66" spans="1:31" ht="16.5" thickTop="1" thickBot="1" x14ac:dyDescent="0.3">
      <c r="A66" s="187"/>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9"/>
    </row>
    <row r="70" spans="1:31" x14ac:dyDescent="0.25">
      <c r="A70" s="6"/>
      <c r="B70" s="61"/>
      <c r="C70" s="6"/>
      <c r="D70" s="6"/>
      <c r="E70" s="6"/>
      <c r="F70" s="6"/>
      <c r="G70" s="6"/>
      <c r="H70" s="6"/>
      <c r="I70" s="6"/>
      <c r="J70" s="6"/>
      <c r="K70" s="6"/>
      <c r="L70" s="6"/>
      <c r="M70" s="6"/>
      <c r="N70" s="6"/>
      <c r="O70" s="6"/>
      <c r="P70" s="6"/>
      <c r="Q70" s="6"/>
      <c r="R70" s="6"/>
    </row>
    <row r="74" spans="1:31" ht="18.75" x14ac:dyDescent="0.3">
      <c r="A74" s="6"/>
      <c r="B74" s="5"/>
      <c r="C74" s="5"/>
      <c r="I74" s="11"/>
      <c r="J74" s="1"/>
      <c r="K74" s="1"/>
      <c r="R74" s="2"/>
    </row>
    <row r="75" spans="1:31" ht="18.75" x14ac:dyDescent="0.3">
      <c r="A75" s="6"/>
      <c r="B75" s="5"/>
      <c r="C75" s="5"/>
      <c r="I75" s="11"/>
      <c r="R75" s="2"/>
    </row>
    <row r="76" spans="1:31" x14ac:dyDescent="0.25">
      <c r="A76" s="6"/>
      <c r="B76" s="61"/>
      <c r="C76" s="6"/>
      <c r="D76" s="6"/>
      <c r="E76" s="6"/>
      <c r="F76" s="6"/>
      <c r="G76" s="6"/>
      <c r="H76" s="6"/>
      <c r="I76" s="6"/>
      <c r="J76" s="6"/>
      <c r="K76" s="6"/>
      <c r="L76" s="6"/>
      <c r="M76" s="6"/>
      <c r="N76" s="6"/>
      <c r="O76" s="6"/>
      <c r="P76" s="6"/>
      <c r="Q76" s="6"/>
      <c r="R76" s="6"/>
    </row>
  </sheetData>
  <mergeCells count="29">
    <mergeCell ref="AD5:AD8"/>
    <mergeCell ref="AD9:AD12"/>
    <mergeCell ref="AD13:AD16"/>
    <mergeCell ref="B50:B51"/>
    <mergeCell ref="C50:F50"/>
    <mergeCell ref="G50:J50"/>
    <mergeCell ref="K50:N50"/>
    <mergeCell ref="J30:O33"/>
    <mergeCell ref="U5:U10"/>
    <mergeCell ref="Y5:Y10"/>
    <mergeCell ref="U11:U16"/>
    <mergeCell ref="Y11:Y16"/>
    <mergeCell ref="U17:U22"/>
    <mergeCell ref="Y17:Y22"/>
    <mergeCell ref="U23:U28"/>
    <mergeCell ref="Y23:Y28"/>
    <mergeCell ref="A2:C2"/>
    <mergeCell ref="K44:L44"/>
    <mergeCell ref="A44:A45"/>
    <mergeCell ref="B44:B45"/>
    <mergeCell ref="C44:F44"/>
    <mergeCell ref="G44:J44"/>
    <mergeCell ref="X63:AD63"/>
    <mergeCell ref="C57:H57"/>
    <mergeCell ref="I57:N57"/>
    <mergeCell ref="O57:T57"/>
    <mergeCell ref="C63:I63"/>
    <mergeCell ref="J63:P63"/>
    <mergeCell ref="Q63:W63"/>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05FCD022C13A458179560F1B98FB6E" ma:contentTypeVersion="17" ma:contentTypeDescription="Create a new document." ma:contentTypeScope="" ma:versionID="a621a444c8df309fd3ba4a17b4fc699a">
  <xsd:schema xmlns:xsd="http://www.w3.org/2001/XMLSchema" xmlns:xs="http://www.w3.org/2001/XMLSchema" xmlns:p="http://schemas.microsoft.com/office/2006/metadata/properties" xmlns:ns1="http://schemas.microsoft.com/sharepoint/v3" xmlns:ns2="16f00c2e-ac5c-418b-9f13-a0771dbd417d" xmlns:ns3="0bcbbd52-669d-4bfe-a9ed-8f88704bdd13" targetNamespace="http://schemas.microsoft.com/office/2006/metadata/properties" ma:root="true" ma:fieldsID="821003ad59b3ff1858127d6cb3c43185" ns1:_="" ns2:_="" ns3:_="">
    <xsd:import namespace="http://schemas.microsoft.com/sharepoint/v3"/>
    <xsd:import namespace="16f00c2e-ac5c-418b-9f13-a0771dbd417d"/>
    <xsd:import namespace="0bcbbd52-669d-4bfe-a9ed-8f88704bdd13"/>
    <xsd:element name="properties">
      <xsd:complexType>
        <xsd:sequence>
          <xsd:element name="documentManagement">
            <xsd:complexType>
              <xsd:all>
                <xsd:element ref="ns2:_dlc_DocId" minOccurs="0"/>
                <xsd:element ref="ns2:_dlc_DocIdUrl" minOccurs="0"/>
                <xsd:element ref="ns2:_dlc_DocIdPersistId" minOccurs="0"/>
                <xsd:element ref="ns3:Type_x0020_of_x0020_Doc" minOccurs="0"/>
                <xsd:element ref="ns1:URL" minOccurs="0"/>
                <xsd:element ref="ns3:Year" minOccurs="0"/>
                <xsd:element ref="ns3:SortOrder"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8"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bcbbd52-669d-4bfe-a9ed-8f88704bdd13" elementFormDefault="qualified">
    <xsd:import namespace="http://schemas.microsoft.com/office/2006/documentManagement/types"/>
    <xsd:import namespace="http://schemas.microsoft.com/office/infopath/2007/PartnerControls"/>
    <xsd:element name="Type_x0020_of_x0020_Doc" ma:index="7" nillable="true" ma:displayName="Type of Doc" ma:internalName="Type_x0020_of_x0020_Doc" ma:readOnly="false">
      <xsd:simpleType>
        <xsd:restriction base="dms:Text">
          <xsd:maxLength value="255"/>
        </xsd:restriction>
      </xsd:simpleType>
    </xsd:element>
    <xsd:element name="Year" ma:index="13" nillable="true" ma:displayName="Year" ma:internalName="Year">
      <xsd:simpleType>
        <xsd:restriction base="dms:Text">
          <xsd:maxLength value="255"/>
        </xsd:restriction>
      </xsd:simpleType>
    </xsd:element>
    <xsd:element name="SortOrder" ma:index="14" nillable="true" ma:displayName="SortOrder" ma:decimals="0" ma:internalName="SortOrder">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Year xmlns="0bcbbd52-669d-4bfe-a9ed-8f88704bdd13" xsi:nil="true"/>
    <URL xmlns="http://schemas.microsoft.com/sharepoint/v3">
      <Url xsi:nil="true"/>
      <Description xsi:nil="true"/>
    </URL>
    <SortOrder xmlns="0bcbbd52-669d-4bfe-a9ed-8f88704bdd13" xsi:nil="true"/>
    <Type_x0020_of_x0020_Doc xmlns="0bcbbd52-669d-4bfe-a9ed-8f88704bdd13" xsi:nil="true"/>
  </documentManagement>
</p:properties>
</file>

<file path=customXml/itemProps1.xml><?xml version="1.0" encoding="utf-8"?>
<ds:datastoreItem xmlns:ds="http://schemas.openxmlformats.org/officeDocument/2006/customXml" ds:itemID="{949A77A2-CF57-428B-A473-2F4B994F9456}"/>
</file>

<file path=customXml/itemProps2.xml><?xml version="1.0" encoding="utf-8"?>
<ds:datastoreItem xmlns:ds="http://schemas.openxmlformats.org/officeDocument/2006/customXml" ds:itemID="{9C6A37DC-4D72-4467-8176-35716451DE5C}"/>
</file>

<file path=customXml/itemProps3.xml><?xml version="1.0" encoding="utf-8"?>
<ds:datastoreItem xmlns:ds="http://schemas.openxmlformats.org/officeDocument/2006/customXml" ds:itemID="{E794102D-32E9-4F4D-994E-3A949F023BCC}"/>
</file>

<file path=customXml/itemProps4.xml><?xml version="1.0" encoding="utf-8"?>
<ds:datastoreItem xmlns:ds="http://schemas.openxmlformats.org/officeDocument/2006/customXml" ds:itemID="{B7FB22E4-793F-4CFE-8B3A-FF7B6001C4B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Instructions</vt:lpstr>
      <vt:lpstr>Intersections Included</vt:lpstr>
      <vt:lpstr>Input sheet</vt:lpstr>
      <vt:lpstr>Results</vt:lpstr>
      <vt:lpstr>1.Conventional</vt:lpstr>
      <vt:lpstr>2.MUT#1</vt:lpstr>
      <vt:lpstr>3.Partial CFI</vt:lpstr>
      <vt:lpstr>4.CFIMUTCOMBO</vt:lpstr>
      <vt:lpstr>5.Thru-cut</vt:lpstr>
      <vt:lpstr>6.Reverse RCI</vt:lpstr>
      <vt:lpstr>7.Redirect 2L&amp;T</vt:lpstr>
      <vt:lpstr>8.Redirect L&amp;T</vt:lpstr>
      <vt:lpstr>9.Seven Phase</vt:lpstr>
      <vt:lpstr>10.Offset Thru-cut</vt:lpstr>
      <vt:lpstr>11.Offset T</vt:lpstr>
      <vt:lpstr>12.MUT#2</vt:lpstr>
      <vt:lpstr>13.Single Quadrant</vt:lpstr>
      <vt:lpstr>14.RCI</vt:lpstr>
      <vt:lpstr>15.Two-Phase MUT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Gaurav Aryal</dc:creator>
  <cp:lastModifiedBy>Gaurav Aryal Aryal</cp:lastModifiedBy>
  <cp:lastPrinted>2024-06-01T17:25:26Z</cp:lastPrinted>
  <dcterms:created xsi:type="dcterms:W3CDTF">2024-03-02T18:31:08Z</dcterms:created>
  <dcterms:modified xsi:type="dcterms:W3CDTF">2024-08-28T00:09:39Z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0x010100AF05FCD022C13A458179560F1B98FB6E</vt:lpwstr>
  </property>
  <property fmtid="{D5CDD505-2E9C-101B-9397-08002B2CF9AE}" pid="3" name="Order">
    <vt:r8>17300</vt:r8>
  </property>
</Properties>
</file>