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26.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25.xml" ContentType="application/vnd.openxmlformats-officedocument.spreadsheetml.worksheet+xml"/>
  <Override PartName="/xl/worksheets/sheet5.xml" ContentType="application/vnd.openxmlformats-officedocument.spreadsheetml.worksheet+xml"/>
  <Override PartName="/xl/worksheets/sheet27.xml" ContentType="application/vnd.openxmlformats-officedocument.spreadsheetml.worksheet+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docProps/core.xml" ContentType="application/vnd.openxmlformats-package.core-properties+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12" windowWidth="23064" windowHeight="4680" tabRatio="934"/>
  </bookViews>
  <sheets>
    <sheet name="Summary" sheetId="47" r:id="rId1"/>
    <sheet name="Matrix" sheetId="154" r:id="rId2"/>
    <sheet name="Inputs" sheetId="14" r:id="rId3"/>
    <sheet name="Capital Costs" sheetId="32" r:id="rId4"/>
    <sheet name="O&amp;M" sheetId="111" r:id="rId5"/>
    <sheet name="Travel Time Savings" sheetId="72" r:id="rId6"/>
    <sheet name="Reduced Crashes" sheetId="127" r:id="rId7"/>
    <sheet name="TruckOpsSavings" sheetId="92" r:id="rId8"/>
    <sheet name="Vehicle Maintenance Savings" sheetId="163" r:id="rId9"/>
    <sheet name="Fiber" sheetId="171" r:id="rId10"/>
    <sheet name="Reduced Auto Emissions" sheetId="20" r:id="rId11"/>
    <sheet name="Reduced Truck Emissions" sheetId="123" r:id="rId12"/>
    <sheet name="Residual" sheetId="54" r:id="rId13"/>
    <sheet name="RepairCostSavings" sheetId="166" r:id="rId14"/>
    <sheet name="ConstructionDelay" sheetId="157" r:id="rId15"/>
    <sheet name="Deflator" sheetId="65" r:id="rId16"/>
    <sheet name="Traffic" sheetId="164" r:id="rId17"/>
    <sheet name="Speeds" sheetId="167" r:id="rId18"/>
    <sheet name="U-5753 Data" sheetId="169" r:id="rId19"/>
    <sheet name="Crash Data" sheetId="174" r:id="rId20"/>
    <sheet name="Crash Reduction Summary" sheetId="175" r:id="rId21"/>
    <sheet name="Schedule" sheetId="162" r:id="rId22"/>
    <sheet name="Cost_Estimate" sheetId="159" r:id="rId23"/>
    <sheet name="Cost_Guardrail" sheetId="160" r:id="rId24"/>
    <sheet name="O&amp;M_data" sheetId="158" r:id="rId25"/>
    <sheet name="PopProjection3" sheetId="172" r:id="rId26"/>
    <sheet name="PopProjection4" sheetId="173"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A" localSheetId="6">#REF!</definedName>
    <definedName name="\A" localSheetId="11">#REF!</definedName>
    <definedName name="\A" localSheetId="5">#REF!</definedName>
    <definedName name="\A">#REF!</definedName>
    <definedName name="\B" localSheetId="6">#REF!</definedName>
    <definedName name="\B" localSheetId="11">#REF!</definedName>
    <definedName name="\B">#REF!</definedName>
    <definedName name="\p" localSheetId="6">#REF!</definedName>
    <definedName name="\p" localSheetId="11">#REF!</definedName>
    <definedName name="\p">#REF!</definedName>
    <definedName name="\S" localSheetId="6">#REF!</definedName>
    <definedName name="\S" localSheetId="11">#REF!</definedName>
    <definedName name="\S">#REF!</definedName>
    <definedName name="_____________________________ALL2">'[1]A-11a Balance Sheet Recons'!$B$11:$J$42</definedName>
    <definedName name="____________________________ALL2">'[1]A-11a Balance Sheet Recons'!$B$11:$J$42</definedName>
    <definedName name="___________________________ALL2">'[1]A-11a Balance Sheet Recons'!$B$11:$J$42</definedName>
    <definedName name="__________________________ALL2">'[1]A-11a Balance Sheet Recons'!$B$11:$J$42</definedName>
    <definedName name="_________________________ALL2">'[1]A-11a Balance Sheet Recons'!$B$11:$J$42</definedName>
    <definedName name="________________________ALL2">'[1]A-11a Balance Sheet Recons'!$B$11:$J$42</definedName>
    <definedName name="_______________________ALL2">'[1]A-11a Balance Sheet Recons'!$B$11:$J$42</definedName>
    <definedName name="______________________ALL2">'[1]A-11a Balance Sheet Recons'!$B$11:$J$42</definedName>
    <definedName name="_____________________ALL2">'[1]A-11a Balance Sheet Recons'!$B$11:$J$42</definedName>
    <definedName name="____________________ALL2">'[1]A-11a Balance Sheet Recons'!$B$11:$J$42</definedName>
    <definedName name="___________________ALL2">'[1]A-11a Balance Sheet Recons'!$B$11:$J$42</definedName>
    <definedName name="__________________ALL2">'[1]A-11a Balance Sheet Recons'!$B$11:$J$42</definedName>
    <definedName name="_________________ALL2">'[1]A-11a Balance Sheet Recons'!$B$11:$J$42</definedName>
    <definedName name="________________ALL2">'[1]A-11a Balance Sheet Recons'!$B$11:$J$42</definedName>
    <definedName name="_______________ALL2">'[1]A-11a Balance Sheet Recons'!$B$11:$J$42</definedName>
    <definedName name="______________ALL2">'[1]A-11a Balance Sheet Recons'!$B$11:$J$42</definedName>
    <definedName name="_____________ALL2">'[1]A-11a Balance Sheet Recons'!$B$11:$J$42</definedName>
    <definedName name="____________ALL2">'[1]A-11a Balance Sheet Recons'!$B$11:$J$42</definedName>
    <definedName name="____________RG1" localSheetId="6">#REF!</definedName>
    <definedName name="____________RG1" localSheetId="11">#REF!</definedName>
    <definedName name="____________RG1" localSheetId="5">#REF!</definedName>
    <definedName name="____________RG1">#REF!</definedName>
    <definedName name="____________RG2" localSheetId="6">#REF!</definedName>
    <definedName name="____________RG2" localSheetId="11">#REF!</definedName>
    <definedName name="____________RG2" localSheetId="5">#REF!</definedName>
    <definedName name="____________RG2">#REF!</definedName>
    <definedName name="____________RG3" localSheetId="6">#REF!</definedName>
    <definedName name="____________RG3" localSheetId="11">#REF!</definedName>
    <definedName name="____________RG3" localSheetId="5">#REF!</definedName>
    <definedName name="____________RG3">#REF!</definedName>
    <definedName name="____________RG4" localSheetId="6">#REF!</definedName>
    <definedName name="____________RG4" localSheetId="11">#REF!</definedName>
    <definedName name="____________RG4">#REF!</definedName>
    <definedName name="___________ALL2">'[1]A-11a Balance Sheet Recons'!$B$11:$J$42</definedName>
    <definedName name="___________RG1" localSheetId="6">#REF!</definedName>
    <definedName name="___________RG1" localSheetId="11">#REF!</definedName>
    <definedName name="___________RG1" localSheetId="5">#REF!</definedName>
    <definedName name="___________RG1">#REF!</definedName>
    <definedName name="___________RG2" localSheetId="6">#REF!</definedName>
    <definedName name="___________RG2" localSheetId="11">#REF!</definedName>
    <definedName name="___________RG2" localSheetId="5">#REF!</definedName>
    <definedName name="___________RG2">#REF!</definedName>
    <definedName name="___________RG3" localSheetId="6">#REF!</definedName>
    <definedName name="___________RG3" localSheetId="11">#REF!</definedName>
    <definedName name="___________RG3" localSheetId="5">#REF!</definedName>
    <definedName name="___________RG3">#REF!</definedName>
    <definedName name="___________RG4" localSheetId="6">#REF!</definedName>
    <definedName name="___________RG4" localSheetId="11">#REF!</definedName>
    <definedName name="___________RG4">#REF!</definedName>
    <definedName name="__________ALL2">'[1]A-11a Balance Sheet Recons'!$B$11:$J$42</definedName>
    <definedName name="__________RG1" localSheetId="6">#REF!</definedName>
    <definedName name="__________RG1" localSheetId="11">#REF!</definedName>
    <definedName name="__________RG1" localSheetId="5">#REF!</definedName>
    <definedName name="__________RG1">#REF!</definedName>
    <definedName name="__________RG2" localSheetId="6">#REF!</definedName>
    <definedName name="__________RG2" localSheetId="11">#REF!</definedName>
    <definedName name="__________RG2" localSheetId="5">#REF!</definedName>
    <definedName name="__________RG2">#REF!</definedName>
    <definedName name="__________RG3" localSheetId="6">#REF!</definedName>
    <definedName name="__________RG3" localSheetId="11">#REF!</definedName>
    <definedName name="__________RG3" localSheetId="5">#REF!</definedName>
    <definedName name="__________RG3">#REF!</definedName>
    <definedName name="__________RG4" localSheetId="6">#REF!</definedName>
    <definedName name="__________RG4" localSheetId="11">#REF!</definedName>
    <definedName name="__________RG4">#REF!</definedName>
    <definedName name="_________ALL2">'[1]A-11a Balance Sheet Recons'!$B$11:$J$42</definedName>
    <definedName name="_________RG1" localSheetId="6">#REF!</definedName>
    <definedName name="_________RG1" localSheetId="11">#REF!</definedName>
    <definedName name="_________RG1" localSheetId="5">#REF!</definedName>
    <definedName name="_________RG1">#REF!</definedName>
    <definedName name="_________RG2" localSheetId="6">#REF!</definedName>
    <definedName name="_________RG2" localSheetId="11">#REF!</definedName>
    <definedName name="_________RG2" localSheetId="5">#REF!</definedName>
    <definedName name="_________RG2">#REF!</definedName>
    <definedName name="_________RG3" localSheetId="6">#REF!</definedName>
    <definedName name="_________RG3" localSheetId="11">#REF!</definedName>
    <definedName name="_________RG3" localSheetId="5">#REF!</definedName>
    <definedName name="_________RG3">#REF!</definedName>
    <definedName name="_________RG4" localSheetId="6">#REF!</definedName>
    <definedName name="_________RG4" localSheetId="11">#REF!</definedName>
    <definedName name="_________RG4">#REF!</definedName>
    <definedName name="________ALL2">'[1]A-11a Balance Sheet Recons'!$B$11:$J$42</definedName>
    <definedName name="________RG1" localSheetId="6">#REF!</definedName>
    <definedName name="________RG1" localSheetId="11">#REF!</definedName>
    <definedName name="________RG1" localSheetId="5">#REF!</definedName>
    <definedName name="________RG1">#REF!</definedName>
    <definedName name="________RG2" localSheetId="6">#REF!</definedName>
    <definedName name="________RG2" localSheetId="11">#REF!</definedName>
    <definedName name="________RG2" localSheetId="5">#REF!</definedName>
    <definedName name="________RG2">#REF!</definedName>
    <definedName name="________RG3" localSheetId="6">#REF!</definedName>
    <definedName name="________RG3" localSheetId="11">#REF!</definedName>
    <definedName name="________RG3" localSheetId="5">#REF!</definedName>
    <definedName name="________RG3">#REF!</definedName>
    <definedName name="________RG4" localSheetId="6">#REF!</definedName>
    <definedName name="________RG4" localSheetId="11">#REF!</definedName>
    <definedName name="________RG4">#REF!</definedName>
    <definedName name="_______ALL2">'[1]A-11a Balance Sheet Recons'!$B$11:$J$42</definedName>
    <definedName name="_______RG1" localSheetId="6">#REF!</definedName>
    <definedName name="_______RG1" localSheetId="11">#REF!</definedName>
    <definedName name="_______RG1" localSheetId="5">#REF!</definedName>
    <definedName name="_______RG1">#REF!</definedName>
    <definedName name="_______RG2" localSheetId="6">#REF!</definedName>
    <definedName name="_______RG2" localSheetId="11">#REF!</definedName>
    <definedName name="_______RG2" localSheetId="5">#REF!</definedName>
    <definedName name="_______RG2">#REF!</definedName>
    <definedName name="_______RG3" localSheetId="6">#REF!</definedName>
    <definedName name="_______RG3" localSheetId="11">#REF!</definedName>
    <definedName name="_______RG3" localSheetId="5">#REF!</definedName>
    <definedName name="_______RG3">#REF!</definedName>
    <definedName name="_______RG4" localSheetId="6">#REF!</definedName>
    <definedName name="_______RG4" localSheetId="11">#REF!</definedName>
    <definedName name="_______RG4">#REF!</definedName>
    <definedName name="______ALL2">'[1]A-11a Balance Sheet Recons'!$B$11:$J$42</definedName>
    <definedName name="______RG1" localSheetId="6">#REF!</definedName>
    <definedName name="______RG1" localSheetId="11">#REF!</definedName>
    <definedName name="______RG1" localSheetId="5">#REF!</definedName>
    <definedName name="______RG1">#REF!</definedName>
    <definedName name="______RG2" localSheetId="6">#REF!</definedName>
    <definedName name="______RG2" localSheetId="11">#REF!</definedName>
    <definedName name="______RG2" localSheetId="5">#REF!</definedName>
    <definedName name="______RG2">#REF!</definedName>
    <definedName name="______RG3" localSheetId="6">#REF!</definedName>
    <definedName name="______RG3" localSheetId="11">#REF!</definedName>
    <definedName name="______RG3" localSheetId="5">#REF!</definedName>
    <definedName name="______RG3">#REF!</definedName>
    <definedName name="______RG4" localSheetId="6">#REF!</definedName>
    <definedName name="______RG4" localSheetId="11">#REF!</definedName>
    <definedName name="______RG4">#REF!</definedName>
    <definedName name="_____ALL2">'[1]A-11a Balance Sheet Recons'!$B$11:$J$42</definedName>
    <definedName name="_____RG1" localSheetId="6">#REF!</definedName>
    <definedName name="_____RG1" localSheetId="11">#REF!</definedName>
    <definedName name="_____RG1" localSheetId="5">#REF!</definedName>
    <definedName name="_____RG1">#REF!</definedName>
    <definedName name="_____RG2" localSheetId="6">#REF!</definedName>
    <definedName name="_____RG2" localSheetId="11">#REF!</definedName>
    <definedName name="_____RG2" localSheetId="5">#REF!</definedName>
    <definedName name="_____RG2">#REF!</definedName>
    <definedName name="_____RG3" localSheetId="6">#REF!</definedName>
    <definedName name="_____RG3" localSheetId="11">#REF!</definedName>
    <definedName name="_____RG3" localSheetId="5">#REF!</definedName>
    <definedName name="_____RG3">#REF!</definedName>
    <definedName name="_____RG4" localSheetId="6">#REF!</definedName>
    <definedName name="_____RG4" localSheetId="11">#REF!</definedName>
    <definedName name="_____RG4">#REF!</definedName>
    <definedName name="____ALL2">'[1]A-11a Balance Sheet Recons'!$B$11:$J$42</definedName>
    <definedName name="____RG1" localSheetId="6">#REF!</definedName>
    <definedName name="____RG1" localSheetId="11">#REF!</definedName>
    <definedName name="____RG1" localSheetId="5">#REF!</definedName>
    <definedName name="____RG1">#REF!</definedName>
    <definedName name="____RG2" localSheetId="6">#REF!</definedName>
    <definedName name="____RG2" localSheetId="11">#REF!</definedName>
    <definedName name="____RG2" localSheetId="5">#REF!</definedName>
    <definedName name="____RG2">#REF!</definedName>
    <definedName name="____RG3" localSheetId="6">#REF!</definedName>
    <definedName name="____RG3" localSheetId="11">#REF!</definedName>
    <definedName name="____RG3" localSheetId="5">#REF!</definedName>
    <definedName name="____RG3">#REF!</definedName>
    <definedName name="____RG4" localSheetId="6">#REF!</definedName>
    <definedName name="____RG4" localSheetId="11">#REF!</definedName>
    <definedName name="____RG4">#REF!</definedName>
    <definedName name="___ALL2">'[1]A-11a Balance Sheet Recons'!$B$11:$J$42</definedName>
    <definedName name="___RG1" localSheetId="6">#REF!</definedName>
    <definedName name="___RG1" localSheetId="11">#REF!</definedName>
    <definedName name="___RG1" localSheetId="5">#REF!</definedName>
    <definedName name="___RG1">#REF!</definedName>
    <definedName name="___RG2" localSheetId="6">#REF!</definedName>
    <definedName name="___RG2" localSheetId="11">#REF!</definedName>
    <definedName name="___RG2" localSheetId="5">#REF!</definedName>
    <definedName name="___RG2">#REF!</definedName>
    <definedName name="___RG3" localSheetId="6">#REF!</definedName>
    <definedName name="___RG3" localSheetId="11">#REF!</definedName>
    <definedName name="___RG3" localSheetId="5">#REF!</definedName>
    <definedName name="___RG3">#REF!</definedName>
    <definedName name="___RG4" localSheetId="6">#REF!</definedName>
    <definedName name="___RG4" localSheetId="11">#REF!</definedName>
    <definedName name="___RG4">#REF!</definedName>
    <definedName name="__ALL2">'[1]A-11a Balance Sheet Recons'!$B$11:$J$42</definedName>
    <definedName name="__RG1" localSheetId="6">#REF!</definedName>
    <definedName name="__RG1" localSheetId="11">#REF!</definedName>
    <definedName name="__RG1" localSheetId="5">#REF!</definedName>
    <definedName name="__RG1">#REF!</definedName>
    <definedName name="__RG2" localSheetId="6">#REF!</definedName>
    <definedName name="__RG2" localSheetId="11">#REF!</definedName>
    <definedName name="__RG2" localSheetId="5">#REF!</definedName>
    <definedName name="__RG2">#REF!</definedName>
    <definedName name="__RG3" localSheetId="6">#REF!</definedName>
    <definedName name="__RG3" localSheetId="11">#REF!</definedName>
    <definedName name="__RG3" localSheetId="5">#REF!</definedName>
    <definedName name="__RG3">#REF!</definedName>
    <definedName name="__RG4" localSheetId="6">#REF!</definedName>
    <definedName name="__RG4" localSheetId="11">#REF!</definedName>
    <definedName name="__RG4">#REF!</definedName>
    <definedName name="_12_MONTHS" localSheetId="6">#REF!</definedName>
    <definedName name="_12_MONTHS" localSheetId="11">#REF!</definedName>
    <definedName name="_12_MONTHS">#REF!</definedName>
    <definedName name="_12_PAGE_25MO" localSheetId="6">#REF!</definedName>
    <definedName name="_12_PAGE_25MO" localSheetId="11">#REF!</definedName>
    <definedName name="_12_PAGE_25MO">#REF!</definedName>
    <definedName name="_ALL2">'[1]A-11a Balance Sheet Recons'!$B$11:$J$42</definedName>
    <definedName name="_COW1" localSheetId="6">#REF!</definedName>
    <definedName name="_COW1" localSheetId="11">#REF!</definedName>
    <definedName name="_COW1" localSheetId="13">#REF!</definedName>
    <definedName name="_COW1">#REF!</definedName>
    <definedName name="_COW2" localSheetId="6">#REF!</definedName>
    <definedName name="_COW2" localSheetId="11">#REF!</definedName>
    <definedName name="_COW2">#REF!</definedName>
    <definedName name="_Fill" localSheetId="6" hidden="1">#REF!</definedName>
    <definedName name="_Fill" localSheetId="11" hidden="1">#REF!</definedName>
    <definedName name="_Fill" hidden="1">#REF!</definedName>
    <definedName name="_xlnm._FilterDatabase" localSheetId="19" hidden="1">'Crash Data'!$B$1:$N$1</definedName>
    <definedName name="_Key1" localSheetId="6" hidden="1">'[2]Journal Entry'!#REF!</definedName>
    <definedName name="_Key1" localSheetId="11" hidden="1">'[2]Journal Entry'!#REF!</definedName>
    <definedName name="_Key1" localSheetId="13" hidden="1">'[3]Journal Entry'!#REF!</definedName>
    <definedName name="_Key1" localSheetId="5" hidden="1">'[4]Journal Entry'!#REF!</definedName>
    <definedName name="_Key1" hidden="1">'[2]Journal Entry'!#REF!</definedName>
    <definedName name="_Key2" localSheetId="11" hidden="1">'[2]Journal Entry'!#REF!</definedName>
    <definedName name="_Key2" localSheetId="13" hidden="1">'[3]Journal Entry'!#REF!</definedName>
    <definedName name="_Key2" localSheetId="5" hidden="1">'[4]Journal Entry'!#REF!</definedName>
    <definedName name="_Key2" hidden="1">'[2]Journal Entry'!#REF!</definedName>
    <definedName name="_Order1" hidden="1">255</definedName>
    <definedName name="_Order2" hidden="1">255</definedName>
    <definedName name="_ppp1" localSheetId="6">#REF!</definedName>
    <definedName name="_ppp1" localSheetId="11">#REF!</definedName>
    <definedName name="_ppp1" localSheetId="13">#REF!</definedName>
    <definedName name="_ppp1">#REF!</definedName>
    <definedName name="_ppp2" localSheetId="6">#REF!</definedName>
    <definedName name="_ppp2" localSheetId="11">#REF!</definedName>
    <definedName name="_ppp2">#REF!</definedName>
    <definedName name="_ppp3" localSheetId="6">#REF!</definedName>
    <definedName name="_ppp3" localSheetId="11">#REF!</definedName>
    <definedName name="_ppp3">#REF!</definedName>
    <definedName name="_Ref2105556" localSheetId="6">'Reduced Crashes'!$Q$16</definedName>
    <definedName name="_Ref497330413" localSheetId="6">'Reduced Crashes'!$Q$14</definedName>
    <definedName name="_RG1" localSheetId="6">#REF!</definedName>
    <definedName name="_RG1" localSheetId="11">#REF!</definedName>
    <definedName name="_RG1" localSheetId="5">#REF!</definedName>
    <definedName name="_RG1">#REF!</definedName>
    <definedName name="_RG2" localSheetId="6">#REF!</definedName>
    <definedName name="_RG2" localSheetId="11">#REF!</definedName>
    <definedName name="_RG2">#REF!</definedName>
    <definedName name="_RG3" localSheetId="6">#REF!</definedName>
    <definedName name="_RG3" localSheetId="11">#REF!</definedName>
    <definedName name="_RG3">#REF!</definedName>
    <definedName name="_RG4" localSheetId="6">#REF!</definedName>
    <definedName name="_RG4" localSheetId="11">#REF!</definedName>
    <definedName name="_RG4">#REF!</definedName>
    <definedName name="_ST1" localSheetId="6">#REF!</definedName>
    <definedName name="_ST1" localSheetId="11">#REF!</definedName>
    <definedName name="_ST1">#REF!</definedName>
    <definedName name="_ST2" localSheetId="6">#REF!</definedName>
    <definedName name="_ST2" localSheetId="11">#REF!</definedName>
    <definedName name="_ST2">#REF!</definedName>
    <definedName name="_SUB1" localSheetId="6">#REF!</definedName>
    <definedName name="_SUB1" localSheetId="11">#REF!</definedName>
    <definedName name="_SUB1">#REF!</definedName>
    <definedName name="_SUB2" localSheetId="6">#REF!</definedName>
    <definedName name="_SUB2" localSheetId="11">#REF!</definedName>
    <definedName name="_SUB2">#REF!</definedName>
    <definedName name="_SUB3" localSheetId="6">#REF!</definedName>
    <definedName name="_SUB3" localSheetId="11">#REF!</definedName>
    <definedName name="_SUB3">#REF!</definedName>
    <definedName name="_SUB4" localSheetId="6">#REF!</definedName>
    <definedName name="_SUB4" localSheetId="11">#REF!</definedName>
    <definedName name="_SUB4">#REF!</definedName>
    <definedName name="_SUB5" localSheetId="6">#REF!</definedName>
    <definedName name="_SUB5" localSheetId="11">#REF!</definedName>
    <definedName name="_SUB5">#REF!</definedName>
    <definedName name="_SUB6" localSheetId="6">#REF!</definedName>
    <definedName name="_SUB6" localSheetId="11">#REF!</definedName>
    <definedName name="_SUB6">#REF!</definedName>
    <definedName name="_SUB8" localSheetId="6">#REF!</definedName>
    <definedName name="_SUB8" localSheetId="11">#REF!</definedName>
    <definedName name="_SUB8">#REF!</definedName>
    <definedName name="_SW1" localSheetId="6">#REF!</definedName>
    <definedName name="_SW1" localSheetId="11">#REF!</definedName>
    <definedName name="_SW1">#REF!</definedName>
    <definedName name="_SW2" localSheetId="6">#REF!</definedName>
    <definedName name="_SW2" localSheetId="11">#REF!</definedName>
    <definedName name="_SW2">#REF!</definedName>
    <definedName name="AADTGrowth" localSheetId="13">[5]Assumptions!$C$3</definedName>
    <definedName name="AADTGrowth" localSheetId="5">[6]Assumptions!$C$3</definedName>
    <definedName name="AADTGrowth">[7]Assumptions!$C$3</definedName>
    <definedName name="ABBREV_DATE" localSheetId="6">#REF!</definedName>
    <definedName name="ABBREV_DATE" localSheetId="11">#REF!</definedName>
    <definedName name="ABBREV_DATE" localSheetId="5">#REF!</definedName>
    <definedName name="ABBREV_DATE">#REF!</definedName>
    <definedName name="Adds" localSheetId="6">#REF!</definedName>
    <definedName name="Adds" localSheetId="11">#REF!</definedName>
    <definedName name="Adds" localSheetId="5">#REF!</definedName>
    <definedName name="Adds">#REF!</definedName>
    <definedName name="ASSIGN" localSheetId="6">#REF!</definedName>
    <definedName name="ASSIGN" localSheetId="11">#REF!</definedName>
    <definedName name="ASSIGN" localSheetId="5">#REF!</definedName>
    <definedName name="ASSIGN">#REF!</definedName>
    <definedName name="B_4" localSheetId="6">#REF!</definedName>
    <definedName name="B_4" localSheetId="11">#REF!</definedName>
    <definedName name="B_4">#REF!</definedName>
    <definedName name="B_5" localSheetId="6">#REF!</definedName>
    <definedName name="B_5" localSheetId="11">#REF!</definedName>
    <definedName name="B_5">#REF!</definedName>
    <definedName name="BEGINNING" localSheetId="6">#REF!</definedName>
    <definedName name="BEGINNING" localSheetId="11">#REF!</definedName>
    <definedName name="BEGINNING">#REF!</definedName>
    <definedName name="BEx3O85IKWARA6NCJOLRBRJFMEWW" localSheetId="6" hidden="1">'[8]Q2 09 Rail BS Leads'!#REF!</definedName>
    <definedName name="BEx3O85IKWARA6NCJOLRBRJFMEWW" localSheetId="11" hidden="1">'[8]Q2 09 Rail BS Leads'!#REF!</definedName>
    <definedName name="BEx3O85IKWARA6NCJOLRBRJFMEWW" hidden="1">'[8]Q2 09 Rail BS Leads'!#REF!</definedName>
    <definedName name="BEx5MLQZM68YQSKARVWTTPINFQ2C" localSheetId="6" hidden="1">'[8]Q2 09 Rail BS Leads'!#REF!</definedName>
    <definedName name="BEx5MLQZM68YQSKARVWTTPINFQ2C" localSheetId="11" hidden="1">'[8]Q2 09 Rail BS Leads'!#REF!</definedName>
    <definedName name="BEx5MLQZM68YQSKARVWTTPINFQ2C" hidden="1">'[8]Q2 09 Rail BS Leads'!#REF!</definedName>
    <definedName name="BExERWCEBKQRYWRQLYJ4UCMMKTHG" localSheetId="11" hidden="1">'[8]Q2 09 Rail BS Leads'!#REF!</definedName>
    <definedName name="BExERWCEBKQRYWRQLYJ4UCMMKTHG" hidden="1">'[8]Q2 09 Rail BS Leads'!#REF!</definedName>
    <definedName name="BExMBYPQDG9AYDQ5E8IECVFREPO6" localSheetId="11" hidden="1">'[8]Q2 09 Rail BS Leads'!#REF!</definedName>
    <definedName name="BExMBYPQDG9AYDQ5E8IECVFREPO6" hidden="1">'[8]Q2 09 Rail BS Leads'!#REF!</definedName>
    <definedName name="BExQ9ZLYHWABXAA9NJDW8ZS0UQ9P" localSheetId="11" hidden="1">'[8]Q2 09 Rail BS Leads'!#REF!</definedName>
    <definedName name="BExQ9ZLYHWABXAA9NJDW8ZS0UQ9P" hidden="1">'[8]Q2 09 Rail BS Leads'!#REF!</definedName>
    <definedName name="BExTUY9WNSJ91GV8CP0SKJTEIV82" localSheetId="11" hidden="1">'[8]Q2 09 Rail BS Leads'!#REF!</definedName>
    <definedName name="BExTUY9WNSJ91GV8CP0SKJTEIV82" hidden="1">'[8]Q2 09 Rail BS Leads'!#REF!</definedName>
    <definedName name="BS_98" localSheetId="6">#REF!</definedName>
    <definedName name="BS_98" localSheetId="11">#REF!</definedName>
    <definedName name="BS_98" localSheetId="5">#REF!</definedName>
    <definedName name="BS_98">#REF!</definedName>
    <definedName name="BS_99" localSheetId="6">#REF!</definedName>
    <definedName name="BS_99" localSheetId="11">#REF!</definedName>
    <definedName name="BS_99" localSheetId="5">#REF!</definedName>
    <definedName name="BS_99">#REF!</definedName>
    <definedName name="BS_SUM_25MO" localSheetId="6">#REF!</definedName>
    <definedName name="BS_SUM_25MO" localSheetId="11">#REF!</definedName>
    <definedName name="BS_SUM_25MO" localSheetId="5">#REF!</definedName>
    <definedName name="BS_SUM_25MO">#REF!</definedName>
    <definedName name="BS_SUM_98" localSheetId="6">#REF!</definedName>
    <definedName name="BS_SUM_98" localSheetId="11">#REF!</definedName>
    <definedName name="BS_SUM_98">#REF!</definedName>
    <definedName name="BS_SUM_99" localSheetId="6">#REF!</definedName>
    <definedName name="BS_SUM_99" localSheetId="11">#REF!</definedName>
    <definedName name="BS_SUM_99">#REF!</definedName>
    <definedName name="CBS" localSheetId="6">#REF!</definedName>
    <definedName name="CBS" localSheetId="11">#REF!</definedName>
    <definedName name="CBS">#REF!</definedName>
    <definedName name="COLE" localSheetId="6">#REF!</definedName>
    <definedName name="COLE" localSheetId="11">#REF!</definedName>
    <definedName name="COLE">#REF!</definedName>
    <definedName name="_xlnm.Criteria" localSheetId="6">#REF!</definedName>
    <definedName name="_xlnm.Criteria" localSheetId="11">#REF!</definedName>
    <definedName name="_xlnm.Criteria">#REF!</definedName>
    <definedName name="CURRENT_DATE" localSheetId="6">#REF!</definedName>
    <definedName name="CURRENT_DATE" localSheetId="11">#REF!</definedName>
    <definedName name="CURRENT_DATE">#REF!</definedName>
    <definedName name="Current_Fiscal_Year">[9]Inputs!$C$5</definedName>
    <definedName name="DATA" localSheetId="6">#REF!</definedName>
    <definedName name="DATA" localSheetId="11">#REF!</definedName>
    <definedName name="DATA" localSheetId="13">#REF!</definedName>
    <definedName name="DATA">#REF!</definedName>
    <definedName name="_xlnm.Database" localSheetId="15">#REF!</definedName>
    <definedName name="_xlnm.Database" localSheetId="6">#REF!</definedName>
    <definedName name="_xlnm.Database" localSheetId="11">#REF!</definedName>
    <definedName name="_xlnm.Database">#REF!</definedName>
    <definedName name="DecComICC" localSheetId="6">#REF!</definedName>
    <definedName name="DecComICC" localSheetId="11">#REF!</definedName>
    <definedName name="DecComICC">#REF!</definedName>
    <definedName name="DecComInstall" localSheetId="6">#REF!</definedName>
    <definedName name="DecComInstall" localSheetId="11">#REF!</definedName>
    <definedName name="DecComInstall">#REF!</definedName>
    <definedName name="Detail" localSheetId="6">#REF!</definedName>
    <definedName name="Detail" localSheetId="11">#REF!</definedName>
    <definedName name="Detail">#REF!</definedName>
    <definedName name="DISC_RATE" localSheetId="13">[5]Assumptions!$C$5</definedName>
    <definedName name="DISC_RATE" localSheetId="5">[6]Assumptions!$C$5</definedName>
    <definedName name="DISC_RATE">[7]Assumptions!$C$5</definedName>
    <definedName name="ENDING" localSheetId="6">#REF!</definedName>
    <definedName name="ENDING" localSheetId="11">#REF!</definedName>
    <definedName name="ENDING" localSheetId="5">#REF!</definedName>
    <definedName name="ENDING">#REF!</definedName>
    <definedName name="EPR" localSheetId="6">#REF!</definedName>
    <definedName name="EPR" localSheetId="11">#REF!</definedName>
    <definedName name="EPR" localSheetId="5">#REF!</definedName>
    <definedName name="EPR">#REF!</definedName>
    <definedName name="_xlnm.Extract" localSheetId="6">#REF!</definedName>
    <definedName name="_xlnm.Extract" localSheetId="11">#REF!</definedName>
    <definedName name="_xlnm.Extract">#REF!</definedName>
    <definedName name="formula" localSheetId="6">#REF!</definedName>
    <definedName name="formula" localSheetId="11">#REF!</definedName>
    <definedName name="formula">#REF!</definedName>
    <definedName name="furbase" localSheetId="6">#REF!</definedName>
    <definedName name="furbase" localSheetId="11">#REF!</definedName>
    <definedName name="furbase">#REF!</definedName>
    <definedName name="FURN" localSheetId="6">#REF!</definedName>
    <definedName name="FURN" localSheetId="11">#REF!</definedName>
    <definedName name="FURN">#REF!</definedName>
    <definedName name="furnish" localSheetId="6">#REF!</definedName>
    <definedName name="furnish" localSheetId="11">#REF!</definedName>
    <definedName name="furnish">#REF!</definedName>
    <definedName name="furnmat" localSheetId="6">#REF!</definedName>
    <definedName name="furnmat" localSheetId="11">#REF!</definedName>
    <definedName name="furnmat">#REF!</definedName>
    <definedName name="GENERAL" localSheetId="6">#REF!</definedName>
    <definedName name="GENERAL" localSheetId="11">#REF!</definedName>
    <definedName name="GENERAL">#REF!</definedName>
    <definedName name="ICCConv" localSheetId="13">'[10]ICC Conversion'!$A$1:$B$191</definedName>
    <definedName name="ICCConv" localSheetId="5">'[11]ICC Conversion'!$A$1:$B$191</definedName>
    <definedName name="ICCConv">'[12]ICC Conversion'!$A$1:$B$191</definedName>
    <definedName name="IMPORT" localSheetId="6">#REF!</definedName>
    <definedName name="IMPORT" localSheetId="11">#REF!</definedName>
    <definedName name="IMPORT" localSheetId="5">#REF!</definedName>
    <definedName name="IMPORT">#REF!</definedName>
    <definedName name="Inflation_Percentages">[9]Inputs!$C$32:$C$81</definedName>
    <definedName name="Inflation_Years">[9]Inputs!$B$32:$B$81</definedName>
    <definedName name="infor" localSheetId="6">#REF!</definedName>
    <definedName name="infor" localSheetId="11">#REF!</definedName>
    <definedName name="infor" localSheetId="13">#REF!</definedName>
    <definedName name="infor">#REF!</definedName>
    <definedName name="item" localSheetId="6">#REF!</definedName>
    <definedName name="item" localSheetId="11">#REF!</definedName>
    <definedName name="item">#REF!</definedName>
    <definedName name="k7." localSheetId="6">#REF!</definedName>
    <definedName name="k7." localSheetId="11">#REF!</definedName>
    <definedName name="k7.">#REF!</definedName>
    <definedName name="LEADS" localSheetId="6">#REF!</definedName>
    <definedName name="LEADS" localSheetId="11">#REF!</definedName>
    <definedName name="LEADS">#REF!</definedName>
    <definedName name="LEADS_25MO" localSheetId="6">#REF!</definedName>
    <definedName name="LEADS_25MO" localSheetId="11">#REF!</definedName>
    <definedName name="LEADS_25MO">#REF!</definedName>
    <definedName name="LEADS_98" localSheetId="6">#REF!</definedName>
    <definedName name="LEADS_98" localSheetId="11">#REF!</definedName>
    <definedName name="LEADS_98">#REF!</definedName>
    <definedName name="LEADS_99" localSheetId="6">#REF!</definedName>
    <definedName name="LEADS_99" localSheetId="11">#REF!</definedName>
    <definedName name="LEADS_99">#REF!</definedName>
    <definedName name="LOLD">1</definedName>
    <definedName name="LOLD_Table">7</definedName>
    <definedName name="mike" localSheetId="6">#REF!</definedName>
    <definedName name="mike" localSheetId="11">#REF!</definedName>
    <definedName name="mike" localSheetId="13">#REF!</definedName>
    <definedName name="mike">#REF!</definedName>
    <definedName name="mobil1" localSheetId="6">#REF!</definedName>
    <definedName name="mobil1" localSheetId="11">#REF!</definedName>
    <definedName name="mobil1">#REF!</definedName>
    <definedName name="NEXT" localSheetId="6">#REF!</definedName>
    <definedName name="NEXT" localSheetId="11">#REF!</definedName>
    <definedName name="NEXT">#REF!</definedName>
    <definedName name="Normal" localSheetId="6">#REF!</definedName>
    <definedName name="Normal" localSheetId="11">#REF!</definedName>
    <definedName name="Normal">#REF!</definedName>
    <definedName name="number" localSheetId="6">#REF!</definedName>
    <definedName name="number" localSheetId="11">#REF!</definedName>
    <definedName name="number">#REF!</definedName>
    <definedName name="OPER1" localSheetId="6">#REF!</definedName>
    <definedName name="OPER1" localSheetId="11">#REF!</definedName>
    <definedName name="OPER1">#REF!</definedName>
    <definedName name="OPER2" localSheetId="6">#REF!</definedName>
    <definedName name="OPER2" localSheetId="11">#REF!</definedName>
    <definedName name="OPER2">#REF!</definedName>
    <definedName name="PAGE_33" localSheetId="6">#REF!</definedName>
    <definedName name="PAGE_33" localSheetId="11">#REF!</definedName>
    <definedName name="PAGE_33">#REF!</definedName>
    <definedName name="PAGE1" localSheetId="6">#REF!</definedName>
    <definedName name="PAGE1" localSheetId="11">#REF!</definedName>
    <definedName name="PAGE1">#REF!</definedName>
    <definedName name="PAGE2" localSheetId="6">#REF!</definedName>
    <definedName name="PAGE2" localSheetId="11">#REF!</definedName>
    <definedName name="PAGE2">#REF!</definedName>
    <definedName name="PAGE32" localSheetId="6">#REF!</definedName>
    <definedName name="PAGE32" localSheetId="11">#REF!</definedName>
    <definedName name="PAGE32">#REF!</definedName>
    <definedName name="PAGE37" localSheetId="6">#REF!</definedName>
    <definedName name="PAGE37" localSheetId="11">#REF!</definedName>
    <definedName name="PAGE37">#REF!</definedName>
    <definedName name="PART_B" localSheetId="6">#REF!</definedName>
    <definedName name="PART_B" localSheetId="11">#REF!</definedName>
    <definedName name="PART_B">#REF!</definedName>
    <definedName name="PARTA" localSheetId="6">#REF!</definedName>
    <definedName name="PARTA" localSheetId="11">#REF!</definedName>
    <definedName name="PARTA">#REF!</definedName>
    <definedName name="PISNU" localSheetId="6">#REF!</definedName>
    <definedName name="PISNU" localSheetId="11">#REF!</definedName>
    <definedName name="PISNU">#REF!</definedName>
    <definedName name="ppp" localSheetId="6">#REF!</definedName>
    <definedName name="ppp" localSheetId="11">#REF!</definedName>
    <definedName name="ppp">#REF!</definedName>
    <definedName name="price" localSheetId="6">#REF!</definedName>
    <definedName name="price" localSheetId="11">#REF!</definedName>
    <definedName name="price">#REF!</definedName>
    <definedName name="PRINT_ALL" localSheetId="6">#REF!</definedName>
    <definedName name="PRINT_ALL" localSheetId="11">#REF!</definedName>
    <definedName name="PRINT_ALL">#REF!</definedName>
    <definedName name="_xlnm.Print_Area" localSheetId="6">#REF!</definedName>
    <definedName name="_xlnm.Print_Area" localSheetId="11">#REF!</definedName>
    <definedName name="_xlnm.Print_Area">#REF!</definedName>
    <definedName name="PRINT_AREA_MI" localSheetId="6">#REF!</definedName>
    <definedName name="PRINT_AREA_MI" localSheetId="11">#REF!</definedName>
    <definedName name="PRINT_AREA_MI" localSheetId="5">#REF!</definedName>
    <definedName name="PRINT_AREA_MI">#REF!</definedName>
    <definedName name="PRINT_CF_9899" localSheetId="6">#REF!</definedName>
    <definedName name="PRINT_CF_9899" localSheetId="11">#REF!</definedName>
    <definedName name="PRINT_CF_9899" localSheetId="5">#REF!</definedName>
    <definedName name="PRINT_CF_9899">#REF!</definedName>
    <definedName name="PRINT_DIFF" localSheetId="6">#REF!</definedName>
    <definedName name="PRINT_DIFF" localSheetId="11">#REF!</definedName>
    <definedName name="PRINT_DIFF" localSheetId="5">#REF!</definedName>
    <definedName name="PRINT_DIFF">#REF!</definedName>
    <definedName name="_xlnm.Print_Titles">#N/A</definedName>
    <definedName name="Print_Titles_MI" localSheetId="13">'[13]PA Run Off'!$A$1:$IV$10,'[13]PA Run Off'!$A$1:$A$16384</definedName>
    <definedName name="Print_Titles_MI" localSheetId="5">'[14]PA Run Off'!$A$1:$IV$10,'[14]PA Run Off'!$A$1:$A$16384</definedName>
    <definedName name="Print_Titles_MI">'[15]PA Run Off'!$A$1:$IV$10,'[15]PA Run Off'!$A$1:$A$16384</definedName>
    <definedName name="PRT_12_PAGE_25M" localSheetId="6">#REF!</definedName>
    <definedName name="PRT_12_PAGE_25M" localSheetId="11">#REF!</definedName>
    <definedName name="PRT_12_PAGE_25M" localSheetId="5">#REF!</definedName>
    <definedName name="PRT_12_PAGE_25M">#REF!</definedName>
    <definedName name="PRT_98_WCRECON" localSheetId="6">#REF!</definedName>
    <definedName name="PRT_98_WCRECON" localSheetId="11">#REF!</definedName>
    <definedName name="PRT_98_WCRECON" localSheetId="5">#REF!</definedName>
    <definedName name="PRT_98_WCRECON">#REF!</definedName>
    <definedName name="PRT_99_WCRECON" localSheetId="6">#REF!</definedName>
    <definedName name="PRT_99_WCRECON" localSheetId="11">#REF!</definedName>
    <definedName name="PRT_99_WCRECON" localSheetId="5">#REF!</definedName>
    <definedName name="PRT_99_WCRECON">#REF!</definedName>
    <definedName name="PRT_BS_98" localSheetId="6">#REF!</definedName>
    <definedName name="PRT_BS_98" localSheetId="11">#REF!</definedName>
    <definedName name="PRT_BS_98">#REF!</definedName>
    <definedName name="PRT_BS_99" localSheetId="6">#REF!</definedName>
    <definedName name="PRT_BS_99" localSheetId="11">#REF!</definedName>
    <definedName name="PRT_BS_99">#REF!</definedName>
    <definedName name="PRT_BS_SUM_25MO" localSheetId="6">#REF!</definedName>
    <definedName name="PRT_BS_SUM_25MO" localSheetId="11">#REF!</definedName>
    <definedName name="PRT_BS_SUM_25MO">#REF!</definedName>
    <definedName name="PRT_BSSUM_98" localSheetId="6">#REF!</definedName>
    <definedName name="PRT_BSSUM_98" localSheetId="11">#REF!</definedName>
    <definedName name="PRT_BSSUM_98">#REF!</definedName>
    <definedName name="PRT_BSSUM_99" localSheetId="6">#REF!</definedName>
    <definedName name="PRT_BSSUM_99" localSheetId="11">#REF!</definedName>
    <definedName name="PRT_BSSUM_99">#REF!</definedName>
    <definedName name="PRT_CF_1998" localSheetId="6">#REF!</definedName>
    <definedName name="PRT_CF_1998" localSheetId="11">#REF!</definedName>
    <definedName name="PRT_CF_1998">#REF!</definedName>
    <definedName name="PRT_CF_1999" localSheetId="6">#REF!</definedName>
    <definedName name="PRT_CF_1999" localSheetId="11">#REF!</definedName>
    <definedName name="PRT_CF_1999">#REF!</definedName>
    <definedName name="PRT_CURR_MO" localSheetId="6">#REF!</definedName>
    <definedName name="PRT_CURR_MO" localSheetId="11">#REF!</definedName>
    <definedName name="PRT_CURR_MO">#REF!</definedName>
    <definedName name="PRT_LEAD_25MO" localSheetId="6">#REF!</definedName>
    <definedName name="PRT_LEAD_25MO" localSheetId="11">#REF!</definedName>
    <definedName name="PRT_LEAD_25MO">#REF!</definedName>
    <definedName name="PRT_LEAD_ACT_98" localSheetId="6">#REF!</definedName>
    <definedName name="PRT_LEAD_ACT_98" localSheetId="11">#REF!</definedName>
    <definedName name="PRT_LEAD_ACT_98">#REF!</definedName>
    <definedName name="PRT_LEAD_PLN_99" localSheetId="6">#REF!</definedName>
    <definedName name="PRT_LEAD_PLN_99" localSheetId="11">#REF!</definedName>
    <definedName name="PRT_LEAD_PLN_99">#REF!</definedName>
    <definedName name="PRT_NCA_98" localSheetId="6">#REF!</definedName>
    <definedName name="PRT_NCA_98" localSheetId="11">#REF!</definedName>
    <definedName name="PRT_NCA_98">#REF!</definedName>
    <definedName name="PRT_NCA_99" localSheetId="6">#REF!</definedName>
    <definedName name="PRT_NCA_99" localSheetId="11">#REF!</definedName>
    <definedName name="PRT_NCA_99">#REF!</definedName>
    <definedName name="PRT_QUARTER" localSheetId="6">#REF!</definedName>
    <definedName name="PRT_QUARTER" localSheetId="11">#REF!</definedName>
    <definedName name="PRT_QUARTER">#REF!</definedName>
    <definedName name="Q1_VS_PLAN" localSheetId="6">#REF!</definedName>
    <definedName name="Q1_VS_PLAN" localSheetId="11">#REF!</definedName>
    <definedName name="Q1_VS_PLAN">#REF!</definedName>
    <definedName name="Q2_VS_PLAN" localSheetId="6">#REF!</definedName>
    <definedName name="Q2_VS_PLAN" localSheetId="11">#REF!</definedName>
    <definedName name="Q2_VS_PLAN">#REF!</definedName>
    <definedName name="Q3_VS_PLAN" localSheetId="6">#REF!</definedName>
    <definedName name="Q3_VS_PLAN" localSheetId="11">#REF!</definedName>
    <definedName name="Q3_VS_PLAN">#REF!</definedName>
    <definedName name="Q4_VS_PLAN" localSheetId="6">#REF!</definedName>
    <definedName name="Q4_VS_PLAN" localSheetId="11">#REF!</definedName>
    <definedName name="Q4_VS_PLAN">#REF!</definedName>
    <definedName name="qty" localSheetId="6">#REF!</definedName>
    <definedName name="qty" localSheetId="11">#REF!</definedName>
    <definedName name="qty">#REF!</definedName>
    <definedName name="Rate" localSheetId="13">[16]LocoRate!$L$2:$P$4</definedName>
    <definedName name="Rate" localSheetId="5">[17]LocoRate!$L$2:$P$4</definedName>
    <definedName name="Rate">[18]LocoRate!$L$2:$P$4</definedName>
    <definedName name="Rates">'[19]Rate file'!$A$6:$F$1250</definedName>
    <definedName name="RETIREMENTS" localSheetId="6">#REF!</definedName>
    <definedName name="RETIREMENTS" localSheetId="11">#REF!</definedName>
    <definedName name="RETIREMENTS" localSheetId="5">#REF!</definedName>
    <definedName name="RETIREMENTS">#REF!</definedName>
    <definedName name="Retires" localSheetId="6">#REF!</definedName>
    <definedName name="Retires" localSheetId="11">#REF!</definedName>
    <definedName name="Retires" localSheetId="5">#REF!</definedName>
    <definedName name="Retires">#REF!</definedName>
    <definedName name="ROSNU" localSheetId="6">#REF!</definedName>
    <definedName name="ROSNU" localSheetId="11">#REF!</definedName>
    <definedName name="ROSNU" localSheetId="5">#REF!</definedName>
    <definedName name="ROSNU">#REF!</definedName>
    <definedName name="SAPBEXhrIndnt" hidden="1">"Wide"</definedName>
    <definedName name="SAPsysID" hidden="1">"708C5W7SBKP804JT78WJ0JNKI"</definedName>
    <definedName name="SAPwbID" hidden="1">"ARS"</definedName>
    <definedName name="SB_5_B_" localSheetId="6">#REF!</definedName>
    <definedName name="SB_5_B_" localSheetId="11">#REF!</definedName>
    <definedName name="SB_5_B_" localSheetId="5">#REF!</definedName>
    <definedName name="SB_5_B_">#REF!</definedName>
    <definedName name="SEC_12R1" localSheetId="6">#REF!</definedName>
    <definedName name="SEC_12R1" localSheetId="11">#REF!</definedName>
    <definedName name="SEC_12R1" localSheetId="5">#REF!</definedName>
    <definedName name="SEC_12R1">#REF!</definedName>
    <definedName name="SEC_12R2" localSheetId="6">#REF!</definedName>
    <definedName name="SEC_12R2" localSheetId="11">#REF!</definedName>
    <definedName name="SEC_12R2" localSheetId="5">#REF!</definedName>
    <definedName name="SEC_12R2">#REF!</definedName>
    <definedName name="SEC_12S" localSheetId="6">#REF!</definedName>
    <definedName name="SEC_12S" localSheetId="11">#REF!</definedName>
    <definedName name="SEC_12S">#REF!</definedName>
    <definedName name="SEC_13T1" localSheetId="6">#REF!</definedName>
    <definedName name="SEC_13T1" localSheetId="11">#REF!</definedName>
    <definedName name="SEC_13T1">#REF!</definedName>
    <definedName name="SEC_13T2" localSheetId="6">#REF!</definedName>
    <definedName name="SEC_13T2" localSheetId="11">#REF!</definedName>
    <definedName name="SEC_13T2">#REF!</definedName>
    <definedName name="SEC_13T2D" localSheetId="6">#REF!</definedName>
    <definedName name="SEC_13T2D" localSheetId="11">#REF!</definedName>
    <definedName name="SEC_13T2D">#REF!</definedName>
    <definedName name="SEC_5E" localSheetId="6">#REF!</definedName>
    <definedName name="SEC_5E" localSheetId="11">#REF!</definedName>
    <definedName name="SEC_5E">#REF!</definedName>
    <definedName name="SEC_5F" localSheetId="6">#REF!</definedName>
    <definedName name="SEC_5F" localSheetId="11">#REF!</definedName>
    <definedName name="SEC_5F">#REF!</definedName>
    <definedName name="SEC_5G" localSheetId="6">#REF!</definedName>
    <definedName name="SEC_5G" localSheetId="11">#REF!</definedName>
    <definedName name="SEC_5G">#REF!</definedName>
    <definedName name="SEC_6H" localSheetId="6">#REF!</definedName>
    <definedName name="SEC_6H" localSheetId="11">#REF!</definedName>
    <definedName name="SEC_6H">#REF!</definedName>
    <definedName name="SEC_6H7" localSheetId="6">#REF!</definedName>
    <definedName name="SEC_6H7" localSheetId="11">#REF!</definedName>
    <definedName name="SEC_6H7">#REF!</definedName>
    <definedName name="SEC_7I1" localSheetId="6">#REF!</definedName>
    <definedName name="SEC_7I1" localSheetId="11">#REF!</definedName>
    <definedName name="SEC_7I1">#REF!</definedName>
    <definedName name="SEC_7I2" localSheetId="6">#REF!</definedName>
    <definedName name="SEC_7I2" localSheetId="11">#REF!</definedName>
    <definedName name="SEC_7I2">#REF!</definedName>
    <definedName name="SEC_7I3" localSheetId="6">#REF!</definedName>
    <definedName name="SEC_7I3" localSheetId="11">#REF!</definedName>
    <definedName name="SEC_7I3">#REF!</definedName>
    <definedName name="SEC_7I4" localSheetId="6">#REF!</definedName>
    <definedName name="SEC_7I4" localSheetId="11">#REF!</definedName>
    <definedName name="SEC_7I4">#REF!</definedName>
    <definedName name="SEC_7I5" localSheetId="6">#REF!</definedName>
    <definedName name="SEC_7I5" localSheetId="11">#REF!</definedName>
    <definedName name="SEC_7I5">#REF!</definedName>
    <definedName name="SEC_7I6" localSheetId="6">#REF!</definedName>
    <definedName name="SEC_7I6" localSheetId="11">#REF!</definedName>
    <definedName name="SEC_7I6">#REF!</definedName>
    <definedName name="SEC_7I7" localSheetId="6">#REF!</definedName>
    <definedName name="SEC_7I7" localSheetId="11">#REF!</definedName>
    <definedName name="SEC_7I7">#REF!</definedName>
    <definedName name="SEC_7I8" localSheetId="6">#REF!</definedName>
    <definedName name="SEC_7I8" localSheetId="11">#REF!</definedName>
    <definedName name="SEC_7I8">#REF!</definedName>
    <definedName name="SEC_8J1" localSheetId="6">#REF!</definedName>
    <definedName name="SEC_8J1" localSheetId="11">#REF!</definedName>
    <definedName name="SEC_8J1">#REF!</definedName>
    <definedName name="SEC_8J2" localSheetId="6">#REF!</definedName>
    <definedName name="SEC_8J2" localSheetId="11">#REF!</definedName>
    <definedName name="SEC_8J2">#REF!</definedName>
    <definedName name="SEC_8K" localSheetId="6">#REF!</definedName>
    <definedName name="SEC_8K" localSheetId="11">#REF!</definedName>
    <definedName name="SEC_8K">#REF!</definedName>
    <definedName name="SEC_8L" localSheetId="6">#REF!</definedName>
    <definedName name="SEC_8L" localSheetId="11">#REF!</definedName>
    <definedName name="SEC_8L">#REF!</definedName>
    <definedName name="select" localSheetId="6">#REF!</definedName>
    <definedName name="select" localSheetId="11">#REF!</definedName>
    <definedName name="select">#REF!</definedName>
    <definedName name="SHEET_CHOICE" localSheetId="6">#REF!</definedName>
    <definedName name="SHEET_CHOICE" localSheetId="11">#REF!</definedName>
    <definedName name="SHEET_CHOICE">#REF!</definedName>
    <definedName name="SHEET1" localSheetId="6">#REF!</definedName>
    <definedName name="SHEET1" localSheetId="11">#REF!</definedName>
    <definedName name="SHEET1">#REF!</definedName>
    <definedName name="SHEET2" localSheetId="6">#REF!</definedName>
    <definedName name="SHEET2" localSheetId="11">#REF!</definedName>
    <definedName name="SHEET2">#REF!</definedName>
    <definedName name="SHEET3" localSheetId="6">#REF!</definedName>
    <definedName name="SHEET3" localSheetId="11">#REF!</definedName>
    <definedName name="SHEET3">#REF!</definedName>
    <definedName name="SHEET4" localSheetId="6">#REF!</definedName>
    <definedName name="SHEET4" localSheetId="11">#REF!</definedName>
    <definedName name="SHEET4">#REF!</definedName>
    <definedName name="SHEET5A" localSheetId="6">#REF!</definedName>
    <definedName name="SHEET5A" localSheetId="11">#REF!</definedName>
    <definedName name="SHEET5A">#REF!</definedName>
    <definedName name="SHEET5B" localSheetId="6">#REF!</definedName>
    <definedName name="SHEET5B" localSheetId="11">#REF!</definedName>
    <definedName name="SHEET5B">#REF!</definedName>
    <definedName name="SHEET5C" localSheetId="6">#REF!</definedName>
    <definedName name="SHEET5C" localSheetId="11">#REF!</definedName>
    <definedName name="SHEET5C">#REF!</definedName>
    <definedName name="SHEET5D" localSheetId="6">#REF!</definedName>
    <definedName name="SHEET5D" localSheetId="11">#REF!</definedName>
    <definedName name="SHEET5D">#REF!</definedName>
    <definedName name="SHEET6" localSheetId="6">#REF!</definedName>
    <definedName name="SHEET6" localSheetId="11">#REF!</definedName>
    <definedName name="SHEET6">#REF!</definedName>
    <definedName name="Spanner_Auto_File">"T:\139407\NDM\ROR\DRAWING\des_road.x2a"</definedName>
    <definedName name="Spanner_Auto_Select" localSheetId="6">#REF!</definedName>
    <definedName name="Spanner_Auto_Select" localSheetId="11">#REF!</definedName>
    <definedName name="Spanner_Auto_Select" localSheetId="13">#REF!</definedName>
    <definedName name="Spanner_Auto_Select">#REF!</definedName>
    <definedName name="Starting_Fiscal_Year">[9]Inputs!$C$6</definedName>
    <definedName name="SUB7L" localSheetId="6">#REF!</definedName>
    <definedName name="SUB7L" localSheetId="11">#REF!</definedName>
    <definedName name="SUB7L" localSheetId="13">#REF!</definedName>
    <definedName name="SUB7L">#REF!</definedName>
    <definedName name="supp" localSheetId="6">#REF!</definedName>
    <definedName name="supp" localSheetId="11">#REF!</definedName>
    <definedName name="supp">#REF!</definedName>
    <definedName name="suppbase" localSheetId="6">#REF!</definedName>
    <definedName name="suppbase" localSheetId="11">#REF!</definedName>
    <definedName name="suppbase">#REF!</definedName>
    <definedName name="SUPPL" localSheetId="6">#REF!</definedName>
    <definedName name="SUPPL" localSheetId="11">#REF!</definedName>
    <definedName name="SUPPL">#REF!</definedName>
    <definedName name="supplem" localSheetId="6">#REF!</definedName>
    <definedName name="supplem" localSheetId="11">#REF!</definedName>
    <definedName name="supplem">#REF!</definedName>
    <definedName name="TITLE" localSheetId="6">#REF!</definedName>
    <definedName name="TITLE" localSheetId="11">#REF!</definedName>
    <definedName name="TITLE">#REF!</definedName>
    <definedName name="TOTAL" localSheetId="6">#REF!</definedName>
    <definedName name="TOTAL" localSheetId="11">#REF!</definedName>
    <definedName name="TOTAL">#REF!</definedName>
    <definedName name="UPDATE" localSheetId="6">#REF!</definedName>
    <definedName name="UPDATE" localSheetId="11">#REF!</definedName>
    <definedName name="UPDATE">#REF!</definedName>
    <definedName name="VEH_OCC" localSheetId="13">[5]Assumptions!$C$6</definedName>
    <definedName name="VEH_OCC" localSheetId="5">[6]Assumptions!$C$6</definedName>
    <definedName name="VEH_OCC">[7]Assumptions!$C$6</definedName>
    <definedName name="Version" localSheetId="6">#REF!</definedName>
    <definedName name="Version" localSheetId="11">#REF!</definedName>
    <definedName name="Version" localSheetId="5">#REF!</definedName>
    <definedName name="Version">#REF!</definedName>
    <definedName name="YTD" localSheetId="6">#REF!</definedName>
    <definedName name="YTD" localSheetId="11">#REF!</definedName>
    <definedName name="YTD" localSheetId="5">#REF!</definedName>
    <definedName name="YTD">#REF!</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2" i="111" l="1"/>
  <c r="D13" i="111"/>
  <c r="D14" i="111"/>
  <c r="D15" i="111"/>
  <c r="D16" i="111"/>
  <c r="D17" i="111"/>
  <c r="D18" i="111"/>
  <c r="D19" i="111"/>
  <c r="D20" i="111"/>
  <c r="D21" i="111"/>
  <c r="D22" i="111"/>
  <c r="D23" i="111"/>
  <c r="D24" i="111"/>
  <c r="D25" i="111"/>
  <c r="D26" i="111"/>
  <c r="D27" i="111"/>
  <c r="D28" i="111"/>
  <c r="D29" i="111"/>
  <c r="D30" i="111"/>
  <c r="D31" i="111"/>
  <c r="D32" i="111"/>
  <c r="D33" i="111"/>
  <c r="D34" i="111"/>
  <c r="D35" i="111"/>
  <c r="D36" i="111"/>
  <c r="D37" i="111"/>
  <c r="D38" i="111"/>
  <c r="D39" i="111"/>
  <c r="D40" i="111"/>
  <c r="D41" i="111"/>
  <c r="D12" i="111"/>
  <c r="B16" i="14"/>
  <c r="H18" i="72" l="1"/>
  <c r="H19" i="72"/>
  <c r="H17" i="72"/>
  <c r="H14" i="72"/>
  <c r="H15" i="72"/>
  <c r="B14" i="14"/>
  <c r="H20" i="72" l="1"/>
  <c r="G43" i="159"/>
  <c r="C10" i="32"/>
  <c r="B52" i="159"/>
  <c r="B51" i="159"/>
  <c r="B49" i="159"/>
  <c r="F46" i="159"/>
  <c r="J25" i="159"/>
  <c r="J37" i="159" s="1"/>
  <c r="I38" i="159"/>
  <c r="H38" i="159"/>
  <c r="G38" i="159"/>
  <c r="F38" i="159"/>
  <c r="F34" i="159"/>
  <c r="D34" i="159"/>
  <c r="D37" i="159" s="1"/>
  <c r="I29" i="159"/>
  <c r="H29" i="159"/>
  <c r="I28" i="159"/>
  <c r="H28" i="159"/>
  <c r="I27" i="159"/>
  <c r="I34" i="159" s="1"/>
  <c r="H27" i="159"/>
  <c r="H34" i="159" s="1"/>
  <c r="G25" i="159"/>
  <c r="G37" i="159" s="1"/>
  <c r="F25" i="159"/>
  <c r="F37" i="159" s="1"/>
  <c r="D25" i="159"/>
  <c r="I19" i="159"/>
  <c r="H19" i="159"/>
  <c r="I18" i="159"/>
  <c r="H18" i="159"/>
  <c r="I17" i="159"/>
  <c r="H17" i="159"/>
  <c r="I16" i="159"/>
  <c r="H16" i="159"/>
  <c r="I15" i="159"/>
  <c r="H15" i="159"/>
  <c r="I14" i="159"/>
  <c r="H14" i="159"/>
  <c r="I11" i="159"/>
  <c r="H11" i="159"/>
  <c r="I10" i="159"/>
  <c r="H10" i="159"/>
  <c r="I8" i="159"/>
  <c r="H8" i="159"/>
  <c r="I7" i="159"/>
  <c r="H7" i="159"/>
  <c r="I4" i="159"/>
  <c r="I25" i="159" s="1"/>
  <c r="H4" i="159"/>
  <c r="H25" i="159" s="1"/>
  <c r="F41" i="159" l="1"/>
  <c r="J38" i="159"/>
  <c r="H37" i="159"/>
  <c r="I37" i="159"/>
  <c r="K25" i="159"/>
  <c r="H13" i="72" l="1"/>
  <c r="A16" i="72" l="1"/>
  <c r="A17" i="72" s="1"/>
  <c r="A18" i="72" s="1"/>
  <c r="A19" i="72" s="1"/>
  <c r="H12" i="72"/>
  <c r="H11" i="72"/>
  <c r="H10" i="72"/>
  <c r="Q14" i="127"/>
  <c r="R14" i="127"/>
  <c r="R23" i="127" s="1"/>
  <c r="S14" i="127"/>
  <c r="S24" i="127" s="1"/>
  <c r="T14" i="127"/>
  <c r="T23" i="127" s="1"/>
  <c r="U14" i="127"/>
  <c r="U25" i="127" s="1"/>
  <c r="Q23" i="127"/>
  <c r="S23" i="127"/>
  <c r="U23" i="127"/>
  <c r="Q24" i="127"/>
  <c r="Q25" i="127"/>
  <c r="R25" i="127"/>
  <c r="U24" i="127" l="1"/>
  <c r="R24" i="127"/>
  <c r="T25" i="127"/>
  <c r="S25" i="127"/>
  <c r="T24" i="127"/>
  <c r="I60" i="159"/>
  <c r="E59" i="159"/>
  <c r="E58" i="159"/>
  <c r="E57" i="159"/>
  <c r="E56" i="159"/>
  <c r="B50" i="159"/>
  <c r="C17" i="154" l="1"/>
  <c r="C15" i="154"/>
  <c r="C14" i="154"/>
  <c r="C12" i="154"/>
  <c r="C11" i="154"/>
  <c r="C8" i="154"/>
  <c r="C7" i="154"/>
  <c r="C9" i="154"/>
  <c r="C6" i="154"/>
  <c r="C4" i="154"/>
  <c r="F47" i="123"/>
  <c r="F48" i="123"/>
  <c r="F49" i="123"/>
  <c r="F50" i="123"/>
  <c r="F51" i="123"/>
  <c r="F52" i="123"/>
  <c r="F53" i="123"/>
  <c r="F54" i="123"/>
  <c r="F55" i="123"/>
  <c r="F56" i="123"/>
  <c r="F57" i="123"/>
  <c r="F58" i="123"/>
  <c r="F59" i="123"/>
  <c r="F60" i="123"/>
  <c r="F61" i="123"/>
  <c r="F62" i="123"/>
  <c r="F63" i="123"/>
  <c r="F64" i="123"/>
  <c r="F65" i="123"/>
  <c r="F66" i="123"/>
  <c r="F67" i="123"/>
  <c r="F68" i="123"/>
  <c r="F69" i="123"/>
  <c r="F70" i="123"/>
  <c r="F71" i="123"/>
  <c r="F72" i="123"/>
  <c r="F73" i="123"/>
  <c r="F74" i="123"/>
  <c r="F75" i="123"/>
  <c r="F46" i="123"/>
  <c r="F12" i="123"/>
  <c r="F13" i="123"/>
  <c r="F14" i="123"/>
  <c r="F15" i="123"/>
  <c r="F16" i="123"/>
  <c r="F17" i="123"/>
  <c r="F18" i="123"/>
  <c r="F19" i="123"/>
  <c r="F20" i="123"/>
  <c r="F21" i="123"/>
  <c r="F22" i="123"/>
  <c r="F23" i="123"/>
  <c r="F24" i="123"/>
  <c r="F25" i="123"/>
  <c r="F26" i="123"/>
  <c r="F27" i="123"/>
  <c r="F28" i="123"/>
  <c r="F29" i="123"/>
  <c r="F30" i="123"/>
  <c r="F31" i="123"/>
  <c r="F32" i="123"/>
  <c r="F33" i="123"/>
  <c r="F34" i="123"/>
  <c r="F35" i="123"/>
  <c r="F36" i="123"/>
  <c r="F37" i="123"/>
  <c r="F38" i="123"/>
  <c r="F39" i="123"/>
  <c r="F40" i="123"/>
  <c r="F11" i="123"/>
  <c r="C5" i="123"/>
  <c r="D5" i="123"/>
  <c r="A60" i="72" l="1"/>
  <c r="D22" i="72" l="1"/>
  <c r="D6" i="127"/>
  <c r="E6" i="127"/>
  <c r="F6" i="127"/>
  <c r="G6" i="127"/>
  <c r="D7" i="127"/>
  <c r="E7" i="127"/>
  <c r="F7" i="127"/>
  <c r="G7" i="127"/>
  <c r="D8" i="127"/>
  <c r="E8" i="127"/>
  <c r="F8" i="127"/>
  <c r="G8" i="127"/>
  <c r="D9" i="127"/>
  <c r="E9" i="127"/>
  <c r="F9" i="127"/>
  <c r="G9" i="127"/>
  <c r="D10" i="127"/>
  <c r="E10" i="127"/>
  <c r="F10" i="127"/>
  <c r="G10" i="127"/>
  <c r="D11" i="127"/>
  <c r="E11" i="127"/>
  <c r="F11" i="127"/>
  <c r="G11" i="127"/>
  <c r="D12" i="127"/>
  <c r="E12" i="127"/>
  <c r="F12" i="127"/>
  <c r="G12" i="127"/>
  <c r="D13" i="127"/>
  <c r="E13" i="127"/>
  <c r="F13" i="127"/>
  <c r="G13" i="127"/>
  <c r="D14" i="127"/>
  <c r="E14" i="127"/>
  <c r="F14" i="127"/>
  <c r="G14" i="127"/>
  <c r="D15" i="127"/>
  <c r="E15" i="127"/>
  <c r="F15" i="127"/>
  <c r="G15" i="127"/>
  <c r="D16" i="127"/>
  <c r="E16" i="127"/>
  <c r="F16" i="127"/>
  <c r="G16" i="127"/>
  <c r="C16" i="127"/>
  <c r="C15" i="127"/>
  <c r="C14" i="127"/>
  <c r="C13" i="127"/>
  <c r="C12" i="127"/>
  <c r="C11" i="127"/>
  <c r="C10" i="127"/>
  <c r="C9" i="127"/>
  <c r="C8" i="127"/>
  <c r="C7" i="127"/>
  <c r="C6" i="127"/>
  <c r="K272" i="174"/>
  <c r="I272" i="174"/>
  <c r="Q264" i="174"/>
  <c r="R264" i="174" s="1"/>
  <c r="S263" i="174"/>
  <c r="E40" i="175" s="1"/>
  <c r="R263" i="174"/>
  <c r="E39" i="175" s="1"/>
  <c r="Q263" i="174"/>
  <c r="R262" i="174"/>
  <c r="S262" i="174" s="1"/>
  <c r="D40" i="175" s="1"/>
  <c r="Q262" i="174"/>
  <c r="Q261" i="174"/>
  <c r="R261" i="174" s="1"/>
  <c r="Q260" i="174"/>
  <c r="R260" i="174" s="1"/>
  <c r="R257" i="174"/>
  <c r="F36" i="175" s="1"/>
  <c r="Q257" i="174"/>
  <c r="Q256" i="174"/>
  <c r="R256" i="174" s="1"/>
  <c r="K256" i="174"/>
  <c r="I256" i="174"/>
  <c r="R255" i="174"/>
  <c r="S255" i="174" s="1"/>
  <c r="D37" i="175" s="1"/>
  <c r="Q255" i="174"/>
  <c r="K255" i="174"/>
  <c r="I255" i="174"/>
  <c r="Q254" i="174"/>
  <c r="R254" i="174" s="1"/>
  <c r="K254" i="174"/>
  <c r="I254" i="174"/>
  <c r="R253" i="174"/>
  <c r="B36" i="175" s="1"/>
  <c r="Q253" i="174"/>
  <c r="Q258" i="174" s="1"/>
  <c r="R258" i="174" s="1"/>
  <c r="K253" i="174"/>
  <c r="I253" i="174"/>
  <c r="R250" i="174"/>
  <c r="F33" i="175" s="1"/>
  <c r="Q250" i="174"/>
  <c r="Q249" i="174"/>
  <c r="R249" i="174" s="1"/>
  <c r="R248" i="174"/>
  <c r="S248" i="174" s="1"/>
  <c r="D34" i="175" s="1"/>
  <c r="Q248" i="174"/>
  <c r="K248" i="174"/>
  <c r="I248" i="174"/>
  <c r="Q247" i="174"/>
  <c r="Q251" i="174" s="1"/>
  <c r="R251" i="174" s="1"/>
  <c r="K247" i="174"/>
  <c r="I247" i="174"/>
  <c r="R246" i="174"/>
  <c r="B33" i="175" s="1"/>
  <c r="Q246" i="174"/>
  <c r="K246" i="174"/>
  <c r="I246" i="174"/>
  <c r="K244" i="174"/>
  <c r="I244" i="174"/>
  <c r="K243" i="174"/>
  <c r="I243" i="174"/>
  <c r="K242" i="174"/>
  <c r="I242" i="174"/>
  <c r="K241" i="174"/>
  <c r="I241" i="174"/>
  <c r="K240" i="174"/>
  <c r="I240" i="174"/>
  <c r="K239" i="174"/>
  <c r="I239" i="174"/>
  <c r="K238" i="174"/>
  <c r="I238" i="174"/>
  <c r="K237" i="174"/>
  <c r="I237" i="174"/>
  <c r="K236" i="174"/>
  <c r="I236" i="174"/>
  <c r="K235" i="174"/>
  <c r="I235" i="174"/>
  <c r="K234" i="174"/>
  <c r="I234" i="174"/>
  <c r="K233" i="174"/>
  <c r="I233" i="174"/>
  <c r="K232" i="174"/>
  <c r="I232" i="174"/>
  <c r="K231" i="174"/>
  <c r="I231" i="174"/>
  <c r="K230" i="174"/>
  <c r="I230" i="174"/>
  <c r="K229" i="174"/>
  <c r="I229" i="174"/>
  <c r="I228" i="174"/>
  <c r="K227" i="174"/>
  <c r="I227" i="174"/>
  <c r="I226" i="174"/>
  <c r="K225" i="174"/>
  <c r="I225" i="174"/>
  <c r="K224" i="174"/>
  <c r="I224" i="174"/>
  <c r="K223" i="174"/>
  <c r="I223" i="174"/>
  <c r="I222" i="174"/>
  <c r="K221" i="174"/>
  <c r="I221" i="174"/>
  <c r="K220" i="174"/>
  <c r="I220" i="174"/>
  <c r="K219" i="174"/>
  <c r="I219" i="174"/>
  <c r="K218" i="174"/>
  <c r="I218" i="174"/>
  <c r="K217" i="174"/>
  <c r="I217" i="174"/>
  <c r="K216" i="174"/>
  <c r="I216" i="174"/>
  <c r="K215" i="174"/>
  <c r="I215" i="174"/>
  <c r="K214" i="174"/>
  <c r="I214" i="174"/>
  <c r="K213" i="174"/>
  <c r="I213" i="174"/>
  <c r="K212" i="174"/>
  <c r="I212" i="174"/>
  <c r="K211" i="174"/>
  <c r="I211" i="174"/>
  <c r="K210" i="174"/>
  <c r="I210" i="174"/>
  <c r="K209" i="174"/>
  <c r="I209" i="174"/>
  <c r="K208" i="174"/>
  <c r="I208" i="174"/>
  <c r="K207" i="174"/>
  <c r="I207" i="174"/>
  <c r="K206" i="174"/>
  <c r="I206" i="174"/>
  <c r="K205" i="174"/>
  <c r="I205" i="174"/>
  <c r="K204" i="174"/>
  <c r="I204" i="174"/>
  <c r="K203" i="174"/>
  <c r="I203" i="174"/>
  <c r="K202" i="174"/>
  <c r="I202" i="174"/>
  <c r="K201" i="174"/>
  <c r="I201" i="174"/>
  <c r="K200" i="174"/>
  <c r="I200" i="174"/>
  <c r="K199" i="174"/>
  <c r="I199" i="174"/>
  <c r="K198" i="174"/>
  <c r="I198" i="174"/>
  <c r="K197" i="174"/>
  <c r="I197" i="174"/>
  <c r="K196" i="174"/>
  <c r="I196" i="174"/>
  <c r="K195" i="174"/>
  <c r="I195" i="174"/>
  <c r="K194" i="174"/>
  <c r="I194" i="174"/>
  <c r="K193" i="174"/>
  <c r="I193" i="174"/>
  <c r="K192" i="174"/>
  <c r="I192" i="174"/>
  <c r="K191" i="174"/>
  <c r="I191" i="174"/>
  <c r="K190" i="174"/>
  <c r="I190" i="174"/>
  <c r="K189" i="174"/>
  <c r="I189" i="174"/>
  <c r="K188" i="174"/>
  <c r="I188" i="174"/>
  <c r="K187" i="174"/>
  <c r="I187" i="174"/>
  <c r="K186" i="174"/>
  <c r="I186" i="174"/>
  <c r="K185" i="174"/>
  <c r="I185" i="174"/>
  <c r="K184" i="174"/>
  <c r="I184" i="174"/>
  <c r="K183" i="174"/>
  <c r="I183" i="174"/>
  <c r="I182" i="174"/>
  <c r="K181" i="174"/>
  <c r="I181" i="174"/>
  <c r="K180" i="174"/>
  <c r="I180" i="174"/>
  <c r="K179" i="174"/>
  <c r="I179" i="174"/>
  <c r="K178" i="174"/>
  <c r="I178" i="174"/>
  <c r="K177" i="174"/>
  <c r="I177" i="174"/>
  <c r="K176" i="174"/>
  <c r="I176" i="174"/>
  <c r="K175" i="174"/>
  <c r="I175" i="174"/>
  <c r="K174" i="174"/>
  <c r="I174" i="174"/>
  <c r="R173" i="174"/>
  <c r="F30" i="175" s="1"/>
  <c r="Q173" i="174"/>
  <c r="K173" i="174"/>
  <c r="I173" i="174"/>
  <c r="Q172" i="174"/>
  <c r="R172" i="174" s="1"/>
  <c r="K172" i="174"/>
  <c r="I172" i="174"/>
  <c r="R171" i="174"/>
  <c r="Q171" i="174"/>
  <c r="K171" i="174"/>
  <c r="I171" i="174"/>
  <c r="Q170" i="174"/>
  <c r="K170" i="174"/>
  <c r="I170" i="174"/>
  <c r="R169" i="174"/>
  <c r="Q169" i="174"/>
  <c r="K169" i="174"/>
  <c r="I169" i="174"/>
  <c r="R166" i="174"/>
  <c r="Q166" i="174"/>
  <c r="Q165" i="174"/>
  <c r="R165" i="174" s="1"/>
  <c r="E27" i="175" s="1"/>
  <c r="R164" i="174"/>
  <c r="Q164" i="174"/>
  <c r="K164" i="174"/>
  <c r="I164" i="174"/>
  <c r="S163" i="174"/>
  <c r="C28" i="175" s="1"/>
  <c r="Q163" i="174"/>
  <c r="R163" i="174" s="1"/>
  <c r="C27" i="175" s="1"/>
  <c r="K163" i="174"/>
  <c r="I163" i="174"/>
  <c r="R162" i="174"/>
  <c r="Q162" i="174"/>
  <c r="K162" i="174"/>
  <c r="I162" i="174"/>
  <c r="R159" i="174"/>
  <c r="Q159" i="174"/>
  <c r="K159" i="174"/>
  <c r="I159" i="174"/>
  <c r="Q158" i="174"/>
  <c r="R158" i="174" s="1"/>
  <c r="E24" i="175" s="1"/>
  <c r="K158" i="174"/>
  <c r="I158" i="174"/>
  <c r="R157" i="174"/>
  <c r="Q157" i="174"/>
  <c r="K157" i="174"/>
  <c r="I157" i="174"/>
  <c r="Q156" i="174"/>
  <c r="R156" i="174" s="1"/>
  <c r="C24" i="175" s="1"/>
  <c r="K156" i="174"/>
  <c r="I156" i="174"/>
  <c r="R155" i="174"/>
  <c r="Q155" i="174"/>
  <c r="K155" i="174"/>
  <c r="I155" i="174"/>
  <c r="K153" i="174"/>
  <c r="I153" i="174"/>
  <c r="K152" i="174"/>
  <c r="I152" i="174"/>
  <c r="K151" i="174"/>
  <c r="I151" i="174"/>
  <c r="K150" i="174"/>
  <c r="I150" i="174"/>
  <c r="I149" i="174"/>
  <c r="K148" i="174"/>
  <c r="I148" i="174"/>
  <c r="K147" i="174"/>
  <c r="I147" i="174"/>
  <c r="K146" i="174"/>
  <c r="I146" i="174"/>
  <c r="K145" i="174"/>
  <c r="I145" i="174"/>
  <c r="K144" i="174"/>
  <c r="I144" i="174"/>
  <c r="K143" i="174"/>
  <c r="I143" i="174"/>
  <c r="K142" i="174"/>
  <c r="I142" i="174"/>
  <c r="I141" i="174"/>
  <c r="K140" i="174"/>
  <c r="I140" i="174"/>
  <c r="K139" i="174"/>
  <c r="I139" i="174"/>
  <c r="K138" i="174"/>
  <c r="I138" i="174"/>
  <c r="I137" i="174"/>
  <c r="I136" i="174"/>
  <c r="K135" i="174"/>
  <c r="I135" i="174"/>
  <c r="K134" i="174"/>
  <c r="I134" i="174"/>
  <c r="K133" i="174"/>
  <c r="I133" i="174"/>
  <c r="K132" i="174"/>
  <c r="I132" i="174"/>
  <c r="K131" i="174"/>
  <c r="I131" i="174"/>
  <c r="K130" i="174"/>
  <c r="I130" i="174"/>
  <c r="K129" i="174"/>
  <c r="I129" i="174"/>
  <c r="I128" i="174"/>
  <c r="K127" i="174"/>
  <c r="I127" i="174"/>
  <c r="K126" i="174"/>
  <c r="I126" i="174"/>
  <c r="K125" i="174"/>
  <c r="I125" i="174"/>
  <c r="K124" i="174"/>
  <c r="I124" i="174"/>
  <c r="K123" i="174"/>
  <c r="I123" i="174"/>
  <c r="I122" i="174"/>
  <c r="I121" i="174"/>
  <c r="K120" i="174"/>
  <c r="I120" i="174"/>
  <c r="K119" i="174"/>
  <c r="I119" i="174"/>
  <c r="K118" i="174"/>
  <c r="I118" i="174"/>
  <c r="K117" i="174"/>
  <c r="I117" i="174"/>
  <c r="K116" i="174"/>
  <c r="I116" i="174"/>
  <c r="K115" i="174"/>
  <c r="I115" i="174"/>
  <c r="K114" i="174"/>
  <c r="I114" i="174"/>
  <c r="K113" i="174"/>
  <c r="I113" i="174"/>
  <c r="K112" i="174"/>
  <c r="I112" i="174"/>
  <c r="K111" i="174"/>
  <c r="I111" i="174"/>
  <c r="K110" i="174"/>
  <c r="I110" i="174"/>
  <c r="K109" i="174"/>
  <c r="I109" i="174"/>
  <c r="K108" i="174"/>
  <c r="I108" i="174"/>
  <c r="K107" i="174"/>
  <c r="I107" i="174"/>
  <c r="K106" i="174"/>
  <c r="I106" i="174"/>
  <c r="K105" i="174"/>
  <c r="I105" i="174"/>
  <c r="K104" i="174"/>
  <c r="I104" i="174"/>
  <c r="K103" i="174"/>
  <c r="I103" i="174"/>
  <c r="K102" i="174"/>
  <c r="I102" i="174"/>
  <c r="K101" i="174"/>
  <c r="I101" i="174"/>
  <c r="K100" i="174"/>
  <c r="I100" i="174"/>
  <c r="K99" i="174"/>
  <c r="I99" i="174"/>
  <c r="K98" i="174"/>
  <c r="I98" i="174"/>
  <c r="K97" i="174"/>
  <c r="I97" i="174"/>
  <c r="K96" i="174"/>
  <c r="I96" i="174"/>
  <c r="K95" i="174"/>
  <c r="I95" i="174"/>
  <c r="K94" i="174"/>
  <c r="I94" i="174"/>
  <c r="K93" i="174"/>
  <c r="I93" i="174"/>
  <c r="K92" i="174"/>
  <c r="I92" i="174"/>
  <c r="K91" i="174"/>
  <c r="I91" i="174"/>
  <c r="K90" i="174"/>
  <c r="I90" i="174"/>
  <c r="K89" i="174"/>
  <c r="I89" i="174"/>
  <c r="K88" i="174"/>
  <c r="I88" i="174"/>
  <c r="K87" i="174"/>
  <c r="I87" i="174"/>
  <c r="Q86" i="174"/>
  <c r="R86" i="174" s="1"/>
  <c r="F21" i="175" s="1"/>
  <c r="K86" i="174"/>
  <c r="I86" i="174"/>
  <c r="R85" i="174"/>
  <c r="Q85" i="174"/>
  <c r="K85" i="174"/>
  <c r="I85" i="174"/>
  <c r="Q84" i="174"/>
  <c r="R84" i="174" s="1"/>
  <c r="D21" i="175" s="1"/>
  <c r="K84" i="174"/>
  <c r="I84" i="174"/>
  <c r="R83" i="174"/>
  <c r="Q83" i="174"/>
  <c r="K83" i="174"/>
  <c r="I83" i="174"/>
  <c r="Q82" i="174"/>
  <c r="K82" i="174"/>
  <c r="I82" i="174"/>
  <c r="K80" i="174"/>
  <c r="I80" i="174"/>
  <c r="K79" i="174"/>
  <c r="I79" i="174"/>
  <c r="I78" i="174"/>
  <c r="K77" i="174"/>
  <c r="I77" i="174"/>
  <c r="K76" i="174"/>
  <c r="I76" i="174"/>
  <c r="K75" i="174"/>
  <c r="I75" i="174"/>
  <c r="K74" i="174"/>
  <c r="I74" i="174"/>
  <c r="K73" i="174"/>
  <c r="I73" i="174"/>
  <c r="K72" i="174"/>
  <c r="I72" i="174"/>
  <c r="K71" i="174"/>
  <c r="I71" i="174"/>
  <c r="K70" i="174"/>
  <c r="I70" i="174"/>
  <c r="K69" i="174"/>
  <c r="I69" i="174"/>
  <c r="K68" i="174"/>
  <c r="I68" i="174"/>
  <c r="K67" i="174"/>
  <c r="I67" i="174"/>
  <c r="K66" i="174"/>
  <c r="I66" i="174"/>
  <c r="R65" i="174"/>
  <c r="Q65" i="174"/>
  <c r="K65" i="174"/>
  <c r="I65" i="174"/>
  <c r="Q64" i="174"/>
  <c r="R64" i="174" s="1"/>
  <c r="E18" i="175" s="1"/>
  <c r="K64" i="174"/>
  <c r="I64" i="174"/>
  <c r="R63" i="174"/>
  <c r="Q63" i="174"/>
  <c r="K63" i="174"/>
  <c r="I63" i="174"/>
  <c r="Q62" i="174"/>
  <c r="R62" i="174" s="1"/>
  <c r="C18" i="175" s="1"/>
  <c r="K62" i="174"/>
  <c r="I62" i="174"/>
  <c r="R61" i="174"/>
  <c r="Q61" i="174"/>
  <c r="K61" i="174"/>
  <c r="I61" i="174"/>
  <c r="R58" i="174"/>
  <c r="Q58" i="174"/>
  <c r="Q57" i="174"/>
  <c r="R57" i="174" s="1"/>
  <c r="E15" i="175" s="1"/>
  <c r="I57" i="174"/>
  <c r="S56" i="174"/>
  <c r="D16" i="175" s="1"/>
  <c r="Q56" i="174"/>
  <c r="R56" i="174" s="1"/>
  <c r="D15" i="175" s="1"/>
  <c r="K56" i="174"/>
  <c r="I56" i="174"/>
  <c r="R55" i="174"/>
  <c r="Q55" i="174"/>
  <c r="K55" i="174"/>
  <c r="I55" i="174"/>
  <c r="S54" i="174"/>
  <c r="B16" i="175" s="1"/>
  <c r="Q54" i="174"/>
  <c r="R54" i="174" s="1"/>
  <c r="B15" i="175" s="1"/>
  <c r="K54" i="174"/>
  <c r="I54" i="174"/>
  <c r="K52" i="174"/>
  <c r="I52" i="174"/>
  <c r="K51" i="174"/>
  <c r="I51" i="174"/>
  <c r="K50" i="174"/>
  <c r="I50" i="174"/>
  <c r="K49" i="174"/>
  <c r="I49" i="174"/>
  <c r="I48" i="174"/>
  <c r="K47" i="174"/>
  <c r="I47" i="174"/>
  <c r="K46" i="174"/>
  <c r="I46" i="174"/>
  <c r="R45" i="174"/>
  <c r="Q45" i="174"/>
  <c r="K45" i="174"/>
  <c r="I45" i="174"/>
  <c r="S44" i="174"/>
  <c r="E13" i="175" s="1"/>
  <c r="Q44" i="174"/>
  <c r="R44" i="174" s="1"/>
  <c r="E12" i="175" s="1"/>
  <c r="K44" i="174"/>
  <c r="I44" i="174"/>
  <c r="R43" i="174"/>
  <c r="Q43" i="174"/>
  <c r="K43" i="174"/>
  <c r="I43" i="174"/>
  <c r="S42" i="174"/>
  <c r="C13" i="175" s="1"/>
  <c r="Q42" i="174"/>
  <c r="R42" i="174" s="1"/>
  <c r="C12" i="175" s="1"/>
  <c r="K42" i="174"/>
  <c r="I42" i="174"/>
  <c r="R41" i="174"/>
  <c r="Q41" i="174"/>
  <c r="K41" i="174"/>
  <c r="I41" i="174"/>
  <c r="K39" i="174"/>
  <c r="I39" i="174"/>
  <c r="K38" i="174"/>
  <c r="I38" i="174"/>
  <c r="K37" i="174"/>
  <c r="I37" i="174"/>
  <c r="K36" i="174"/>
  <c r="I36" i="174"/>
  <c r="K35" i="174"/>
  <c r="I35" i="174"/>
  <c r="K34" i="174"/>
  <c r="I34" i="174"/>
  <c r="K33" i="174"/>
  <c r="I33" i="174"/>
  <c r="K32" i="174"/>
  <c r="I32" i="174"/>
  <c r="K31" i="174"/>
  <c r="I31" i="174"/>
  <c r="K30" i="174"/>
  <c r="I30" i="174"/>
  <c r="K29" i="174"/>
  <c r="I29" i="174"/>
  <c r="K28" i="174"/>
  <c r="I28" i="174"/>
  <c r="R27" i="174"/>
  <c r="Q27" i="174"/>
  <c r="K27" i="174"/>
  <c r="I27" i="174"/>
  <c r="Q26" i="174"/>
  <c r="R26" i="174" s="1"/>
  <c r="E9" i="175" s="1"/>
  <c r="K26" i="174"/>
  <c r="I26" i="174"/>
  <c r="R25" i="174"/>
  <c r="Q25" i="174"/>
  <c r="K25" i="174"/>
  <c r="I25" i="174"/>
  <c r="Q24" i="174"/>
  <c r="R24" i="174" s="1"/>
  <c r="C9" i="175" s="1"/>
  <c r="K24" i="174"/>
  <c r="I24" i="174"/>
  <c r="R23" i="174"/>
  <c r="Q23" i="174"/>
  <c r="K23" i="174"/>
  <c r="I23" i="174"/>
  <c r="K21" i="174"/>
  <c r="I21" i="174"/>
  <c r="K20" i="174"/>
  <c r="I20" i="174"/>
  <c r="K19" i="174"/>
  <c r="I19" i="174"/>
  <c r="K18" i="174"/>
  <c r="I18" i="174"/>
  <c r="K17" i="174"/>
  <c r="I17" i="174"/>
  <c r="K16" i="174"/>
  <c r="I16" i="174"/>
  <c r="K15" i="174"/>
  <c r="I15" i="174"/>
  <c r="K14" i="174"/>
  <c r="I14" i="174"/>
  <c r="K13" i="174"/>
  <c r="I13" i="174"/>
  <c r="K12" i="174"/>
  <c r="I12" i="174"/>
  <c r="K11" i="174"/>
  <c r="I11" i="174"/>
  <c r="K10" i="174"/>
  <c r="I10" i="174"/>
  <c r="K9" i="174"/>
  <c r="I9" i="174"/>
  <c r="K8" i="174"/>
  <c r="I8" i="174"/>
  <c r="K7" i="174"/>
  <c r="I7" i="174"/>
  <c r="R6" i="174"/>
  <c r="Q6" i="174"/>
  <c r="K6" i="174"/>
  <c r="I6" i="174"/>
  <c r="Q5" i="174"/>
  <c r="R5" i="174" s="1"/>
  <c r="E6" i="175" s="1"/>
  <c r="K5" i="174"/>
  <c r="I5" i="174"/>
  <c r="R4" i="174"/>
  <c r="Q4" i="174"/>
  <c r="K4" i="174"/>
  <c r="I4" i="174"/>
  <c r="Q3" i="174"/>
  <c r="R3" i="174" s="1"/>
  <c r="C6" i="175" s="1"/>
  <c r="K3" i="174"/>
  <c r="I3" i="174"/>
  <c r="R2" i="174"/>
  <c r="Q2" i="174"/>
  <c r="K2" i="174"/>
  <c r="I2" i="174"/>
  <c r="F15" i="175" l="1"/>
  <c r="S58" i="174"/>
  <c r="F16" i="175" s="1"/>
  <c r="Q167" i="174"/>
  <c r="R167" i="174" s="1"/>
  <c r="R170" i="174"/>
  <c r="Q174" i="174"/>
  <c r="R174" i="174" s="1"/>
  <c r="S172" i="174"/>
  <c r="E31" i="175" s="1"/>
  <c r="E30" i="175"/>
  <c r="G36" i="175"/>
  <c r="S258" i="174"/>
  <c r="G37" i="175" s="1"/>
  <c r="C36" i="175"/>
  <c r="S254" i="174"/>
  <c r="C37" i="175" s="1"/>
  <c r="Q7" i="174"/>
  <c r="R7" i="174" s="1"/>
  <c r="Q28" i="174"/>
  <c r="R28" i="174" s="1"/>
  <c r="Q59" i="174"/>
  <c r="R59" i="174" s="1"/>
  <c r="Q66" i="174"/>
  <c r="R66" i="174" s="1"/>
  <c r="C21" i="175"/>
  <c r="S83" i="174"/>
  <c r="C22" i="175" s="1"/>
  <c r="S84" i="174"/>
  <c r="D22" i="175" s="1"/>
  <c r="S85" i="174"/>
  <c r="E22" i="175" s="1"/>
  <c r="E21" i="175"/>
  <c r="S86" i="174"/>
  <c r="F22" i="175" s="1"/>
  <c r="B24" i="175"/>
  <c r="S155" i="174"/>
  <c r="B25" i="175" s="1"/>
  <c r="S156" i="174"/>
  <c r="C25" i="175" s="1"/>
  <c r="D24" i="175"/>
  <c r="S157" i="174"/>
  <c r="D25" i="175" s="1"/>
  <c r="S158" i="174"/>
  <c r="E25" i="175" s="1"/>
  <c r="F24" i="175"/>
  <c r="S159" i="174"/>
  <c r="F25" i="175" s="1"/>
  <c r="S165" i="174"/>
  <c r="E28" i="175" s="1"/>
  <c r="B30" i="175"/>
  <c r="S169" i="174"/>
  <c r="B31" i="175" s="1"/>
  <c r="D30" i="175"/>
  <c r="S171" i="174"/>
  <c r="D31" i="175" s="1"/>
  <c r="F39" i="175"/>
  <c r="S264" i="174"/>
  <c r="F40" i="175" s="1"/>
  <c r="B6" i="175"/>
  <c r="S2" i="174"/>
  <c r="B7" i="175" s="1"/>
  <c r="S3" i="174"/>
  <c r="C7" i="175" s="1"/>
  <c r="D6" i="175"/>
  <c r="S4" i="174"/>
  <c r="D7" i="175" s="1"/>
  <c r="S5" i="174"/>
  <c r="E7" i="175" s="1"/>
  <c r="F6" i="175"/>
  <c r="S6" i="174"/>
  <c r="F7" i="175" s="1"/>
  <c r="B9" i="175"/>
  <c r="S23" i="174"/>
  <c r="B10" i="175" s="1"/>
  <c r="S24" i="174"/>
  <c r="C10" i="175" s="1"/>
  <c r="S25" i="174"/>
  <c r="D10" i="175" s="1"/>
  <c r="D9" i="175"/>
  <c r="S26" i="174"/>
  <c r="E10" i="175" s="1"/>
  <c r="F9" i="175"/>
  <c r="S27" i="174"/>
  <c r="F10" i="175" s="1"/>
  <c r="S57" i="174"/>
  <c r="E16" i="175" s="1"/>
  <c r="B18" i="175"/>
  <c r="S61" i="174"/>
  <c r="B19" i="175" s="1"/>
  <c r="S62" i="174"/>
  <c r="C19" i="175" s="1"/>
  <c r="D18" i="175"/>
  <c r="S63" i="174"/>
  <c r="D19" i="175" s="1"/>
  <c r="S64" i="174"/>
  <c r="E19" i="175" s="1"/>
  <c r="F18" i="175"/>
  <c r="S65" i="174"/>
  <c r="F19" i="175" s="1"/>
  <c r="Q160" i="174"/>
  <c r="R160" i="174" s="1"/>
  <c r="G33" i="175"/>
  <c r="S251" i="174"/>
  <c r="G34" i="175" s="1"/>
  <c r="B39" i="175"/>
  <c r="S260" i="174"/>
  <c r="B40" i="175" s="1"/>
  <c r="B12" i="175"/>
  <c r="S41" i="174"/>
  <c r="B13" i="175" s="1"/>
  <c r="S43" i="174"/>
  <c r="D13" i="175" s="1"/>
  <c r="D12" i="175"/>
  <c r="F12" i="175"/>
  <c r="S45" i="174"/>
  <c r="F13" i="175" s="1"/>
  <c r="Q87" i="174"/>
  <c r="R87" i="174" s="1"/>
  <c r="R82" i="174"/>
  <c r="Q46" i="174"/>
  <c r="R46" i="174" s="1"/>
  <c r="C15" i="175"/>
  <c r="S55" i="174"/>
  <c r="C16" i="175" s="1"/>
  <c r="B27" i="175"/>
  <c r="S162" i="174"/>
  <c r="B28" i="175" s="1"/>
  <c r="D27" i="175"/>
  <c r="S164" i="174"/>
  <c r="D28" i="175" s="1"/>
  <c r="F27" i="175"/>
  <c r="S166" i="174"/>
  <c r="F28" i="175" s="1"/>
  <c r="S249" i="174"/>
  <c r="E34" i="175" s="1"/>
  <c r="E33" i="175"/>
  <c r="S256" i="174"/>
  <c r="E37" i="175" s="1"/>
  <c r="E36" i="175"/>
  <c r="C39" i="175"/>
  <c r="S261" i="174"/>
  <c r="C40" i="175" s="1"/>
  <c r="S246" i="174"/>
  <c r="B34" i="175" s="1"/>
  <c r="R247" i="174"/>
  <c r="S250" i="174"/>
  <c r="F34" i="175" s="1"/>
  <c r="S253" i="174"/>
  <c r="B37" i="175" s="1"/>
  <c r="D33" i="175"/>
  <c r="D36" i="175"/>
  <c r="D39" i="175"/>
  <c r="Q265" i="174"/>
  <c r="R265" i="174" s="1"/>
  <c r="S173" i="174"/>
  <c r="F31" i="175" s="1"/>
  <c r="S257" i="174"/>
  <c r="F37" i="175" s="1"/>
  <c r="G12" i="175" l="1"/>
  <c r="S46" i="174"/>
  <c r="G13" i="175" s="1"/>
  <c r="G6" i="175"/>
  <c r="S7" i="174"/>
  <c r="G7" i="175" s="1"/>
  <c r="C30" i="175"/>
  <c r="S170" i="174"/>
  <c r="C31" i="175" s="1"/>
  <c r="G18" i="175"/>
  <c r="S66" i="174"/>
  <c r="G19" i="175" s="1"/>
  <c r="G27" i="175"/>
  <c r="S167" i="174"/>
  <c r="G28" i="175" s="1"/>
  <c r="G39" i="175"/>
  <c r="S265" i="174"/>
  <c r="G40" i="175" s="1"/>
  <c r="G21" i="175"/>
  <c r="S87" i="174"/>
  <c r="G22" i="175" s="1"/>
  <c r="G15" i="175"/>
  <c r="S59" i="174"/>
  <c r="G16" i="175" s="1"/>
  <c r="C33" i="175"/>
  <c r="S247" i="174"/>
  <c r="C34" i="175" s="1"/>
  <c r="B21" i="175"/>
  <c r="S82" i="174"/>
  <c r="B22" i="175" s="1"/>
  <c r="G24" i="175"/>
  <c r="S160" i="174"/>
  <c r="G25" i="175" s="1"/>
  <c r="G9" i="175"/>
  <c r="S28" i="174"/>
  <c r="G10" i="175" s="1"/>
  <c r="G30" i="175"/>
  <c r="S174" i="174"/>
  <c r="G31" i="175" s="1"/>
  <c r="C10" i="171" l="1"/>
  <c r="D10" i="171" s="1"/>
  <c r="B24" i="171" s="1"/>
  <c r="C11" i="171"/>
  <c r="D11" i="171" s="1"/>
  <c r="C12" i="171"/>
  <c r="D12" i="171" s="1"/>
  <c r="C9" i="171"/>
  <c r="D9" i="171" s="1"/>
  <c r="C24" i="171" l="1"/>
  <c r="M42" i="111" l="1"/>
  <c r="D32" i="157" l="1"/>
  <c r="D33" i="157"/>
  <c r="D34" i="157"/>
  <c r="D35" i="157"/>
  <c r="D36" i="157"/>
  <c r="D31" i="157"/>
  <c r="C32" i="157"/>
  <c r="C33" i="157"/>
  <c r="C34" i="157"/>
  <c r="C35" i="157"/>
  <c r="C36" i="157"/>
  <c r="C31" i="157"/>
  <c r="A31" i="157"/>
  <c r="E35" i="157" l="1"/>
  <c r="E32" i="157"/>
  <c r="E33" i="157"/>
  <c r="E36" i="157"/>
  <c r="E34" i="157"/>
  <c r="N27" i="171" l="1"/>
  <c r="N26" i="171"/>
  <c r="N25" i="171"/>
  <c r="N24" i="171"/>
  <c r="A25" i="171" l="1"/>
  <c r="A26" i="171" s="1"/>
  <c r="A27" i="171" s="1"/>
  <c r="A28" i="171" s="1"/>
  <c r="A29" i="171" s="1"/>
  <c r="A30" i="171" s="1"/>
  <c r="A31" i="171" s="1"/>
  <c r="A32" i="171" s="1"/>
  <c r="A33" i="171" s="1"/>
  <c r="A34" i="171" s="1"/>
  <c r="A35" i="171" s="1"/>
  <c r="A36" i="171" s="1"/>
  <c r="A37" i="171" s="1"/>
  <c r="A38" i="171" s="1"/>
  <c r="A39" i="171" s="1"/>
  <c r="A40" i="171" s="1"/>
  <c r="A41" i="171" s="1"/>
  <c r="A42" i="171" s="1"/>
  <c r="A43" i="171" s="1"/>
  <c r="A44" i="171" s="1"/>
  <c r="A45" i="171" s="1"/>
  <c r="A46" i="171" s="1"/>
  <c r="A47" i="171" s="1"/>
  <c r="A48" i="171" s="1"/>
  <c r="A49" i="171" s="1"/>
  <c r="A50" i="171" s="1"/>
  <c r="A51" i="171" s="1"/>
  <c r="A52" i="171" s="1"/>
  <c r="A53" i="171" s="1"/>
  <c r="A54" i="171" s="1"/>
  <c r="A55" i="171" s="1"/>
  <c r="A56" i="171" s="1"/>
  <c r="A57" i="171" s="1"/>
  <c r="A58" i="171" s="1"/>
  <c r="F12" i="171"/>
  <c r="E12" i="171"/>
  <c r="F11" i="171"/>
  <c r="E11" i="171"/>
  <c r="F10" i="171"/>
  <c r="E10" i="171"/>
  <c r="E13" i="171" s="1"/>
  <c r="B25" i="171" s="1"/>
  <c r="B26" i="171" s="1"/>
  <c r="B27" i="171" s="1"/>
  <c r="B28" i="171" s="1"/>
  <c r="B29" i="171" s="1"/>
  <c r="B30" i="171" s="1"/>
  <c r="B31" i="171" s="1"/>
  <c r="B32" i="171" s="1"/>
  <c r="B33" i="171" s="1"/>
  <c r="B34" i="171" s="1"/>
  <c r="B35" i="171" s="1"/>
  <c r="B36" i="171" s="1"/>
  <c r="B37" i="171" s="1"/>
  <c r="B38" i="171" s="1"/>
  <c r="B39" i="171" s="1"/>
  <c r="B40" i="171" s="1"/>
  <c r="B41" i="171" s="1"/>
  <c r="B42" i="171" s="1"/>
  <c r="B43" i="171" s="1"/>
  <c r="B44" i="171" s="1"/>
  <c r="B45" i="171" s="1"/>
  <c r="B46" i="171" s="1"/>
  <c r="B47" i="171" s="1"/>
  <c r="B48" i="171" s="1"/>
  <c r="B49" i="171" s="1"/>
  <c r="B50" i="171" s="1"/>
  <c r="B51" i="171" s="1"/>
  <c r="B52" i="171" s="1"/>
  <c r="B53" i="171" s="1"/>
  <c r="B54" i="171" s="1"/>
  <c r="B55" i="171" s="1"/>
  <c r="B56" i="171" s="1"/>
  <c r="B57" i="171" s="1"/>
  <c r="B58" i="171" s="1"/>
  <c r="F9" i="171"/>
  <c r="E9" i="171"/>
  <c r="N18" i="111"/>
  <c r="N21" i="111"/>
  <c r="N37" i="111"/>
  <c r="N12" i="111"/>
  <c r="N13" i="111"/>
  <c r="N14" i="111"/>
  <c r="N15" i="111"/>
  <c r="N16" i="111"/>
  <c r="N17" i="111"/>
  <c r="N19" i="111"/>
  <c r="N20" i="111"/>
  <c r="N22" i="111"/>
  <c r="N23" i="111"/>
  <c r="N24" i="111"/>
  <c r="N25" i="111"/>
  <c r="N26" i="111"/>
  <c r="N27" i="111"/>
  <c r="N28" i="111"/>
  <c r="N29" i="111"/>
  <c r="N30" i="111"/>
  <c r="N31" i="111"/>
  <c r="N32" i="111"/>
  <c r="N33" i="111"/>
  <c r="N34" i="111"/>
  <c r="N35" i="111"/>
  <c r="N36" i="111"/>
  <c r="N38" i="111"/>
  <c r="N39" i="111"/>
  <c r="N40" i="111"/>
  <c r="N41" i="111"/>
  <c r="E13" i="111"/>
  <c r="E14" i="111"/>
  <c r="E15" i="111"/>
  <c r="E16" i="111"/>
  <c r="E17" i="111"/>
  <c r="E18" i="111"/>
  <c r="E19" i="111"/>
  <c r="E20" i="111"/>
  <c r="E21" i="111"/>
  <c r="E22" i="111"/>
  <c r="E23" i="111"/>
  <c r="E24" i="111"/>
  <c r="E25" i="111"/>
  <c r="E26" i="111"/>
  <c r="E27" i="111"/>
  <c r="E28" i="111"/>
  <c r="E29" i="111"/>
  <c r="E30" i="111"/>
  <c r="E31" i="111"/>
  <c r="E32" i="111"/>
  <c r="E33" i="111"/>
  <c r="E34" i="111"/>
  <c r="E35" i="111"/>
  <c r="E36" i="111"/>
  <c r="E37" i="111"/>
  <c r="E38" i="111"/>
  <c r="E39" i="111"/>
  <c r="E40" i="111"/>
  <c r="E41" i="111"/>
  <c r="E12" i="111"/>
  <c r="E42" i="111" l="1"/>
  <c r="F13" i="171"/>
  <c r="K29" i="171"/>
  <c r="N28" i="171"/>
  <c r="F29" i="47"/>
  <c r="C58" i="171" l="1"/>
  <c r="D58" i="171" s="1"/>
  <c r="K30" i="171"/>
  <c r="N29" i="171"/>
  <c r="K31" i="171" l="1"/>
  <c r="N30" i="171"/>
  <c r="K32" i="171" l="1"/>
  <c r="N31" i="171"/>
  <c r="K33" i="171" l="1"/>
  <c r="N32" i="171"/>
  <c r="R13" i="127"/>
  <c r="S13" i="127"/>
  <c r="T13" i="127"/>
  <c r="U13" i="127"/>
  <c r="Q13" i="127"/>
  <c r="K34" i="171" l="1"/>
  <c r="N33" i="171"/>
  <c r="T27" i="127"/>
  <c r="T29" i="127"/>
  <c r="T31" i="127"/>
  <c r="T33" i="127"/>
  <c r="T35" i="127"/>
  <c r="T37" i="127"/>
  <c r="T39" i="127"/>
  <c r="T41" i="127"/>
  <c r="T43" i="127"/>
  <c r="T45" i="127"/>
  <c r="T47" i="127"/>
  <c r="T49" i="127"/>
  <c r="T51" i="127"/>
  <c r="T26" i="127"/>
  <c r="T28" i="127"/>
  <c r="T30" i="127"/>
  <c r="T32" i="127"/>
  <c r="T34" i="127"/>
  <c r="T36" i="127"/>
  <c r="T38" i="127"/>
  <c r="T40" i="127"/>
  <c r="T42" i="127"/>
  <c r="T44" i="127"/>
  <c r="T46" i="127"/>
  <c r="T48" i="127"/>
  <c r="T50" i="127"/>
  <c r="T52" i="127"/>
  <c r="R26" i="127"/>
  <c r="R28" i="127"/>
  <c r="R30" i="127"/>
  <c r="R32" i="127"/>
  <c r="R34" i="127"/>
  <c r="R36" i="127"/>
  <c r="R38" i="127"/>
  <c r="R40" i="127"/>
  <c r="R42" i="127"/>
  <c r="R44" i="127"/>
  <c r="R46" i="127"/>
  <c r="R48" i="127"/>
  <c r="R50" i="127"/>
  <c r="R52" i="127"/>
  <c r="R27" i="127"/>
  <c r="R29" i="127"/>
  <c r="R31" i="127"/>
  <c r="R33" i="127"/>
  <c r="R35" i="127"/>
  <c r="R37" i="127"/>
  <c r="R39" i="127"/>
  <c r="R41" i="127"/>
  <c r="R43" i="127"/>
  <c r="R45" i="127"/>
  <c r="R47" i="127"/>
  <c r="R49" i="127"/>
  <c r="R51" i="127"/>
  <c r="U35" i="127"/>
  <c r="U43" i="127"/>
  <c r="U51" i="127"/>
  <c r="U39" i="127"/>
  <c r="U50" i="127"/>
  <c r="U27" i="127"/>
  <c r="U38" i="127"/>
  <c r="U46" i="127"/>
  <c r="U31" i="127"/>
  <c r="U47" i="127"/>
  <c r="U34" i="127"/>
  <c r="U42" i="127"/>
  <c r="Q50" i="127"/>
  <c r="Q47" i="127"/>
  <c r="Q44" i="127"/>
  <c r="Q42" i="127"/>
  <c r="Q39" i="127"/>
  <c r="Q36" i="127"/>
  <c r="Q33" i="127"/>
  <c r="Q30" i="127"/>
  <c r="Q28" i="127"/>
  <c r="U37" i="127"/>
  <c r="U33" i="127"/>
  <c r="U29" i="127"/>
  <c r="Q52" i="127"/>
  <c r="Q51" i="127"/>
  <c r="Q49" i="127"/>
  <c r="Q48" i="127"/>
  <c r="Q46" i="127"/>
  <c r="Q45" i="127"/>
  <c r="Q43" i="127"/>
  <c r="Q41" i="127"/>
  <c r="Q40" i="127"/>
  <c r="Q38" i="127"/>
  <c r="Q37" i="127"/>
  <c r="Q35" i="127"/>
  <c r="Q34" i="127"/>
  <c r="Q32" i="127"/>
  <c r="Q31" i="127"/>
  <c r="Q29" i="127"/>
  <c r="Q27" i="127"/>
  <c r="Q26" i="127"/>
  <c r="U30" i="127"/>
  <c r="U26" i="127"/>
  <c r="U49" i="127"/>
  <c r="U45" i="127"/>
  <c r="U41" i="127"/>
  <c r="S52" i="127"/>
  <c r="S51" i="127"/>
  <c r="S50" i="127"/>
  <c r="S49" i="127"/>
  <c r="S48" i="127"/>
  <c r="S47" i="127"/>
  <c r="S46" i="127"/>
  <c r="S45" i="127"/>
  <c r="S44" i="127"/>
  <c r="S43" i="127"/>
  <c r="S42" i="127"/>
  <c r="S41" i="127"/>
  <c r="S40" i="127"/>
  <c r="S39" i="127"/>
  <c r="S38" i="127"/>
  <c r="S37" i="127"/>
  <c r="S36" i="127"/>
  <c r="S35" i="127"/>
  <c r="S34" i="127"/>
  <c r="S33" i="127"/>
  <c r="S32" i="127"/>
  <c r="S31" i="127"/>
  <c r="S30" i="127"/>
  <c r="S29" i="127"/>
  <c r="S28" i="127"/>
  <c r="S27" i="127"/>
  <c r="S26" i="127"/>
  <c r="U52" i="127"/>
  <c r="U48" i="127"/>
  <c r="U44" i="127"/>
  <c r="U40" i="127"/>
  <c r="U36" i="127"/>
  <c r="U32" i="127"/>
  <c r="U28" i="127"/>
  <c r="J9" i="32"/>
  <c r="C59" i="159"/>
  <c r="C57" i="159"/>
  <c r="C58" i="159"/>
  <c r="M20" i="54" s="1"/>
  <c r="C56" i="159"/>
  <c r="B60" i="159"/>
  <c r="E6" i="164"/>
  <c r="E7" i="164" s="1"/>
  <c r="E8" i="164" s="1"/>
  <c r="E9" i="164" s="1"/>
  <c r="E10" i="164" s="1"/>
  <c r="E11" i="164" s="1"/>
  <c r="E12" i="164" s="1"/>
  <c r="E13" i="164" s="1"/>
  <c r="E14" i="164" s="1"/>
  <c r="E15" i="164" s="1"/>
  <c r="E16" i="164" s="1"/>
  <c r="E17" i="164" s="1"/>
  <c r="E18" i="164" s="1"/>
  <c r="E19" i="164" s="1"/>
  <c r="E20" i="164" s="1"/>
  <c r="E21" i="164" s="1"/>
  <c r="E22" i="164" s="1"/>
  <c r="E23" i="164" s="1"/>
  <c r="E24" i="164" s="1"/>
  <c r="E25" i="164" s="1"/>
  <c r="E26" i="164" s="1"/>
  <c r="E27" i="164" s="1"/>
  <c r="E28" i="164" s="1"/>
  <c r="G5" i="164"/>
  <c r="K8" i="32" l="1"/>
  <c r="K9" i="32"/>
  <c r="K10" i="32"/>
  <c r="C60" i="159"/>
  <c r="J60" i="159" s="1"/>
  <c r="M15" i="54"/>
  <c r="K11" i="32"/>
  <c r="M19" i="54"/>
  <c r="K12" i="32"/>
  <c r="K13" i="32"/>
  <c r="G30" i="164"/>
  <c r="A25" i="157" s="1"/>
  <c r="F30" i="164"/>
  <c r="F6" i="164" s="1"/>
  <c r="F7" i="164" s="1"/>
  <c r="F8" i="164" s="1"/>
  <c r="F9" i="164" s="1"/>
  <c r="F10" i="164" s="1"/>
  <c r="F11" i="164" s="1"/>
  <c r="F12" i="164" s="1"/>
  <c r="F13" i="164" s="1"/>
  <c r="F14" i="164" s="1"/>
  <c r="F15" i="164" s="1"/>
  <c r="F16" i="164" s="1"/>
  <c r="F17" i="164" s="1"/>
  <c r="F18" i="164" s="1"/>
  <c r="F19" i="164" s="1"/>
  <c r="F20" i="164" s="1"/>
  <c r="F21" i="164" s="1"/>
  <c r="F22" i="164" s="1"/>
  <c r="F23" i="164" s="1"/>
  <c r="F24" i="164" s="1"/>
  <c r="F25" i="164" s="1"/>
  <c r="F26" i="164" s="1"/>
  <c r="F27" i="164" s="1"/>
  <c r="J10" i="32"/>
  <c r="A32" i="157"/>
  <c r="K35" i="171"/>
  <c r="N34" i="171"/>
  <c r="R53" i="127"/>
  <c r="T53" i="127"/>
  <c r="S53" i="127"/>
  <c r="Q53" i="127"/>
  <c r="U53" i="127"/>
  <c r="N42" i="111"/>
  <c r="B7" i="127"/>
  <c r="B8" i="127" s="1"/>
  <c r="B9" i="127" s="1"/>
  <c r="B10" i="127" s="1"/>
  <c r="B11" i="127" s="1"/>
  <c r="B12" i="127" s="1"/>
  <c r="B13" i="127" s="1"/>
  <c r="B14" i="127" s="1"/>
  <c r="B15" i="127" s="1"/>
  <c r="B16" i="127" s="1"/>
  <c r="J11" i="32" l="1"/>
  <c r="A33" i="157"/>
  <c r="G6" i="164"/>
  <c r="K36" i="171"/>
  <c r="N35" i="171"/>
  <c r="F17" i="127"/>
  <c r="E17" i="127"/>
  <c r="D17" i="127"/>
  <c r="G17" i="127"/>
  <c r="C17" i="127"/>
  <c r="A24" i="157" l="1"/>
  <c r="G7" i="164"/>
  <c r="G8" i="164" s="1"/>
  <c r="G9" i="164" s="1"/>
  <c r="G10" i="164" s="1"/>
  <c r="G11" i="164" s="1"/>
  <c r="G12" i="164" s="1"/>
  <c r="G13" i="164" s="1"/>
  <c r="G14" i="164" s="1"/>
  <c r="G15" i="164" s="1"/>
  <c r="G16" i="164" s="1"/>
  <c r="G17" i="164" s="1"/>
  <c r="G18" i="164" s="1"/>
  <c r="G19" i="164" s="1"/>
  <c r="G20" i="164" s="1"/>
  <c r="G21" i="164" s="1"/>
  <c r="G22" i="164" s="1"/>
  <c r="G23" i="164" s="1"/>
  <c r="G24" i="164" s="1"/>
  <c r="G25" i="164" s="1"/>
  <c r="G26" i="164" s="1"/>
  <c r="G27" i="164" s="1"/>
  <c r="J12" i="32"/>
  <c r="A34" i="157"/>
  <c r="K37" i="171"/>
  <c r="N36" i="171"/>
  <c r="G26" i="127"/>
  <c r="G30" i="127"/>
  <c r="G34" i="127"/>
  <c r="G38" i="127"/>
  <c r="G42" i="127"/>
  <c r="G46" i="127"/>
  <c r="G50" i="127"/>
  <c r="G27" i="127"/>
  <c r="G31" i="127"/>
  <c r="G35" i="127"/>
  <c r="G39" i="127"/>
  <c r="G43" i="127"/>
  <c r="G47" i="127"/>
  <c r="G24" i="127"/>
  <c r="G28" i="127"/>
  <c r="G32" i="127"/>
  <c r="G36" i="127"/>
  <c r="G40" i="127"/>
  <c r="G44" i="127"/>
  <c r="G48" i="127"/>
  <c r="G52" i="127"/>
  <c r="G25" i="127"/>
  <c r="G29" i="127"/>
  <c r="G33" i="127"/>
  <c r="G37" i="127"/>
  <c r="G41" i="127"/>
  <c r="G45" i="127"/>
  <c r="G49" i="127"/>
  <c r="G23" i="127"/>
  <c r="G51" i="127"/>
  <c r="D25" i="127"/>
  <c r="D29" i="127"/>
  <c r="D33" i="127"/>
  <c r="D37" i="127"/>
  <c r="D41" i="127"/>
  <c r="D45" i="127"/>
  <c r="D49" i="127"/>
  <c r="D26" i="127"/>
  <c r="D30" i="127"/>
  <c r="D34" i="127"/>
  <c r="D38" i="127"/>
  <c r="D42" i="127"/>
  <c r="D46" i="127"/>
  <c r="D50" i="127"/>
  <c r="D27" i="127"/>
  <c r="D31" i="127"/>
  <c r="D35" i="127"/>
  <c r="D39" i="127"/>
  <c r="D43" i="127"/>
  <c r="D47" i="127"/>
  <c r="D51" i="127"/>
  <c r="D23" i="127"/>
  <c r="D24" i="127"/>
  <c r="D28" i="127"/>
  <c r="D32" i="127"/>
  <c r="D36" i="127"/>
  <c r="D40" i="127"/>
  <c r="D44" i="127"/>
  <c r="D48" i="127"/>
  <c r="D52" i="127"/>
  <c r="E24" i="127"/>
  <c r="E28" i="127"/>
  <c r="E32" i="127"/>
  <c r="E36" i="127"/>
  <c r="E40" i="127"/>
  <c r="E44" i="127"/>
  <c r="E48" i="127"/>
  <c r="E52" i="127"/>
  <c r="E25" i="127"/>
  <c r="E29" i="127"/>
  <c r="E33" i="127"/>
  <c r="E37" i="127"/>
  <c r="E41" i="127"/>
  <c r="E45" i="127"/>
  <c r="E49" i="127"/>
  <c r="E23" i="127"/>
  <c r="E26" i="127"/>
  <c r="E30" i="127"/>
  <c r="E34" i="127"/>
  <c r="E38" i="127"/>
  <c r="E42" i="127"/>
  <c r="E46" i="127"/>
  <c r="E50" i="127"/>
  <c r="E27" i="127"/>
  <c r="E31" i="127"/>
  <c r="E35" i="127"/>
  <c r="E39" i="127"/>
  <c r="E43" i="127"/>
  <c r="E47" i="127"/>
  <c r="E51" i="127"/>
  <c r="C26" i="127"/>
  <c r="C30" i="127"/>
  <c r="C34" i="127"/>
  <c r="C38" i="127"/>
  <c r="C42" i="127"/>
  <c r="C46" i="127"/>
  <c r="C50" i="127"/>
  <c r="C27" i="127"/>
  <c r="C31" i="127"/>
  <c r="C35" i="127"/>
  <c r="C39" i="127"/>
  <c r="C43" i="127"/>
  <c r="C47" i="127"/>
  <c r="C51" i="127"/>
  <c r="C24" i="127"/>
  <c r="C28" i="127"/>
  <c r="C32" i="127"/>
  <c r="C36" i="127"/>
  <c r="C40" i="127"/>
  <c r="C44" i="127"/>
  <c r="C48" i="127"/>
  <c r="C52" i="127"/>
  <c r="C25" i="127"/>
  <c r="C29" i="127"/>
  <c r="C33" i="127"/>
  <c r="C37" i="127"/>
  <c r="C41" i="127"/>
  <c r="C45" i="127"/>
  <c r="C49" i="127"/>
  <c r="C23" i="127"/>
  <c r="F27" i="127"/>
  <c r="F31" i="127"/>
  <c r="F35" i="127"/>
  <c r="F39" i="127"/>
  <c r="F43" i="127"/>
  <c r="F47" i="127"/>
  <c r="F51" i="127"/>
  <c r="F23" i="127"/>
  <c r="F24" i="127"/>
  <c r="F28" i="127"/>
  <c r="F32" i="127"/>
  <c r="F36" i="127"/>
  <c r="F40" i="127"/>
  <c r="F44" i="127"/>
  <c r="F48" i="127"/>
  <c r="F52" i="127"/>
  <c r="F25" i="127"/>
  <c r="F29" i="127"/>
  <c r="F33" i="127"/>
  <c r="F37" i="127"/>
  <c r="F41" i="127"/>
  <c r="F45" i="127"/>
  <c r="F49" i="127"/>
  <c r="F26" i="127"/>
  <c r="F30" i="127"/>
  <c r="F34" i="127"/>
  <c r="F38" i="127"/>
  <c r="F42" i="127"/>
  <c r="F46" i="127"/>
  <c r="F50" i="127"/>
  <c r="J13" i="32" l="1"/>
  <c r="A35" i="157"/>
  <c r="K38" i="171"/>
  <c r="N37" i="171"/>
  <c r="E8" i="157"/>
  <c r="G5" i="167"/>
  <c r="G6" i="167"/>
  <c r="G4" i="167"/>
  <c r="G11" i="167" s="1"/>
  <c r="F20" i="72"/>
  <c r="D12" i="72" l="1"/>
  <c r="E12" i="72" s="1"/>
  <c r="D17" i="72"/>
  <c r="D13" i="72"/>
  <c r="E13" i="72" s="1"/>
  <c r="D18" i="72"/>
  <c r="I18" i="72" s="1"/>
  <c r="D15" i="72"/>
  <c r="E15" i="72" s="1"/>
  <c r="D11" i="72"/>
  <c r="E11" i="72" s="1"/>
  <c r="D14" i="72"/>
  <c r="E14" i="72" s="1"/>
  <c r="D19" i="72"/>
  <c r="E19" i="72" s="1"/>
  <c r="D16" i="72"/>
  <c r="I16" i="72" s="1"/>
  <c r="D10" i="72"/>
  <c r="I10" i="72" s="1"/>
  <c r="J14" i="32"/>
  <c r="A36" i="157"/>
  <c r="E16" i="72"/>
  <c r="E17" i="72"/>
  <c r="I17" i="72"/>
  <c r="I11" i="72"/>
  <c r="K39" i="171"/>
  <c r="N38" i="171"/>
  <c r="D24" i="171"/>
  <c r="I15" i="72" l="1"/>
  <c r="I12" i="72"/>
  <c r="E10" i="72"/>
  <c r="I13" i="72"/>
  <c r="E18" i="72"/>
  <c r="A10" i="157"/>
  <c r="I19" i="72"/>
  <c r="J15" i="32"/>
  <c r="J16" i="32" s="1"/>
  <c r="J17" i="32" s="1"/>
  <c r="J18" i="32" s="1"/>
  <c r="J19" i="32" s="1"/>
  <c r="J20" i="32" s="1"/>
  <c r="J21" i="32" s="1"/>
  <c r="J22" i="32" s="1"/>
  <c r="J23" i="32" s="1"/>
  <c r="J24" i="32" s="1"/>
  <c r="J25" i="32" s="1"/>
  <c r="J26" i="32" s="1"/>
  <c r="J27" i="32" s="1"/>
  <c r="J28" i="32" s="1"/>
  <c r="J29" i="32" s="1"/>
  <c r="J30" i="32" s="1"/>
  <c r="J31" i="32" s="1"/>
  <c r="J32" i="32" s="1"/>
  <c r="J33" i="32" s="1"/>
  <c r="J34" i="32" s="1"/>
  <c r="J35" i="32" s="1"/>
  <c r="J36" i="32" s="1"/>
  <c r="J37" i="32" s="1"/>
  <c r="J38" i="32" s="1"/>
  <c r="J39" i="32" s="1"/>
  <c r="J40" i="32" s="1"/>
  <c r="J41" i="32" s="1"/>
  <c r="J42" i="32" s="1"/>
  <c r="J43" i="32" s="1"/>
  <c r="J44" i="32" s="1"/>
  <c r="J45" i="32" s="1"/>
  <c r="J46" i="32" s="1"/>
  <c r="J47" i="32" s="1"/>
  <c r="J48" i="32" s="1"/>
  <c r="J12" i="111"/>
  <c r="I14" i="72"/>
  <c r="K40" i="171"/>
  <c r="N39" i="171"/>
  <c r="C25" i="171"/>
  <c r="D25" i="171" s="1"/>
  <c r="I20" i="72" l="1"/>
  <c r="F8" i="92"/>
  <c r="M11" i="20"/>
  <c r="B46" i="123"/>
  <c r="J13" i="111"/>
  <c r="J14" i="111" s="1"/>
  <c r="J15" i="111" s="1"/>
  <c r="J16" i="111" s="1"/>
  <c r="J17" i="111" s="1"/>
  <c r="J18" i="111" s="1"/>
  <c r="J19" i="111" s="1"/>
  <c r="J20" i="111" s="1"/>
  <c r="J21" i="111" s="1"/>
  <c r="J22" i="111" s="1"/>
  <c r="J23" i="111" s="1"/>
  <c r="J24" i="111" s="1"/>
  <c r="J25" i="111" s="1"/>
  <c r="J26" i="111" s="1"/>
  <c r="J27" i="111" s="1"/>
  <c r="J28" i="111" s="1"/>
  <c r="J29" i="111" s="1"/>
  <c r="J30" i="111" s="1"/>
  <c r="J31" i="111" s="1"/>
  <c r="J32" i="111" s="1"/>
  <c r="J33" i="111" s="1"/>
  <c r="J34" i="111" s="1"/>
  <c r="J35" i="111" s="1"/>
  <c r="J36" i="111" s="1"/>
  <c r="J37" i="111" s="1"/>
  <c r="J38" i="111" s="1"/>
  <c r="J39" i="111" s="1"/>
  <c r="J40" i="111" s="1"/>
  <c r="J41" i="111" s="1"/>
  <c r="M10" i="54"/>
  <c r="P23" i="127"/>
  <c r="P24" i="127" s="1"/>
  <c r="P25" i="127" s="1"/>
  <c r="P26" i="127" s="1"/>
  <c r="P27" i="127" s="1"/>
  <c r="P28" i="127" s="1"/>
  <c r="P29" i="127" s="1"/>
  <c r="P30" i="127" s="1"/>
  <c r="P31" i="127" s="1"/>
  <c r="P32" i="127" s="1"/>
  <c r="P33" i="127" s="1"/>
  <c r="P34" i="127" s="1"/>
  <c r="P35" i="127" s="1"/>
  <c r="P36" i="127" s="1"/>
  <c r="P37" i="127" s="1"/>
  <c r="P38" i="127" s="1"/>
  <c r="P39" i="127" s="1"/>
  <c r="P40" i="127" s="1"/>
  <c r="P41" i="127" s="1"/>
  <c r="P42" i="127" s="1"/>
  <c r="P43" i="127" s="1"/>
  <c r="P44" i="127" s="1"/>
  <c r="P45" i="127" s="1"/>
  <c r="P46" i="127" s="1"/>
  <c r="P47" i="127" s="1"/>
  <c r="P48" i="127" s="1"/>
  <c r="P49" i="127" s="1"/>
  <c r="P50" i="127" s="1"/>
  <c r="P51" i="127" s="1"/>
  <c r="P52" i="127" s="1"/>
  <c r="A63" i="72"/>
  <c r="K41" i="171"/>
  <c r="N40" i="171"/>
  <c r="C26" i="171"/>
  <c r="D26" i="171" s="1"/>
  <c r="C16" i="166"/>
  <c r="B5" i="164"/>
  <c r="J11" i="72"/>
  <c r="J12" i="72"/>
  <c r="J13" i="72"/>
  <c r="J14" i="72"/>
  <c r="J15" i="72"/>
  <c r="J16" i="72"/>
  <c r="J17" i="72"/>
  <c r="J18" i="72"/>
  <c r="J19" i="72"/>
  <c r="J10" i="72"/>
  <c r="K42" i="171" l="1"/>
  <c r="N41" i="171"/>
  <c r="C27" i="171"/>
  <c r="D27" i="171" s="1"/>
  <c r="K15" i="72"/>
  <c r="J20" i="72"/>
  <c r="K14" i="72"/>
  <c r="K12" i="72"/>
  <c r="K19" i="72"/>
  <c r="K17" i="72"/>
  <c r="K11" i="72"/>
  <c r="K10" i="72"/>
  <c r="K18" i="72"/>
  <c r="K16" i="72"/>
  <c r="K13" i="72"/>
  <c r="L10" i="72" l="1"/>
  <c r="M10" i="72"/>
  <c r="L12" i="72"/>
  <c r="M12" i="72"/>
  <c r="L13" i="72"/>
  <c r="M13" i="72"/>
  <c r="L11" i="72"/>
  <c r="M11" i="72"/>
  <c r="L14" i="72"/>
  <c r="M14" i="72"/>
  <c r="L16" i="72"/>
  <c r="M16" i="72"/>
  <c r="L17" i="72"/>
  <c r="M17" i="72"/>
  <c r="L15" i="72"/>
  <c r="M15" i="72"/>
  <c r="L18" i="72"/>
  <c r="M18" i="72"/>
  <c r="L19" i="72"/>
  <c r="M19" i="72"/>
  <c r="K43" i="171"/>
  <c r="N42" i="171"/>
  <c r="C28" i="171"/>
  <c r="D28" i="171" s="1"/>
  <c r="K20" i="72"/>
  <c r="L20" i="72" l="1"/>
  <c r="K44" i="171"/>
  <c r="N43" i="171"/>
  <c r="C29" i="171"/>
  <c r="D29" i="171" s="1"/>
  <c r="M20" i="72"/>
  <c r="K45" i="171" l="1"/>
  <c r="N44" i="171"/>
  <c r="C30" i="171"/>
  <c r="D30" i="171" s="1"/>
  <c r="A11" i="72"/>
  <c r="A12" i="72" s="1"/>
  <c r="A13" i="72" s="1"/>
  <c r="A14" i="72" s="1"/>
  <c r="A15" i="72" s="1"/>
  <c r="C45" i="166"/>
  <c r="C44" i="166"/>
  <c r="C43" i="166"/>
  <c r="C42" i="166"/>
  <c r="C41" i="166"/>
  <c r="C40" i="166"/>
  <c r="C39" i="166"/>
  <c r="C38" i="166"/>
  <c r="C37" i="166"/>
  <c r="C36" i="166"/>
  <c r="C35" i="166"/>
  <c r="C34" i="166"/>
  <c r="C33" i="166"/>
  <c r="C32" i="166"/>
  <c r="C31" i="166"/>
  <c r="C30" i="166"/>
  <c r="C29" i="166"/>
  <c r="C28" i="166"/>
  <c r="C27" i="166"/>
  <c r="C26" i="166"/>
  <c r="C25" i="166"/>
  <c r="C24" i="166"/>
  <c r="C23" i="166"/>
  <c r="C22" i="166"/>
  <c r="C21" i="166"/>
  <c r="C20" i="166"/>
  <c r="C19" i="166"/>
  <c r="C18" i="166"/>
  <c r="C17" i="166"/>
  <c r="B9" i="14"/>
  <c r="E11" i="166" l="1"/>
  <c r="D72" i="166" s="1"/>
  <c r="K46" i="171"/>
  <c r="N45" i="171"/>
  <c r="C31" i="171"/>
  <c r="D31" i="171" s="1"/>
  <c r="D55" i="166"/>
  <c r="D27" i="166"/>
  <c r="D43" i="166"/>
  <c r="D59" i="166"/>
  <c r="D62" i="166"/>
  <c r="D29" i="166"/>
  <c r="D76" i="166"/>
  <c r="D30" i="166"/>
  <c r="D58" i="166"/>
  <c r="C81" i="166"/>
  <c r="C46" i="166"/>
  <c r="D57" i="166"/>
  <c r="D45" i="166" l="1"/>
  <c r="D28" i="166"/>
  <c r="D77" i="166"/>
  <c r="D53" i="166"/>
  <c r="D80" i="166"/>
  <c r="D42" i="166"/>
  <c r="D22" i="166"/>
  <c r="D70" i="166"/>
  <c r="D41" i="166"/>
  <c r="D25" i="166"/>
  <c r="D52" i="166"/>
  <c r="D44" i="166"/>
  <c r="D24" i="166"/>
  <c r="D39" i="166"/>
  <c r="D19" i="166"/>
  <c r="D73" i="166"/>
  <c r="D64" i="166"/>
  <c r="D38" i="166"/>
  <c r="D18" i="166"/>
  <c r="D63" i="166"/>
  <c r="D37" i="166"/>
  <c r="D21" i="166"/>
  <c r="D78" i="166"/>
  <c r="D36" i="166"/>
  <c r="D20" i="166"/>
  <c r="D35" i="166"/>
  <c r="D66" i="166"/>
  <c r="D65" i="166"/>
  <c r="D51" i="166"/>
  <c r="D61" i="166"/>
  <c r="D34" i="166"/>
  <c r="D79" i="166"/>
  <c r="D60" i="166"/>
  <c r="D33" i="166"/>
  <c r="D67" i="166"/>
  <c r="D75" i="166"/>
  <c r="D32" i="166"/>
  <c r="D71" i="166"/>
  <c r="D31" i="166"/>
  <c r="D16" i="166"/>
  <c r="E12" i="166"/>
  <c r="D23" i="166"/>
  <c r="D69" i="166"/>
  <c r="D74" i="166"/>
  <c r="D26" i="166"/>
  <c r="D54" i="166"/>
  <c r="D17" i="166"/>
  <c r="D40" i="166"/>
  <c r="D56" i="166"/>
  <c r="D68" i="166"/>
  <c r="K47" i="171"/>
  <c r="N46" i="171"/>
  <c r="C32" i="171"/>
  <c r="D32" i="171" s="1"/>
  <c r="D46" i="166" l="1"/>
  <c r="D81" i="166"/>
  <c r="K48" i="171"/>
  <c r="N47" i="171"/>
  <c r="C33" i="171"/>
  <c r="D33" i="171" s="1"/>
  <c r="A15" i="157"/>
  <c r="A16" i="157" s="1"/>
  <c r="A17" i="157" s="1"/>
  <c r="A7" i="157"/>
  <c r="B8" i="32"/>
  <c r="B8" i="14"/>
  <c r="B16" i="166" l="1"/>
  <c r="A19" i="163"/>
  <c r="B9" i="32"/>
  <c r="B10" i="32" s="1"/>
  <c r="B11" i="32" s="1"/>
  <c r="B12" i="32" s="1"/>
  <c r="B13" i="32" s="1"/>
  <c r="B14" i="32" s="1"/>
  <c r="B15" i="32" s="1"/>
  <c r="B16" i="32" s="1"/>
  <c r="B17" i="32" s="1"/>
  <c r="B18" i="32" s="1"/>
  <c r="B19" i="32" s="1"/>
  <c r="B20" i="32" s="1"/>
  <c r="B21" i="32" s="1"/>
  <c r="B22" i="32" s="1"/>
  <c r="B23" i="32" s="1"/>
  <c r="B24" i="32" s="1"/>
  <c r="B25" i="32" s="1"/>
  <c r="B26" i="32" s="1"/>
  <c r="B27" i="32" s="1"/>
  <c r="B28" i="32" s="1"/>
  <c r="B29" i="32" s="1"/>
  <c r="B30" i="32" s="1"/>
  <c r="B31" i="32" s="1"/>
  <c r="B32" i="32" s="1"/>
  <c r="B33" i="32" s="1"/>
  <c r="B34" i="32" s="1"/>
  <c r="B35" i="32" s="1"/>
  <c r="B36" i="32" s="1"/>
  <c r="B37" i="32" s="1"/>
  <c r="B38" i="32" s="1"/>
  <c r="B39" i="32" s="1"/>
  <c r="B40" i="32" s="1"/>
  <c r="B41" i="32" s="1"/>
  <c r="B42" i="32" s="1"/>
  <c r="B43" i="32" s="1"/>
  <c r="K49" i="171"/>
  <c r="N48" i="171"/>
  <c r="C34" i="171"/>
  <c r="D34" i="171" s="1"/>
  <c r="A25" i="72"/>
  <c r="B11" i="123"/>
  <c r="B11" i="20"/>
  <c r="B12" i="20" s="1"/>
  <c r="B13" i="20" s="1"/>
  <c r="B14" i="20" s="1"/>
  <c r="B15" i="20" s="1"/>
  <c r="B16" i="20" s="1"/>
  <c r="B17" i="20" s="1"/>
  <c r="B18" i="20" s="1"/>
  <c r="B19" i="20" s="1"/>
  <c r="B20" i="20" s="1"/>
  <c r="B21" i="20" s="1"/>
  <c r="B22" i="20" s="1"/>
  <c r="B23" i="20" s="1"/>
  <c r="B24" i="20" s="1"/>
  <c r="B25" i="20" s="1"/>
  <c r="B26" i="20" s="1"/>
  <c r="B27" i="20" s="1"/>
  <c r="B28" i="20" s="1"/>
  <c r="B29" i="20" s="1"/>
  <c r="B30" i="20" s="1"/>
  <c r="B31" i="20" s="1"/>
  <c r="B32" i="20" s="1"/>
  <c r="B33" i="20" s="1"/>
  <c r="B34" i="20" s="1"/>
  <c r="B35" i="20" s="1"/>
  <c r="B36" i="20" s="1"/>
  <c r="B37" i="20" s="1"/>
  <c r="B38" i="20" s="1"/>
  <c r="B39" i="20" s="1"/>
  <c r="B40" i="20" s="1"/>
  <c r="H10" i="54"/>
  <c r="H11" i="54" s="1"/>
  <c r="B12" i="111"/>
  <c r="O12" i="111" s="1"/>
  <c r="B23" i="127"/>
  <c r="B24" i="127" s="1"/>
  <c r="B51" i="166"/>
  <c r="B17" i="166"/>
  <c r="E16" i="166"/>
  <c r="A8" i="92"/>
  <c r="K50" i="171" l="1"/>
  <c r="N49" i="171"/>
  <c r="C35" i="171"/>
  <c r="D35" i="171" s="1"/>
  <c r="B18" i="166"/>
  <c r="E17" i="166"/>
  <c r="B52" i="166"/>
  <c r="E51" i="166"/>
  <c r="A6" i="164"/>
  <c r="A7" i="164" s="1"/>
  <c r="A8" i="164" s="1"/>
  <c r="A9" i="164" s="1"/>
  <c r="A10" i="164" s="1"/>
  <c r="A11" i="164" s="1"/>
  <c r="A12" i="164" s="1"/>
  <c r="A13" i="164" s="1"/>
  <c r="A14" i="164" s="1"/>
  <c r="A15" i="164" s="1"/>
  <c r="A16" i="164" s="1"/>
  <c r="A17" i="164" s="1"/>
  <c r="A18" i="164" s="1"/>
  <c r="A19" i="164" s="1"/>
  <c r="A20" i="164" s="1"/>
  <c r="A21" i="164" s="1"/>
  <c r="A22" i="164" s="1"/>
  <c r="A23" i="164" s="1"/>
  <c r="A24" i="164" s="1"/>
  <c r="A25" i="164" s="1"/>
  <c r="A26" i="164" s="1"/>
  <c r="A27" i="164" s="1"/>
  <c r="A28" i="164" s="1"/>
  <c r="A29" i="164" s="1"/>
  <c r="A30" i="164" s="1"/>
  <c r="A31" i="164" s="1"/>
  <c r="A32" i="164" s="1"/>
  <c r="A33" i="164" s="1"/>
  <c r="A34" i="164" s="1"/>
  <c r="A35" i="164" s="1"/>
  <c r="A36" i="164" s="1"/>
  <c r="A37" i="164" s="1"/>
  <c r="A38" i="164" s="1"/>
  <c r="A39" i="164" s="1"/>
  <c r="A40" i="164" s="1"/>
  <c r="A41" i="164" s="1"/>
  <c r="A42" i="164" s="1"/>
  <c r="B2" i="164"/>
  <c r="A16" i="163"/>
  <c r="A14" i="163"/>
  <c r="A15" i="163" s="1"/>
  <c r="G5" i="163"/>
  <c r="A13" i="163" s="1"/>
  <c r="K51" i="171" l="1"/>
  <c r="N50" i="171"/>
  <c r="C36" i="171"/>
  <c r="D36" i="171" s="1"/>
  <c r="B53" i="166"/>
  <c r="E52" i="166"/>
  <c r="B19" i="166"/>
  <c r="E18" i="166"/>
  <c r="B6" i="164"/>
  <c r="B7" i="164" s="1"/>
  <c r="B8" i="164" s="1"/>
  <c r="B9" i="164" s="1"/>
  <c r="A8" i="157"/>
  <c r="G42" i="159"/>
  <c r="C50" i="159" s="1"/>
  <c r="H15" i="54" s="1"/>
  <c r="C11" i="160"/>
  <c r="C10" i="160"/>
  <c r="C9" i="160"/>
  <c r="C12" i="160" s="1"/>
  <c r="D6" i="160"/>
  <c r="C6" i="160"/>
  <c r="B6" i="160"/>
  <c r="G46" i="159" l="1"/>
  <c r="C51" i="159" s="1"/>
  <c r="H20" i="54" s="1"/>
  <c r="C8" i="32"/>
  <c r="E8" i="32" s="1"/>
  <c r="F8" i="32" s="1"/>
  <c r="K52" i="171"/>
  <c r="N51" i="171"/>
  <c r="C37" i="171"/>
  <c r="D37" i="171" s="1"/>
  <c r="B54" i="166"/>
  <c r="E53" i="166"/>
  <c r="B20" i="166"/>
  <c r="E19" i="166"/>
  <c r="B10" i="164"/>
  <c r="B11" i="164" s="1"/>
  <c r="A20" i="163"/>
  <c r="D10" i="32" l="1"/>
  <c r="D44" i="32" s="1"/>
  <c r="K53" i="171"/>
  <c r="N52" i="171"/>
  <c r="C38" i="171"/>
  <c r="D38" i="171" s="1"/>
  <c r="B21" i="166"/>
  <c r="E20" i="166"/>
  <c r="B55" i="166"/>
  <c r="E54" i="166"/>
  <c r="B12" i="164"/>
  <c r="B19" i="163"/>
  <c r="C19" i="163" s="1"/>
  <c r="D19" i="163" s="1"/>
  <c r="A21" i="163"/>
  <c r="D64" i="158"/>
  <c r="D63" i="158"/>
  <c r="D62" i="158"/>
  <c r="D56" i="158"/>
  <c r="D57" i="158" s="1"/>
  <c r="D59" i="158" s="1"/>
  <c r="C49" i="158"/>
  <c r="D31" i="158"/>
  <c r="D30" i="158"/>
  <c r="D29" i="158"/>
  <c r="D20" i="158"/>
  <c r="C10" i="158"/>
  <c r="C9" i="158"/>
  <c r="D32" i="158" l="1"/>
  <c r="D33" i="158" s="1"/>
  <c r="D35" i="158" s="1"/>
  <c r="D65" i="158"/>
  <c r="D66" i="158" s="1"/>
  <c r="D68" i="158" s="1"/>
  <c r="G41" i="159"/>
  <c r="F43" i="159"/>
  <c r="I46" i="159" s="1"/>
  <c r="K54" i="171"/>
  <c r="N53" i="171"/>
  <c r="C39" i="171"/>
  <c r="D39" i="171" s="1"/>
  <c r="B56" i="166"/>
  <c r="E55" i="166"/>
  <c r="B22" i="166"/>
  <c r="E21" i="166"/>
  <c r="B13" i="164"/>
  <c r="B20" i="163"/>
  <c r="C20" i="163" s="1"/>
  <c r="D20" i="163" s="1"/>
  <c r="A22" i="163"/>
  <c r="B12" i="14"/>
  <c r="B13" i="14" s="1"/>
  <c r="B53" i="159" l="1"/>
  <c r="C49" i="159"/>
  <c r="G44" i="159"/>
  <c r="J46" i="159" s="1"/>
  <c r="C9" i="32"/>
  <c r="K55" i="171"/>
  <c r="N54" i="171"/>
  <c r="C40" i="171"/>
  <c r="D40" i="171" s="1"/>
  <c r="B23" i="166"/>
  <c r="E22" i="166"/>
  <c r="B57" i="166"/>
  <c r="E56" i="166"/>
  <c r="C14" i="111"/>
  <c r="F14" i="111" s="1"/>
  <c r="C12" i="111"/>
  <c r="B14" i="164"/>
  <c r="B21" i="163"/>
  <c r="C21" i="163" s="1"/>
  <c r="D21" i="163" s="1"/>
  <c r="C40" i="111"/>
  <c r="F40" i="111" s="1"/>
  <c r="C32" i="111"/>
  <c r="F32" i="111" s="1"/>
  <c r="C24" i="111"/>
  <c r="F24" i="111" s="1"/>
  <c r="C16" i="111"/>
  <c r="F16" i="111" s="1"/>
  <c r="C37" i="111"/>
  <c r="F37" i="111" s="1"/>
  <c r="C29" i="111"/>
  <c r="F29" i="111" s="1"/>
  <c r="C21" i="111"/>
  <c r="F21" i="111" s="1"/>
  <c r="C36" i="111"/>
  <c r="F36" i="111" s="1"/>
  <c r="C28" i="111"/>
  <c r="F28" i="111" s="1"/>
  <c r="C20" i="111"/>
  <c r="F20" i="111" s="1"/>
  <c r="C41" i="111"/>
  <c r="F41" i="111" s="1"/>
  <c r="C33" i="111"/>
  <c r="F33" i="111" s="1"/>
  <c r="C25" i="111"/>
  <c r="F25" i="111" s="1"/>
  <c r="C17" i="111"/>
  <c r="F17" i="111" s="1"/>
  <c r="A23" i="163"/>
  <c r="C39" i="111"/>
  <c r="F39" i="111" s="1"/>
  <c r="C35" i="111"/>
  <c r="F35" i="111" s="1"/>
  <c r="C31" i="111"/>
  <c r="F31" i="111" s="1"/>
  <c r="C27" i="111"/>
  <c r="F27" i="111" s="1"/>
  <c r="C23" i="111"/>
  <c r="F23" i="111" s="1"/>
  <c r="C19" i="111"/>
  <c r="F19" i="111" s="1"/>
  <c r="C15" i="111"/>
  <c r="F15" i="111" s="1"/>
  <c r="C13" i="111"/>
  <c r="F13" i="111" s="1"/>
  <c r="C38" i="111"/>
  <c r="F38" i="111" s="1"/>
  <c r="C34" i="111"/>
  <c r="F34" i="111" s="1"/>
  <c r="C30" i="111"/>
  <c r="F30" i="111" s="1"/>
  <c r="C26" i="111"/>
  <c r="F26" i="111" s="1"/>
  <c r="C22" i="111"/>
  <c r="F22" i="111" s="1"/>
  <c r="C18" i="111"/>
  <c r="F18" i="111" s="1"/>
  <c r="E16" i="32"/>
  <c r="E17" i="32"/>
  <c r="F17" i="32" s="1"/>
  <c r="E18" i="32"/>
  <c r="L22" i="32"/>
  <c r="M22" i="32" s="1"/>
  <c r="C52" i="159" l="1"/>
  <c r="H19" i="54" s="1"/>
  <c r="F42" i="111"/>
  <c r="E10" i="32"/>
  <c r="E9" i="32"/>
  <c r="K56" i="171"/>
  <c r="N55" i="171"/>
  <c r="C41" i="171"/>
  <c r="D41" i="171" s="1"/>
  <c r="B58" i="166"/>
  <c r="E57" i="166"/>
  <c r="B24" i="166"/>
  <c r="E23" i="166"/>
  <c r="B15" i="164"/>
  <c r="B22" i="163"/>
  <c r="C22" i="163" s="1"/>
  <c r="D22" i="163" s="1"/>
  <c r="A24" i="163"/>
  <c r="F18" i="32"/>
  <c r="F16" i="32"/>
  <c r="L48" i="32"/>
  <c r="L47" i="32"/>
  <c r="L46" i="32"/>
  <c r="L45" i="32"/>
  <c r="L44" i="32"/>
  <c r="L43" i="32"/>
  <c r="L42" i="32"/>
  <c r="L41" i="32"/>
  <c r="L40" i="32"/>
  <c r="L39" i="32"/>
  <c r="L38" i="32"/>
  <c r="L37" i="32"/>
  <c r="L36" i="32"/>
  <c r="L35" i="32"/>
  <c r="L34" i="32"/>
  <c r="L33" i="32"/>
  <c r="L32" i="32"/>
  <c r="L31" i="32"/>
  <c r="L30" i="32"/>
  <c r="L29" i="32"/>
  <c r="L28" i="32"/>
  <c r="L27" i="32"/>
  <c r="L26" i="32"/>
  <c r="L25" i="32"/>
  <c r="L24" i="32"/>
  <c r="L23" i="32"/>
  <c r="L10" i="32"/>
  <c r="L9" i="32"/>
  <c r="L8" i="32"/>
  <c r="E19" i="32"/>
  <c r="E20" i="32"/>
  <c r="E21" i="32"/>
  <c r="E22" i="32"/>
  <c r="E23" i="32"/>
  <c r="E24" i="32"/>
  <c r="E25" i="32"/>
  <c r="E26" i="32"/>
  <c r="E27" i="32"/>
  <c r="E28" i="32"/>
  <c r="E29" i="32"/>
  <c r="E30" i="32"/>
  <c r="E31" i="32"/>
  <c r="E32" i="32"/>
  <c r="E33" i="32"/>
  <c r="E34" i="32"/>
  <c r="E35" i="32"/>
  <c r="E36" i="32"/>
  <c r="E37" i="32"/>
  <c r="E38" i="32"/>
  <c r="E39" i="32"/>
  <c r="E40" i="32"/>
  <c r="E41" i="32"/>
  <c r="E42" i="32"/>
  <c r="E43" i="32"/>
  <c r="L11" i="32"/>
  <c r="C53" i="159" l="1"/>
  <c r="K57" i="171"/>
  <c r="N56" i="171"/>
  <c r="C42" i="171"/>
  <c r="D42" i="171" s="1"/>
  <c r="B25" i="166"/>
  <c r="E24" i="166"/>
  <c r="B59" i="166"/>
  <c r="E58" i="166"/>
  <c r="B16" i="164"/>
  <c r="B23" i="163"/>
  <c r="C23" i="163" s="1"/>
  <c r="D23" i="163" s="1"/>
  <c r="A25" i="163"/>
  <c r="F19" i="32"/>
  <c r="K58" i="171" l="1"/>
  <c r="N58" i="171" s="1"/>
  <c r="N57" i="171"/>
  <c r="N59" i="171" s="1"/>
  <c r="C43" i="171"/>
  <c r="D43" i="171" s="1"/>
  <c r="B26" i="166"/>
  <c r="E25" i="166"/>
  <c r="B60" i="166"/>
  <c r="E59" i="166"/>
  <c r="B17" i="164"/>
  <c r="B24" i="163"/>
  <c r="C24" i="163" s="1"/>
  <c r="D24" i="163" s="1"/>
  <c r="A26" i="163"/>
  <c r="A11" i="157"/>
  <c r="N16" i="157"/>
  <c r="N17" i="157"/>
  <c r="N15" i="157"/>
  <c r="C44" i="171" l="1"/>
  <c r="D44" i="171" s="1"/>
  <c r="O15" i="157"/>
  <c r="P15" i="157" s="1"/>
  <c r="E31" i="157"/>
  <c r="B61" i="166"/>
  <c r="E60" i="166"/>
  <c r="B27" i="166"/>
  <c r="E26" i="166"/>
  <c r="O17" i="157"/>
  <c r="P17" i="157" s="1"/>
  <c r="B18" i="164"/>
  <c r="B25" i="163"/>
  <c r="C25" i="163" s="1"/>
  <c r="D25" i="163" s="1"/>
  <c r="A27" i="163"/>
  <c r="O16" i="157"/>
  <c r="P16" i="157" s="1"/>
  <c r="A6" i="157"/>
  <c r="A23" i="157" s="1"/>
  <c r="B31" i="157" s="1"/>
  <c r="B32" i="157" l="1"/>
  <c r="F32" i="157" s="1"/>
  <c r="F31" i="157"/>
  <c r="H31" i="157" s="1"/>
  <c r="C45" i="171"/>
  <c r="D45" i="171" s="1"/>
  <c r="B28" i="166"/>
  <c r="E27" i="166"/>
  <c r="B62" i="166"/>
  <c r="E61" i="166"/>
  <c r="B15" i="157"/>
  <c r="B16" i="157"/>
  <c r="B17" i="157"/>
  <c r="B19" i="164"/>
  <c r="B26" i="163"/>
  <c r="C26" i="163" s="1"/>
  <c r="D26" i="163" s="1"/>
  <c r="A28" i="163"/>
  <c r="G31" i="157" l="1"/>
  <c r="I31" i="157" s="1"/>
  <c r="H32" i="157"/>
  <c r="G32" i="157"/>
  <c r="I32" i="157" s="1"/>
  <c r="B33" i="157"/>
  <c r="C46" i="171"/>
  <c r="D46" i="171" s="1"/>
  <c r="C17" i="157"/>
  <c r="M17" i="157"/>
  <c r="Q17" i="157" s="1"/>
  <c r="M16" i="157"/>
  <c r="Q16" i="157" s="1"/>
  <c r="C16" i="157"/>
  <c r="C15" i="157"/>
  <c r="M15" i="157"/>
  <c r="Q15" i="157" s="1"/>
  <c r="B63" i="166"/>
  <c r="E62" i="166"/>
  <c r="B29" i="166"/>
  <c r="E28" i="166"/>
  <c r="B20" i="164"/>
  <c r="B27" i="163"/>
  <c r="C27" i="163" s="1"/>
  <c r="D27" i="163" s="1"/>
  <c r="A29" i="163"/>
  <c r="S15" i="157" l="1"/>
  <c r="R15" i="157"/>
  <c r="S17" i="157"/>
  <c r="R17" i="157"/>
  <c r="J15" i="157"/>
  <c r="K15" i="157" s="1"/>
  <c r="I15" i="157"/>
  <c r="J17" i="157"/>
  <c r="K17" i="157" s="1"/>
  <c r="I17" i="157"/>
  <c r="I16" i="157"/>
  <c r="J16" i="157"/>
  <c r="K16" i="157" s="1"/>
  <c r="R16" i="157"/>
  <c r="S16" i="157"/>
  <c r="B34" i="157"/>
  <c r="F33" i="157"/>
  <c r="C47" i="171"/>
  <c r="D47" i="171" s="1"/>
  <c r="C53" i="127"/>
  <c r="D53" i="127"/>
  <c r="E53" i="127"/>
  <c r="D16" i="157"/>
  <c r="D15" i="157"/>
  <c r="D17" i="157"/>
  <c r="B30" i="166"/>
  <c r="E29" i="166"/>
  <c r="B64" i="166"/>
  <c r="E63" i="166"/>
  <c r="B21" i="164"/>
  <c r="B28" i="163"/>
  <c r="C28" i="163" s="1"/>
  <c r="D28" i="163" s="1"/>
  <c r="A30" i="163"/>
  <c r="F15" i="157" l="1"/>
  <c r="H15" i="157" s="1"/>
  <c r="E15" i="157"/>
  <c r="G15" i="157" s="1"/>
  <c r="E17" i="157"/>
  <c r="G17" i="157" s="1"/>
  <c r="F17" i="157"/>
  <c r="H17" i="157" s="1"/>
  <c r="E16" i="157"/>
  <c r="G16" i="157" s="1"/>
  <c r="F16" i="157"/>
  <c r="H16" i="157" s="1"/>
  <c r="H33" i="157"/>
  <c r="G33" i="157"/>
  <c r="I33" i="157" s="1"/>
  <c r="B35" i="157"/>
  <c r="F34" i="157"/>
  <c r="C48" i="171"/>
  <c r="D48" i="171" s="1"/>
  <c r="F53" i="127"/>
  <c r="G53" i="127"/>
  <c r="B65" i="166"/>
  <c r="E64" i="166"/>
  <c r="B31" i="166"/>
  <c r="E30" i="166"/>
  <c r="B22" i="164"/>
  <c r="B29" i="163"/>
  <c r="C29" i="163" s="1"/>
  <c r="D29" i="163" s="1"/>
  <c r="A31" i="163"/>
  <c r="G34" i="157" l="1"/>
  <c r="I34" i="157" s="1"/>
  <c r="H34" i="157"/>
  <c r="B36" i="157"/>
  <c r="F36" i="157" s="1"/>
  <c r="F35" i="157"/>
  <c r="C49" i="171"/>
  <c r="D49" i="171" s="1"/>
  <c r="B32" i="166"/>
  <c r="E31" i="166"/>
  <c r="B66" i="166"/>
  <c r="E65" i="166"/>
  <c r="B23" i="164"/>
  <c r="B30" i="163"/>
  <c r="C30" i="163" s="1"/>
  <c r="D30" i="163" s="1"/>
  <c r="A32" i="163"/>
  <c r="H35" i="157" l="1"/>
  <c r="G35" i="157"/>
  <c r="I35" i="157" s="1"/>
  <c r="H36" i="157"/>
  <c r="G36" i="157"/>
  <c r="I36" i="157" s="1"/>
  <c r="C50" i="171"/>
  <c r="D50" i="171" s="1"/>
  <c r="B67" i="166"/>
  <c r="E66" i="166"/>
  <c r="B33" i="166"/>
  <c r="E32" i="166"/>
  <c r="B24" i="164"/>
  <c r="B31" i="163"/>
  <c r="C31" i="163" s="1"/>
  <c r="D31" i="163" s="1"/>
  <c r="A33" i="163"/>
  <c r="C51" i="171" l="1"/>
  <c r="D51" i="171" s="1"/>
  <c r="B34" i="166"/>
  <c r="E33" i="166"/>
  <c r="B68" i="166"/>
  <c r="E67" i="166"/>
  <c r="B25" i="164"/>
  <c r="B32" i="163"/>
  <c r="C32" i="163" s="1"/>
  <c r="D32" i="163" s="1"/>
  <c r="A34" i="163"/>
  <c r="C52" i="171" l="1"/>
  <c r="D52" i="171" s="1"/>
  <c r="B69" i="166"/>
  <c r="E68" i="166"/>
  <c r="B35" i="166"/>
  <c r="E34" i="166"/>
  <c r="B26" i="164"/>
  <c r="B33" i="163"/>
  <c r="C33" i="163" s="1"/>
  <c r="D33" i="163" s="1"/>
  <c r="A35" i="163"/>
  <c r="C53" i="171" l="1"/>
  <c r="D53" i="171" s="1"/>
  <c r="B36" i="166"/>
  <c r="E35" i="166"/>
  <c r="B70" i="166"/>
  <c r="E69" i="166"/>
  <c r="B27" i="164"/>
  <c r="B34" i="163"/>
  <c r="C34" i="163" s="1"/>
  <c r="D34" i="163" s="1"/>
  <c r="A36" i="163"/>
  <c r="C54" i="171" l="1"/>
  <c r="D54" i="171" s="1"/>
  <c r="B71" i="166"/>
  <c r="E70" i="166"/>
  <c r="B37" i="166"/>
  <c r="E36" i="166"/>
  <c r="B28" i="164"/>
  <c r="B35" i="163"/>
  <c r="C35" i="163" s="1"/>
  <c r="D35" i="163" s="1"/>
  <c r="A37" i="163"/>
  <c r="C55" i="171" l="1"/>
  <c r="D55" i="171" s="1"/>
  <c r="B72" i="166"/>
  <c r="E71" i="166"/>
  <c r="B38" i="166"/>
  <c r="E37" i="166"/>
  <c r="B29" i="164"/>
  <c r="B36" i="163"/>
  <c r="C36" i="163" s="1"/>
  <c r="D36" i="163" s="1"/>
  <c r="A38" i="163"/>
  <c r="C56" i="171" l="1"/>
  <c r="D56" i="171" s="1"/>
  <c r="B73" i="166"/>
  <c r="E72" i="166"/>
  <c r="B39" i="166"/>
  <c r="E38" i="166"/>
  <c r="B30" i="164"/>
  <c r="B37" i="163"/>
  <c r="C37" i="163" s="1"/>
  <c r="D37" i="163" s="1"/>
  <c r="A39" i="163"/>
  <c r="L59" i="171" l="1"/>
  <c r="C57" i="171"/>
  <c r="D57" i="171" s="1"/>
  <c r="B59" i="171"/>
  <c r="B40" i="166"/>
  <c r="E39" i="166"/>
  <c r="B74" i="166"/>
  <c r="E73" i="166"/>
  <c r="B31" i="164"/>
  <c r="B38" i="163"/>
  <c r="C38" i="163" s="1"/>
  <c r="D38" i="163" s="1"/>
  <c r="A40" i="163"/>
  <c r="M59" i="171" l="1"/>
  <c r="D59" i="171"/>
  <c r="D28" i="47" s="1"/>
  <c r="C59" i="171"/>
  <c r="B75" i="166"/>
  <c r="E74" i="166"/>
  <c r="B41" i="166"/>
  <c r="E40" i="166"/>
  <c r="B32" i="164"/>
  <c r="B39" i="163"/>
  <c r="C39" i="163" s="1"/>
  <c r="D39" i="163" s="1"/>
  <c r="A41" i="163"/>
  <c r="D29" i="47" l="1"/>
  <c r="B28" i="47"/>
  <c r="B76" i="166"/>
  <c r="E75" i="166"/>
  <c r="B42" i="166"/>
  <c r="E41" i="166"/>
  <c r="B33" i="164"/>
  <c r="B40" i="163"/>
  <c r="C40" i="163" s="1"/>
  <c r="D40" i="163" s="1"/>
  <c r="A42" i="163"/>
  <c r="B29" i="47" l="1"/>
  <c r="E17" i="154"/>
  <c r="B43" i="166"/>
  <c r="E42" i="166"/>
  <c r="B77" i="166"/>
  <c r="E76" i="166"/>
  <c r="B41" i="163"/>
  <c r="C41" i="163" s="1"/>
  <c r="D41" i="163" s="1"/>
  <c r="B34" i="164"/>
  <c r="A43" i="163"/>
  <c r="B78" i="166" l="1"/>
  <c r="E77" i="166"/>
  <c r="B44" i="166"/>
  <c r="E43" i="166"/>
  <c r="B42" i="163"/>
  <c r="C42" i="163" s="1"/>
  <c r="D42" i="163" s="1"/>
  <c r="B35" i="164"/>
  <c r="A44" i="163"/>
  <c r="B79" i="166" l="1"/>
  <c r="E78" i="166"/>
  <c r="B45" i="166"/>
  <c r="E45" i="166" s="1"/>
  <c r="E44" i="166"/>
  <c r="B43" i="163"/>
  <c r="C43" i="163" s="1"/>
  <c r="D43" i="163" s="1"/>
  <c r="B36" i="164"/>
  <c r="A45" i="163"/>
  <c r="A46" i="163" s="1"/>
  <c r="A47" i="163" l="1"/>
  <c r="E46" i="166"/>
  <c r="D21" i="47" s="1"/>
  <c r="B21" i="47" s="1"/>
  <c r="E12" i="154" s="1"/>
  <c r="B80" i="166"/>
  <c r="E80" i="166" s="1"/>
  <c r="E79" i="166"/>
  <c r="B37" i="164"/>
  <c r="B44" i="163"/>
  <c r="C44" i="163" s="1"/>
  <c r="D44" i="163" s="1"/>
  <c r="A48" i="163" l="1"/>
  <c r="E81" i="166"/>
  <c r="B38" i="164"/>
  <c r="B46" i="163" s="1"/>
  <c r="C46" i="163" s="1"/>
  <c r="D46" i="163" s="1"/>
  <c r="B45" i="163"/>
  <c r="C45" i="163" s="1"/>
  <c r="D45" i="163" s="1"/>
  <c r="B39" i="164" l="1"/>
  <c r="B40" i="164" l="1"/>
  <c r="B47" i="163"/>
  <c r="C47" i="163" s="1"/>
  <c r="D47" i="163" s="1"/>
  <c r="M11" i="54"/>
  <c r="M39" i="32"/>
  <c r="M40" i="32"/>
  <c r="M41" i="32"/>
  <c r="M42" i="32"/>
  <c r="M43" i="32"/>
  <c r="M44" i="32"/>
  <c r="M45" i="32"/>
  <c r="M46" i="32"/>
  <c r="M47" i="32"/>
  <c r="M48" i="32"/>
  <c r="F43" i="32"/>
  <c r="F35" i="32"/>
  <c r="F37" i="32"/>
  <c r="F38" i="32"/>
  <c r="F39" i="32"/>
  <c r="F40" i="32"/>
  <c r="F41" i="32"/>
  <c r="F42" i="32"/>
  <c r="D66" i="123"/>
  <c r="E66" i="123"/>
  <c r="D67" i="123"/>
  <c r="E67" i="123"/>
  <c r="D68" i="123"/>
  <c r="E68" i="123"/>
  <c r="D69" i="123"/>
  <c r="E69" i="123"/>
  <c r="D70" i="123"/>
  <c r="E70" i="123"/>
  <c r="D71" i="123"/>
  <c r="E71" i="123"/>
  <c r="D72" i="123"/>
  <c r="E72" i="123"/>
  <c r="D73" i="123"/>
  <c r="E73" i="123"/>
  <c r="D74" i="123"/>
  <c r="E74" i="123"/>
  <c r="D75" i="123"/>
  <c r="E75" i="123"/>
  <c r="D31" i="123"/>
  <c r="E31" i="123"/>
  <c r="D32" i="123"/>
  <c r="E32" i="123"/>
  <c r="D33" i="123"/>
  <c r="E33" i="123"/>
  <c r="D34" i="123"/>
  <c r="E34" i="123"/>
  <c r="D35" i="123"/>
  <c r="E35" i="123"/>
  <c r="D36" i="123"/>
  <c r="E36" i="123"/>
  <c r="D37" i="123"/>
  <c r="E37" i="123"/>
  <c r="D38" i="123"/>
  <c r="E38" i="123"/>
  <c r="D39" i="123"/>
  <c r="E39" i="123"/>
  <c r="D40" i="123"/>
  <c r="E40" i="123"/>
  <c r="O31" i="20"/>
  <c r="P31" i="20"/>
  <c r="O32" i="20"/>
  <c r="P32" i="20"/>
  <c r="O33" i="20"/>
  <c r="P33" i="20"/>
  <c r="O34" i="20"/>
  <c r="P34" i="20"/>
  <c r="O35" i="20"/>
  <c r="P35" i="20"/>
  <c r="O36" i="20"/>
  <c r="P36" i="20"/>
  <c r="O37" i="20"/>
  <c r="P37" i="20"/>
  <c r="O38" i="20"/>
  <c r="P38" i="20"/>
  <c r="O39" i="20"/>
  <c r="P39" i="20"/>
  <c r="O40" i="20"/>
  <c r="P40" i="20"/>
  <c r="D31" i="20"/>
  <c r="E31" i="20"/>
  <c r="D32" i="20"/>
  <c r="E32" i="20"/>
  <c r="D33" i="20"/>
  <c r="E33" i="20"/>
  <c r="D34" i="20"/>
  <c r="E34" i="20"/>
  <c r="D35" i="20"/>
  <c r="E35" i="20"/>
  <c r="D36" i="20"/>
  <c r="E36" i="20"/>
  <c r="D37" i="20"/>
  <c r="E37" i="20"/>
  <c r="D38" i="20"/>
  <c r="E38" i="20"/>
  <c r="D39" i="20"/>
  <c r="E39" i="20"/>
  <c r="D40" i="20"/>
  <c r="E40" i="20"/>
  <c r="B41" i="164" l="1"/>
  <c r="B42" i="164" s="1"/>
  <c r="B48" i="163"/>
  <c r="C48" i="163" s="1"/>
  <c r="D48" i="163" s="1"/>
  <c r="D49" i="163" s="1"/>
  <c r="D17" i="47" s="1"/>
  <c r="B17" i="47" s="1"/>
  <c r="E9" i="154" s="1"/>
  <c r="F36" i="32"/>
  <c r="F34" i="32"/>
  <c r="M12" i="20" l="1"/>
  <c r="M13" i="20" s="1"/>
  <c r="M14" i="20" s="1"/>
  <c r="M15" i="20" s="1"/>
  <c r="M16" i="20" s="1"/>
  <c r="M17" i="20" s="1"/>
  <c r="M18" i="20" s="1"/>
  <c r="M19" i="20" s="1"/>
  <c r="M20" i="20" s="1"/>
  <c r="M21" i="20" s="1"/>
  <c r="M22" i="20" s="1"/>
  <c r="M23" i="20" s="1"/>
  <c r="M24" i="20" s="1"/>
  <c r="M25" i="20" s="1"/>
  <c r="M26" i="20" s="1"/>
  <c r="M27" i="20" s="1"/>
  <c r="M28" i="20" s="1"/>
  <c r="M29" i="20" s="1"/>
  <c r="M30" i="20" s="1"/>
  <c r="M31" i="20" s="1"/>
  <c r="M32" i="20" l="1"/>
  <c r="M33" i="20" l="1"/>
  <c r="M34" i="20" l="1"/>
  <c r="B28" i="14"/>
  <c r="J32" i="157" l="1"/>
  <c r="K32" i="157" s="1"/>
  <c r="L32" i="157" s="1"/>
  <c r="J33" i="157"/>
  <c r="K33" i="157" s="1"/>
  <c r="L33" i="157" s="1"/>
  <c r="J34" i="157"/>
  <c r="K34" i="157" s="1"/>
  <c r="L34" i="157" s="1"/>
  <c r="J36" i="157"/>
  <c r="K36" i="157" s="1"/>
  <c r="L36" i="157" s="1"/>
  <c r="J35" i="157"/>
  <c r="K35" i="157" s="1"/>
  <c r="L35" i="157" s="1"/>
  <c r="J31" i="157"/>
  <c r="K31" i="157" s="1"/>
  <c r="L31" i="157" s="1"/>
  <c r="M35" i="20"/>
  <c r="L37" i="157" l="1"/>
  <c r="F14" i="47" s="1"/>
  <c r="M36" i="20"/>
  <c r="M37" i="20" l="1"/>
  <c r="M38" i="20" l="1"/>
  <c r="M39" i="20" l="1"/>
  <c r="M40" i="20" l="1"/>
  <c r="B5" i="72"/>
  <c r="A5" i="72"/>
  <c r="B25" i="127"/>
  <c r="B26" i="127" s="1"/>
  <c r="B27" i="127" s="1"/>
  <c r="B28" i="127" s="1"/>
  <c r="B29" i="127" s="1"/>
  <c r="B30" i="127" s="1"/>
  <c r="B31" i="127" s="1"/>
  <c r="B32" i="127" s="1"/>
  <c r="B33" i="127" s="1"/>
  <c r="B34" i="127" s="1"/>
  <c r="B35" i="127" s="1"/>
  <c r="B36" i="127" s="1"/>
  <c r="B37" i="127" s="1"/>
  <c r="B38" i="127" s="1"/>
  <c r="B39" i="127" s="1"/>
  <c r="B40" i="127" s="1"/>
  <c r="B41" i="127" s="1"/>
  <c r="B42" i="127" s="1"/>
  <c r="B43" i="127" s="1"/>
  <c r="B44" i="127" s="1"/>
  <c r="B45" i="127" s="1"/>
  <c r="B46" i="127" s="1"/>
  <c r="B47" i="127" s="1"/>
  <c r="B48" i="127" s="1"/>
  <c r="B49" i="127" s="1"/>
  <c r="B50" i="127" s="1"/>
  <c r="B51" i="127" s="1"/>
  <c r="B52" i="127" s="1"/>
  <c r="J10" i="127"/>
  <c r="I10" i="127"/>
  <c r="J5" i="127"/>
  <c r="I5" i="127"/>
  <c r="J6" i="127"/>
  <c r="I6" i="127"/>
  <c r="J7" i="127"/>
  <c r="I7" i="127"/>
  <c r="J8" i="127"/>
  <c r="I8" i="127"/>
  <c r="J9" i="127"/>
  <c r="I9" i="127"/>
  <c r="I4" i="127"/>
  <c r="J4" i="127"/>
  <c r="W45" i="127" l="1"/>
  <c r="W41" i="127"/>
  <c r="W37" i="127"/>
  <c r="W33" i="127"/>
  <c r="W29" i="127"/>
  <c r="W25" i="127"/>
  <c r="W49" i="127"/>
  <c r="W39" i="127"/>
  <c r="W35" i="127"/>
  <c r="W31" i="127"/>
  <c r="W50" i="127"/>
  <c r="W23" i="127"/>
  <c r="W46" i="127"/>
  <c r="W43" i="127"/>
  <c r="W27" i="127"/>
  <c r="W24" i="127"/>
  <c r="W32" i="127"/>
  <c r="W34" i="127"/>
  <c r="W51" i="127"/>
  <c r="W42" i="127"/>
  <c r="W47" i="127"/>
  <c r="W28" i="127"/>
  <c r="W26" i="127"/>
  <c r="W36" i="127"/>
  <c r="W44" i="127"/>
  <c r="W48" i="127"/>
  <c r="W40" i="127"/>
  <c r="W30" i="127"/>
  <c r="W38" i="127"/>
  <c r="W52" i="127"/>
  <c r="Y48" i="127"/>
  <c r="Y47" i="127"/>
  <c r="Y52" i="127"/>
  <c r="Y44" i="127"/>
  <c r="Y43" i="127"/>
  <c r="Y39" i="127"/>
  <c r="Y35" i="127"/>
  <c r="Y31" i="127"/>
  <c r="Y27" i="127"/>
  <c r="Y51" i="127"/>
  <c r="Y23" i="127"/>
  <c r="Y33" i="127"/>
  <c r="Y49" i="127"/>
  <c r="Y25" i="127"/>
  <c r="Y41" i="127"/>
  <c r="Y46" i="127"/>
  <c r="Y29" i="127"/>
  <c r="Y45" i="127"/>
  <c r="Y28" i="127"/>
  <c r="Y32" i="127"/>
  <c r="Y36" i="127"/>
  <c r="Y40" i="127"/>
  <c r="Y26" i="127"/>
  <c r="Y34" i="127"/>
  <c r="Y42" i="127"/>
  <c r="Y24" i="127"/>
  <c r="Y50" i="127"/>
  <c r="Y37" i="127"/>
  <c r="Y30" i="127"/>
  <c r="Y38" i="127"/>
  <c r="V50" i="127"/>
  <c r="V42" i="127"/>
  <c r="V51" i="127"/>
  <c r="V36" i="127"/>
  <c r="V32" i="127"/>
  <c r="V24" i="127"/>
  <c r="V47" i="127"/>
  <c r="V46" i="127"/>
  <c r="V38" i="127"/>
  <c r="V34" i="127"/>
  <c r="V30" i="127"/>
  <c r="V26" i="127"/>
  <c r="V40" i="127"/>
  <c r="V28" i="127"/>
  <c r="V49" i="127"/>
  <c r="V48" i="127"/>
  <c r="V25" i="127"/>
  <c r="V29" i="127"/>
  <c r="V33" i="127"/>
  <c r="V37" i="127"/>
  <c r="V41" i="127"/>
  <c r="V31" i="127"/>
  <c r="V53" i="127"/>
  <c r="V44" i="127"/>
  <c r="V23" i="127"/>
  <c r="V52" i="127"/>
  <c r="V43" i="127"/>
  <c r="V39" i="127"/>
  <c r="Y53" i="127"/>
  <c r="V45" i="127"/>
  <c r="V27" i="127"/>
  <c r="V35" i="127"/>
  <c r="Z53" i="127"/>
  <c r="W53" i="127"/>
  <c r="X53" i="127"/>
  <c r="X28" i="127"/>
  <c r="X24" i="127"/>
  <c r="X44" i="127"/>
  <c r="X48" i="127"/>
  <c r="X42" i="127"/>
  <c r="X38" i="127"/>
  <c r="X34" i="127"/>
  <c r="X30" i="127"/>
  <c r="X26" i="127"/>
  <c r="X40" i="127"/>
  <c r="X36" i="127"/>
  <c r="X32" i="127"/>
  <c r="X52" i="127"/>
  <c r="X37" i="127"/>
  <c r="X49" i="127"/>
  <c r="X41" i="127"/>
  <c r="X51" i="127"/>
  <c r="X27" i="127"/>
  <c r="X31" i="127"/>
  <c r="X35" i="127"/>
  <c r="X39" i="127"/>
  <c r="X43" i="127"/>
  <c r="X45" i="127"/>
  <c r="X23" i="127"/>
  <c r="X29" i="127"/>
  <c r="X47" i="127"/>
  <c r="X25" i="127"/>
  <c r="X33" i="127"/>
  <c r="X50" i="127"/>
  <c r="X46" i="127"/>
  <c r="Z46" i="127"/>
  <c r="Z42" i="127"/>
  <c r="Z38" i="127"/>
  <c r="Z34" i="127"/>
  <c r="Z30" i="127"/>
  <c r="Z26" i="127"/>
  <c r="Z50" i="127"/>
  <c r="Z47" i="127"/>
  <c r="Z51" i="127"/>
  <c r="Z45" i="127"/>
  <c r="Z28" i="127"/>
  <c r="Z36" i="127"/>
  <c r="Z23" i="127"/>
  <c r="Z35" i="127"/>
  <c r="Z24" i="127"/>
  <c r="Z32" i="127"/>
  <c r="Z40" i="127"/>
  <c r="Z52" i="127"/>
  <c r="Z31" i="127"/>
  <c r="Z49" i="127"/>
  <c r="Z48" i="127"/>
  <c r="Z39" i="127"/>
  <c r="Z25" i="127"/>
  <c r="Z29" i="127"/>
  <c r="Z33" i="127"/>
  <c r="Z37" i="127"/>
  <c r="Z41" i="127"/>
  <c r="Z43" i="127"/>
  <c r="Z44" i="127"/>
  <c r="Z27" i="127"/>
  <c r="L27" i="127"/>
  <c r="L25" i="127"/>
  <c r="L23" i="127"/>
  <c r="L24" i="127"/>
  <c r="L26" i="127"/>
  <c r="L28" i="127"/>
  <c r="L29" i="127"/>
  <c r="L30" i="127"/>
  <c r="L31" i="127"/>
  <c r="L32" i="127"/>
  <c r="L33" i="127"/>
  <c r="L34" i="127"/>
  <c r="L35" i="127"/>
  <c r="L36" i="127"/>
  <c r="L37" i="127"/>
  <c r="L38" i="127"/>
  <c r="L39" i="127"/>
  <c r="L40" i="127"/>
  <c r="L41" i="127"/>
  <c r="L42" i="127"/>
  <c r="L43" i="127"/>
  <c r="L44" i="127"/>
  <c r="L45" i="127"/>
  <c r="L46" i="127"/>
  <c r="L47" i="127"/>
  <c r="L48" i="127"/>
  <c r="L49" i="127"/>
  <c r="L50" i="127"/>
  <c r="L51" i="127"/>
  <c r="L52" i="127"/>
  <c r="I26" i="127"/>
  <c r="I25" i="127"/>
  <c r="I24" i="127"/>
  <c r="I23" i="127"/>
  <c r="I27" i="127"/>
  <c r="I28" i="127"/>
  <c r="I29" i="127"/>
  <c r="I30" i="127"/>
  <c r="I31" i="127"/>
  <c r="I32" i="127"/>
  <c r="I33" i="127"/>
  <c r="I34" i="127"/>
  <c r="I35" i="127"/>
  <c r="I36" i="127"/>
  <c r="I37" i="127"/>
  <c r="I38" i="127"/>
  <c r="I39" i="127"/>
  <c r="I40" i="127"/>
  <c r="I41" i="127"/>
  <c r="I42" i="127"/>
  <c r="I43" i="127"/>
  <c r="I44" i="127"/>
  <c r="I45" i="127"/>
  <c r="I46" i="127"/>
  <c r="I47" i="127"/>
  <c r="I48" i="127"/>
  <c r="I49" i="127"/>
  <c r="I50" i="127"/>
  <c r="I51" i="127"/>
  <c r="I52" i="127"/>
  <c r="K27" i="127"/>
  <c r="K23" i="127"/>
  <c r="K28" i="127"/>
  <c r="K24" i="127"/>
  <c r="K25" i="127"/>
  <c r="K26" i="127"/>
  <c r="K29" i="127"/>
  <c r="K30" i="127"/>
  <c r="K31" i="127"/>
  <c r="K32" i="127"/>
  <c r="K33" i="127"/>
  <c r="K34" i="127"/>
  <c r="K35" i="127"/>
  <c r="K36" i="127"/>
  <c r="K37" i="127"/>
  <c r="K38" i="127"/>
  <c r="K39" i="127"/>
  <c r="K40" i="127"/>
  <c r="K41" i="127"/>
  <c r="K42" i="127"/>
  <c r="K43" i="127"/>
  <c r="K44" i="127"/>
  <c r="K45" i="127"/>
  <c r="K46" i="127"/>
  <c r="K47" i="127"/>
  <c r="K48" i="127"/>
  <c r="K49" i="127"/>
  <c r="K50" i="127"/>
  <c r="K52" i="127"/>
  <c r="K51" i="127"/>
  <c r="H27" i="127"/>
  <c r="H24" i="127"/>
  <c r="H28" i="127"/>
  <c r="H26" i="127"/>
  <c r="H23" i="127"/>
  <c r="H25" i="127"/>
  <c r="H29" i="127"/>
  <c r="H30" i="127"/>
  <c r="H31" i="127"/>
  <c r="H32" i="127"/>
  <c r="H33" i="127"/>
  <c r="H34" i="127"/>
  <c r="H35" i="127"/>
  <c r="H36" i="127"/>
  <c r="H37" i="127"/>
  <c r="H38" i="127"/>
  <c r="H39" i="127"/>
  <c r="H40" i="127"/>
  <c r="H41" i="127"/>
  <c r="H42" i="127"/>
  <c r="H43" i="127"/>
  <c r="H44" i="127"/>
  <c r="H45" i="127"/>
  <c r="H46" i="127"/>
  <c r="H47" i="127"/>
  <c r="H48" i="127"/>
  <c r="H49" i="127"/>
  <c r="H50" i="127"/>
  <c r="H51" i="127"/>
  <c r="H52" i="127"/>
  <c r="J53" i="127"/>
  <c r="H53" i="127"/>
  <c r="I53" i="127"/>
  <c r="K53" i="127"/>
  <c r="L53" i="127"/>
  <c r="J26" i="127"/>
  <c r="J23" i="127"/>
  <c r="J27" i="127"/>
  <c r="J24" i="127"/>
  <c r="J25" i="127"/>
  <c r="J28" i="127"/>
  <c r="J29" i="127"/>
  <c r="J30" i="127"/>
  <c r="J31" i="127"/>
  <c r="J32" i="127"/>
  <c r="J33" i="127"/>
  <c r="J34" i="127"/>
  <c r="J35" i="127"/>
  <c r="J36" i="127"/>
  <c r="J37" i="127"/>
  <c r="J38" i="127"/>
  <c r="J39" i="127"/>
  <c r="J40" i="127"/>
  <c r="J41" i="127"/>
  <c r="J42" i="127"/>
  <c r="J43" i="127"/>
  <c r="J44" i="127"/>
  <c r="J45" i="127"/>
  <c r="J46" i="127"/>
  <c r="J47" i="127"/>
  <c r="J48" i="127"/>
  <c r="J49" i="127"/>
  <c r="J50" i="127"/>
  <c r="J51" i="127"/>
  <c r="J52" i="127"/>
  <c r="D6" i="20"/>
  <c r="D5" i="20"/>
  <c r="D4" i="20"/>
  <c r="D3" i="20"/>
  <c r="AA35" i="127" l="1"/>
  <c r="AB35" i="127" s="1"/>
  <c r="AA44" i="127"/>
  <c r="AB44" i="127" s="1"/>
  <c r="AA37" i="127"/>
  <c r="AB37" i="127" s="1"/>
  <c r="AA48" i="127"/>
  <c r="AB48" i="127" s="1"/>
  <c r="AA46" i="127"/>
  <c r="AB46" i="127" s="1"/>
  <c r="AA36" i="127"/>
  <c r="AB36" i="127" s="1"/>
  <c r="AA43" i="127"/>
  <c r="AB43" i="127" s="1"/>
  <c r="AA39" i="127"/>
  <c r="AB39" i="127" s="1"/>
  <c r="AA24" i="127"/>
  <c r="AB24" i="127" s="1"/>
  <c r="AA27" i="127"/>
  <c r="AB27" i="127" s="1"/>
  <c r="AA30" i="127"/>
  <c r="AB30" i="127" s="1"/>
  <c r="AA51" i="127"/>
  <c r="AB51" i="127" s="1"/>
  <c r="AA52" i="127"/>
  <c r="AB52" i="127" s="1"/>
  <c r="AA31" i="127"/>
  <c r="AB31" i="127" s="1"/>
  <c r="AA29" i="127"/>
  <c r="AB29" i="127" s="1"/>
  <c r="AA28" i="127"/>
  <c r="AB28" i="127" s="1"/>
  <c r="AA34" i="127"/>
  <c r="AB34" i="127" s="1"/>
  <c r="AA42" i="127"/>
  <c r="AB42" i="127" s="1"/>
  <c r="AA26" i="127"/>
  <c r="AB26" i="127" s="1"/>
  <c r="AA33" i="127"/>
  <c r="AB33" i="127" s="1"/>
  <c r="AA47" i="127"/>
  <c r="AB47" i="127" s="1"/>
  <c r="AA49" i="127"/>
  <c r="AB49" i="127" s="1"/>
  <c r="AA23" i="127"/>
  <c r="AA41" i="127"/>
  <c r="AB41" i="127" s="1"/>
  <c r="AA25" i="127"/>
  <c r="AB25" i="127" s="1"/>
  <c r="AA40" i="127"/>
  <c r="AB40" i="127" s="1"/>
  <c r="AA38" i="127"/>
  <c r="AB38" i="127" s="1"/>
  <c r="AA32" i="127"/>
  <c r="AB32" i="127" s="1"/>
  <c r="AA50" i="127"/>
  <c r="AB50" i="127" s="1"/>
  <c r="AA45" i="127"/>
  <c r="AB45" i="127" s="1"/>
  <c r="M52" i="127"/>
  <c r="N52" i="127" s="1"/>
  <c r="M36" i="127"/>
  <c r="N36" i="127" s="1"/>
  <c r="M32" i="127"/>
  <c r="N32" i="127" s="1"/>
  <c r="M25" i="127"/>
  <c r="N25" i="127" s="1"/>
  <c r="M44" i="127"/>
  <c r="N44" i="127" s="1"/>
  <c r="M51" i="127"/>
  <c r="N51" i="127" s="1"/>
  <c r="M43" i="127"/>
  <c r="N43" i="127" s="1"/>
  <c r="M39" i="127"/>
  <c r="N39" i="127" s="1"/>
  <c r="M35" i="127"/>
  <c r="N35" i="127" s="1"/>
  <c r="M31" i="127"/>
  <c r="N31" i="127" s="1"/>
  <c r="M27" i="127"/>
  <c r="N27" i="127" s="1"/>
  <c r="M47" i="127"/>
  <c r="N47" i="127" s="1"/>
  <c r="M26" i="127"/>
  <c r="N26" i="127" s="1"/>
  <c r="M23" i="127"/>
  <c r="M48" i="127"/>
  <c r="N48" i="127" s="1"/>
  <c r="M50" i="127"/>
  <c r="N50" i="127" s="1"/>
  <c r="M46" i="127"/>
  <c r="N46" i="127" s="1"/>
  <c r="M42" i="127"/>
  <c r="N42" i="127" s="1"/>
  <c r="M38" i="127"/>
  <c r="N38" i="127" s="1"/>
  <c r="M34" i="127"/>
  <c r="N34" i="127" s="1"/>
  <c r="M30" i="127"/>
  <c r="N30" i="127" s="1"/>
  <c r="M40" i="127"/>
  <c r="N40" i="127" s="1"/>
  <c r="M49" i="127"/>
  <c r="N49" i="127" s="1"/>
  <c r="M45" i="127"/>
  <c r="N45" i="127" s="1"/>
  <c r="M41" i="127"/>
  <c r="N41" i="127" s="1"/>
  <c r="M33" i="127"/>
  <c r="N33" i="127" s="1"/>
  <c r="M29" i="127"/>
  <c r="N29" i="127" s="1"/>
  <c r="M28" i="127"/>
  <c r="N28" i="127" s="1"/>
  <c r="M37" i="127"/>
  <c r="N37" i="127" s="1"/>
  <c r="M24" i="127"/>
  <c r="N24" i="127" s="1"/>
  <c r="AA53" i="127" l="1"/>
  <c r="AB23" i="127"/>
  <c r="AB53" i="127" s="1"/>
  <c r="F11" i="47" s="1"/>
  <c r="M53" i="127"/>
  <c r="N23" i="127"/>
  <c r="N53" i="127" l="1"/>
  <c r="D11" i="47" s="1"/>
  <c r="B11" i="47" l="1"/>
  <c r="E4" i="154" s="1"/>
  <c r="O11" i="20"/>
  <c r="P11" i="20"/>
  <c r="O12" i="20"/>
  <c r="P12" i="20"/>
  <c r="O13" i="20"/>
  <c r="P13" i="20"/>
  <c r="O14" i="20"/>
  <c r="P14" i="20"/>
  <c r="O15" i="20"/>
  <c r="P15" i="20"/>
  <c r="O16" i="20"/>
  <c r="P16" i="20"/>
  <c r="O17" i="20"/>
  <c r="P17" i="20"/>
  <c r="O18" i="20"/>
  <c r="P18" i="20"/>
  <c r="O19" i="20"/>
  <c r="P19" i="20"/>
  <c r="O20" i="20"/>
  <c r="P20" i="20"/>
  <c r="O21" i="20"/>
  <c r="P21" i="20"/>
  <c r="O22" i="20"/>
  <c r="P22" i="20"/>
  <c r="O23" i="20"/>
  <c r="P23" i="20"/>
  <c r="O24" i="20"/>
  <c r="P24" i="20"/>
  <c r="O25" i="20"/>
  <c r="P25" i="20"/>
  <c r="O26" i="20"/>
  <c r="P26" i="20"/>
  <c r="O27" i="20"/>
  <c r="P27" i="20"/>
  <c r="O28" i="20"/>
  <c r="P28" i="20"/>
  <c r="O29" i="20"/>
  <c r="P29" i="20"/>
  <c r="O30" i="20"/>
  <c r="P30" i="20"/>
  <c r="E30" i="20"/>
  <c r="D30" i="20"/>
  <c r="E29" i="20"/>
  <c r="D29" i="20"/>
  <c r="E28" i="20"/>
  <c r="D28" i="20"/>
  <c r="E27" i="20"/>
  <c r="D27" i="20"/>
  <c r="E26" i="20"/>
  <c r="D26" i="20"/>
  <c r="E25" i="20"/>
  <c r="D25" i="20"/>
  <c r="E24" i="20"/>
  <c r="D24" i="20"/>
  <c r="E23" i="20"/>
  <c r="D23" i="20"/>
  <c r="E22" i="20"/>
  <c r="D22" i="20"/>
  <c r="E21" i="20"/>
  <c r="D21" i="20"/>
  <c r="E20" i="20"/>
  <c r="D20" i="20"/>
  <c r="E19" i="20"/>
  <c r="D19" i="20"/>
  <c r="E18" i="20"/>
  <c r="D18" i="20"/>
  <c r="E17" i="20"/>
  <c r="D17" i="20"/>
  <c r="E16" i="20"/>
  <c r="D16" i="20"/>
  <c r="E15" i="20"/>
  <c r="D15" i="20"/>
  <c r="E14" i="20"/>
  <c r="D14" i="20"/>
  <c r="E13" i="20"/>
  <c r="D13" i="20"/>
  <c r="E12" i="20"/>
  <c r="D12" i="20"/>
  <c r="E11" i="20"/>
  <c r="D11" i="20"/>
  <c r="B13" i="111"/>
  <c r="B14" i="111" l="1"/>
  <c r="O13" i="111"/>
  <c r="L21" i="32"/>
  <c r="E15" i="32"/>
  <c r="B15" i="111" l="1"/>
  <c r="O14" i="111"/>
  <c r="F15" i="32"/>
  <c r="M21" i="32"/>
  <c r="B16" i="111" l="1"/>
  <c r="O15" i="111"/>
  <c r="G15" i="111"/>
  <c r="G12" i="111"/>
  <c r="B17" i="111" l="1"/>
  <c r="O16" i="111"/>
  <c r="G16" i="111"/>
  <c r="G14" i="111"/>
  <c r="G17" i="111"/>
  <c r="G13" i="111"/>
  <c r="L20" i="32"/>
  <c r="L12" i="32"/>
  <c r="L19" i="32"/>
  <c r="E14" i="32"/>
  <c r="B18" i="111" l="1"/>
  <c r="O17" i="111"/>
  <c r="M20" i="32"/>
  <c r="F14" i="32"/>
  <c r="M19" i="32"/>
  <c r="L18" i="32"/>
  <c r="L17" i="32"/>
  <c r="C15" i="54"/>
  <c r="E11" i="32"/>
  <c r="B19" i="111" l="1"/>
  <c r="O18" i="111"/>
  <c r="G18" i="111"/>
  <c r="M17" i="32"/>
  <c r="F11" i="32"/>
  <c r="M18" i="32"/>
  <c r="E12" i="32"/>
  <c r="E13" i="32"/>
  <c r="L16" i="32"/>
  <c r="B20" i="111" l="1"/>
  <c r="O19" i="111"/>
  <c r="G19" i="111"/>
  <c r="M16" i="32"/>
  <c r="F13" i="32"/>
  <c r="F12" i="32"/>
  <c r="K49" i="32"/>
  <c r="B21" i="111" l="1"/>
  <c r="O20" i="111"/>
  <c r="G20" i="111"/>
  <c r="C44" i="32"/>
  <c r="B22" i="111" l="1"/>
  <c r="O21" i="111"/>
  <c r="G21" i="111"/>
  <c r="L14" i="32"/>
  <c r="L15" i="32"/>
  <c r="B23" i="111" l="1"/>
  <c r="O22" i="111"/>
  <c r="G22" i="111"/>
  <c r="L13" i="32"/>
  <c r="L49" i="32" s="1"/>
  <c r="J61" i="159" s="1"/>
  <c r="M15" i="32"/>
  <c r="M14" i="32"/>
  <c r="B24" i="111" l="1"/>
  <c r="O23" i="111"/>
  <c r="G23" i="111"/>
  <c r="F10" i="32"/>
  <c r="B25" i="111" l="1"/>
  <c r="O24" i="111"/>
  <c r="G24" i="111"/>
  <c r="F9" i="32"/>
  <c r="B26" i="111" l="1"/>
  <c r="O25" i="111"/>
  <c r="G25" i="111"/>
  <c r="E44" i="32"/>
  <c r="J47" i="159" s="1"/>
  <c r="B27" i="111" l="1"/>
  <c r="O26" i="111"/>
  <c r="G26" i="111"/>
  <c r="A4" i="72"/>
  <c r="B4" i="72"/>
  <c r="B28" i="111" l="1"/>
  <c r="O27" i="111"/>
  <c r="G27" i="111"/>
  <c r="U16" i="157"/>
  <c r="E65" i="123"/>
  <c r="D65" i="123"/>
  <c r="E64" i="123"/>
  <c r="D64" i="123"/>
  <c r="E63" i="123"/>
  <c r="D63" i="123"/>
  <c r="E62" i="123"/>
  <c r="D62" i="123"/>
  <c r="E61" i="123"/>
  <c r="D61" i="123"/>
  <c r="E60" i="123"/>
  <c r="D60" i="123"/>
  <c r="E59" i="123"/>
  <c r="D59" i="123"/>
  <c r="E58" i="123"/>
  <c r="D58" i="123"/>
  <c r="E57" i="123"/>
  <c r="D57" i="123"/>
  <c r="E56" i="123"/>
  <c r="D56" i="123"/>
  <c r="E55" i="123"/>
  <c r="D55" i="123"/>
  <c r="E54" i="123"/>
  <c r="D54" i="123"/>
  <c r="E53" i="123"/>
  <c r="D53" i="123"/>
  <c r="E52" i="123"/>
  <c r="D52" i="123"/>
  <c r="E51" i="123"/>
  <c r="D51" i="123"/>
  <c r="E50" i="123"/>
  <c r="D50" i="123"/>
  <c r="E49" i="123"/>
  <c r="D49" i="123"/>
  <c r="E48" i="123"/>
  <c r="D48" i="123"/>
  <c r="E47" i="123"/>
  <c r="D47" i="123"/>
  <c r="E46" i="123"/>
  <c r="D46" i="123"/>
  <c r="D30" i="123"/>
  <c r="E30" i="123"/>
  <c r="B3" i="92"/>
  <c r="B29" i="111" l="1"/>
  <c r="O28" i="111"/>
  <c r="G28" i="111"/>
  <c r="V16" i="157"/>
  <c r="W16" i="157" s="1"/>
  <c r="U17" i="157"/>
  <c r="U15" i="157"/>
  <c r="B30" i="111" l="1"/>
  <c r="O29" i="111"/>
  <c r="G29" i="111"/>
  <c r="V15" i="157"/>
  <c r="W15" i="157" s="1"/>
  <c r="V17" i="157"/>
  <c r="W17" i="157" s="1"/>
  <c r="X16" i="157"/>
  <c r="B31" i="111" l="1"/>
  <c r="O30" i="111"/>
  <c r="G30" i="111"/>
  <c r="W18" i="157"/>
  <c r="X15" i="157"/>
  <c r="X17" i="157"/>
  <c r="B32" i="111" l="1"/>
  <c r="O31" i="111"/>
  <c r="G31" i="111"/>
  <c r="X18" i="157"/>
  <c r="D14" i="47" s="1"/>
  <c r="B14" i="47" s="1"/>
  <c r="E6" i="154" s="1"/>
  <c r="B33" i="111" l="1"/>
  <c r="O32" i="111"/>
  <c r="G32" i="111"/>
  <c r="F9" i="92"/>
  <c r="B34" i="111" l="1"/>
  <c r="O33" i="111"/>
  <c r="G33" i="111"/>
  <c r="F10" i="92"/>
  <c r="B35" i="111" l="1"/>
  <c r="O34" i="111"/>
  <c r="G34" i="111"/>
  <c r="F11" i="92"/>
  <c r="B36" i="111" l="1"/>
  <c r="O35" i="111"/>
  <c r="G35" i="111"/>
  <c r="F12" i="92"/>
  <c r="B37" i="111" l="1"/>
  <c r="O36" i="111"/>
  <c r="G36" i="111"/>
  <c r="F13" i="92"/>
  <c r="B38" i="111" l="1"/>
  <c r="O37" i="111"/>
  <c r="G37" i="111"/>
  <c r="F14" i="92"/>
  <c r="B39" i="111" l="1"/>
  <c r="O38" i="111"/>
  <c r="G38" i="111"/>
  <c r="F15" i="92"/>
  <c r="B40" i="111" l="1"/>
  <c r="O39" i="111"/>
  <c r="G39" i="111"/>
  <c r="F16" i="92"/>
  <c r="B41" i="111" l="1"/>
  <c r="O40" i="111"/>
  <c r="G40" i="111"/>
  <c r="F17" i="92"/>
  <c r="O41" i="111" l="1"/>
  <c r="O42" i="111" s="1"/>
  <c r="F31" i="47" s="1"/>
  <c r="G41" i="111"/>
  <c r="G42" i="111" s="1"/>
  <c r="D31" i="47" s="1"/>
  <c r="F18" i="92"/>
  <c r="F19" i="92" l="1"/>
  <c r="F20" i="92" s="1"/>
  <c r="F21" i="92" s="1"/>
  <c r="F22" i="92" s="1"/>
  <c r="F23" i="92" s="1"/>
  <c r="F24" i="92" s="1"/>
  <c r="F25" i="92" s="1"/>
  <c r="F26" i="92" s="1"/>
  <c r="F27" i="92" s="1"/>
  <c r="F28" i="92" s="1"/>
  <c r="F29" i="92" s="1"/>
  <c r="F30" i="92" s="1"/>
  <c r="F31" i="92" s="1"/>
  <c r="F32" i="92" s="1"/>
  <c r="F33" i="92" s="1"/>
  <c r="F34" i="92" s="1"/>
  <c r="F35" i="92" s="1"/>
  <c r="F36" i="92" s="1"/>
  <c r="F37" i="92" s="1"/>
  <c r="B6" i="72" l="1"/>
  <c r="A6" i="72"/>
  <c r="A3" i="72"/>
  <c r="B63" i="72" s="1"/>
  <c r="C63" i="72" s="1"/>
  <c r="D63" i="72" l="1"/>
  <c r="E63" i="72"/>
  <c r="B65" i="72"/>
  <c r="B67" i="72"/>
  <c r="B69" i="72"/>
  <c r="B71" i="72"/>
  <c r="B73" i="72"/>
  <c r="B75" i="72"/>
  <c r="B77" i="72"/>
  <c r="B64" i="72"/>
  <c r="C64" i="72" s="1"/>
  <c r="D64" i="72" s="1"/>
  <c r="B66" i="72"/>
  <c r="B68" i="72"/>
  <c r="B70" i="72"/>
  <c r="B72" i="72"/>
  <c r="B74" i="72"/>
  <c r="B76" i="72"/>
  <c r="B78" i="72"/>
  <c r="B25" i="72"/>
  <c r="C25" i="72"/>
  <c r="A9" i="92"/>
  <c r="A10" i="92" s="1"/>
  <c r="A11" i="92" s="1"/>
  <c r="A12" i="92" s="1"/>
  <c r="A13" i="92" s="1"/>
  <c r="A14" i="92" s="1"/>
  <c r="A15" i="92" s="1"/>
  <c r="A16" i="92" s="1"/>
  <c r="A17" i="92" s="1"/>
  <c r="A18" i="92" s="1"/>
  <c r="A19" i="92" s="1"/>
  <c r="A20" i="92" s="1"/>
  <c r="A21" i="92" s="1"/>
  <c r="A22" i="92" s="1"/>
  <c r="A64" i="72"/>
  <c r="A26" i="72"/>
  <c r="A27" i="72" s="1"/>
  <c r="A28" i="72" s="1"/>
  <c r="A29" i="72" s="1"/>
  <c r="A30" i="72" s="1"/>
  <c r="A31" i="72" s="1"/>
  <c r="A32" i="72" s="1"/>
  <c r="A33" i="72" s="1"/>
  <c r="A34" i="72" s="1"/>
  <c r="A35" i="72" s="1"/>
  <c r="A36" i="72" s="1"/>
  <c r="B47" i="123"/>
  <c r="B48" i="123" s="1"/>
  <c r="B49" i="123" s="1"/>
  <c r="B50" i="123" s="1"/>
  <c r="B51" i="123" s="1"/>
  <c r="B52" i="123" s="1"/>
  <c r="B53" i="123" s="1"/>
  <c r="B54" i="123" s="1"/>
  <c r="B55" i="123" s="1"/>
  <c r="B56" i="123" s="1"/>
  <c r="B57" i="123" s="1"/>
  <c r="B58" i="123" s="1"/>
  <c r="B59" i="123" s="1"/>
  <c r="B60" i="123" s="1"/>
  <c r="B61" i="123" s="1"/>
  <c r="B62" i="123" s="1"/>
  <c r="B63" i="123" s="1"/>
  <c r="B64" i="123" s="1"/>
  <c r="B65" i="123" s="1"/>
  <c r="B66" i="123" s="1"/>
  <c r="B67" i="123" s="1"/>
  <c r="B68" i="123" s="1"/>
  <c r="B69" i="123" s="1"/>
  <c r="B70" i="123" s="1"/>
  <c r="B71" i="123" s="1"/>
  <c r="B72" i="123" s="1"/>
  <c r="B73" i="123" s="1"/>
  <c r="B74" i="123" s="1"/>
  <c r="B75" i="123" s="1"/>
  <c r="B12" i="123"/>
  <c r="B13" i="123" s="1"/>
  <c r="B14" i="123" s="1"/>
  <c r="B15" i="123" s="1"/>
  <c r="B16" i="123" s="1"/>
  <c r="B17" i="123" s="1"/>
  <c r="B18" i="123" s="1"/>
  <c r="B19" i="123" s="1"/>
  <c r="B20" i="123" s="1"/>
  <c r="B21" i="123" s="1"/>
  <c r="B22" i="123" s="1"/>
  <c r="B23" i="123" s="1"/>
  <c r="B24" i="123" s="1"/>
  <c r="B25" i="123" s="1"/>
  <c r="B26" i="123" s="1"/>
  <c r="B27" i="123" s="1"/>
  <c r="B28" i="123" s="1"/>
  <c r="B29" i="123" s="1"/>
  <c r="B30" i="123" s="1"/>
  <c r="B31" i="123" s="1"/>
  <c r="B32" i="123" s="1"/>
  <c r="B33" i="123" s="1"/>
  <c r="B34" i="123" s="1"/>
  <c r="B35" i="123" s="1"/>
  <c r="B36" i="123" s="1"/>
  <c r="B37" i="123" s="1"/>
  <c r="B38" i="123" s="1"/>
  <c r="B39" i="123" s="1"/>
  <c r="B40" i="123" s="1"/>
  <c r="C72" i="72" l="1"/>
  <c r="D72" i="72" s="1"/>
  <c r="C71" i="72"/>
  <c r="D71" i="72" s="1"/>
  <c r="B79" i="72"/>
  <c r="C78" i="72"/>
  <c r="D78" i="72" s="1"/>
  <c r="C70" i="72"/>
  <c r="D70" i="72" s="1"/>
  <c r="C77" i="72"/>
  <c r="D77" i="72" s="1"/>
  <c r="C76" i="72"/>
  <c r="D76" i="72" s="1"/>
  <c r="C68" i="72"/>
  <c r="D68" i="72" s="1"/>
  <c r="C75" i="72"/>
  <c r="D75" i="72" s="1"/>
  <c r="C67" i="72"/>
  <c r="D67" i="72" s="1"/>
  <c r="C74" i="72"/>
  <c r="D74" i="72" s="1"/>
  <c r="C66" i="72"/>
  <c r="D66" i="72" s="1"/>
  <c r="C73" i="72"/>
  <c r="D73" i="72" s="1"/>
  <c r="C65" i="72"/>
  <c r="D65" i="72" s="1"/>
  <c r="C69" i="72"/>
  <c r="D69" i="72" s="1"/>
  <c r="E64" i="72"/>
  <c r="A65" i="72"/>
  <c r="C26" i="72"/>
  <c r="C11" i="20"/>
  <c r="F11" i="20" s="1"/>
  <c r="E25" i="72"/>
  <c r="E26" i="72" s="1"/>
  <c r="E27" i="72" s="1"/>
  <c r="E28" i="72" s="1"/>
  <c r="E29" i="72" s="1"/>
  <c r="E30" i="72" s="1"/>
  <c r="E31" i="72" s="1"/>
  <c r="E32" i="72" s="1"/>
  <c r="E33" i="72" s="1"/>
  <c r="E34" i="72" s="1"/>
  <c r="E35" i="72" s="1"/>
  <c r="E36" i="72" s="1"/>
  <c r="E37" i="72" s="1"/>
  <c r="E38" i="72" s="1"/>
  <c r="E39" i="72" s="1"/>
  <c r="E40" i="72" s="1"/>
  <c r="E41" i="72" s="1"/>
  <c r="E42" i="72" s="1"/>
  <c r="E43" i="72" s="1"/>
  <c r="E44" i="72" s="1"/>
  <c r="E45" i="72" s="1"/>
  <c r="E46" i="72" s="1"/>
  <c r="E47" i="72" s="1"/>
  <c r="E48" i="72" s="1"/>
  <c r="E49" i="72" s="1"/>
  <c r="E50" i="72" s="1"/>
  <c r="E51" i="72" s="1"/>
  <c r="E52" i="72" s="1"/>
  <c r="E53" i="72" s="1"/>
  <c r="E54" i="72" s="1"/>
  <c r="D25" i="72"/>
  <c r="D26" i="72" s="1"/>
  <c r="D27" i="72" s="1"/>
  <c r="D28" i="72" s="1"/>
  <c r="D29" i="72" s="1"/>
  <c r="D30" i="72" s="1"/>
  <c r="D31" i="72" s="1"/>
  <c r="D32" i="72" s="1"/>
  <c r="D33" i="72" s="1"/>
  <c r="D34" i="72" s="1"/>
  <c r="D35" i="72" s="1"/>
  <c r="D36" i="72" s="1"/>
  <c r="D37" i="72" s="1"/>
  <c r="D38" i="72" s="1"/>
  <c r="D39" i="72" s="1"/>
  <c r="D40" i="72" s="1"/>
  <c r="D41" i="72" s="1"/>
  <c r="D42" i="72" s="1"/>
  <c r="D43" i="72" s="1"/>
  <c r="D44" i="72" s="1"/>
  <c r="D45" i="72" s="1"/>
  <c r="D46" i="72" s="1"/>
  <c r="D47" i="72" s="1"/>
  <c r="D48" i="72" s="1"/>
  <c r="D49" i="72" s="1"/>
  <c r="D50" i="72" s="1"/>
  <c r="D51" i="72" s="1"/>
  <c r="D52" i="72" s="1"/>
  <c r="D53" i="72" s="1"/>
  <c r="D54" i="72" s="1"/>
  <c r="B8" i="92"/>
  <c r="B26" i="72"/>
  <c r="C11" i="123"/>
  <c r="I11" i="123" s="1"/>
  <c r="A37" i="72"/>
  <c r="A38" i="72" s="1"/>
  <c r="A39" i="72" s="1"/>
  <c r="A40" i="72" s="1"/>
  <c r="A41" i="72" s="1"/>
  <c r="A42" i="72" s="1"/>
  <c r="A43" i="72" s="1"/>
  <c r="A44" i="72" s="1"/>
  <c r="A45" i="72" s="1"/>
  <c r="A46" i="72" s="1"/>
  <c r="A47" i="72" s="1"/>
  <c r="A48" i="72" s="1"/>
  <c r="A49" i="72" s="1"/>
  <c r="A50" i="72" s="1"/>
  <c r="A51" i="72" s="1"/>
  <c r="A52" i="72" s="1"/>
  <c r="A53" i="72" s="1"/>
  <c r="A54" i="72" s="1"/>
  <c r="A23" i="92"/>
  <c r="F33" i="32"/>
  <c r="F32" i="32"/>
  <c r="F31" i="32"/>
  <c r="F30" i="32"/>
  <c r="F29" i="32"/>
  <c r="F28" i="32"/>
  <c r="F27" i="32"/>
  <c r="F26" i="32"/>
  <c r="F25" i="32"/>
  <c r="F24" i="32"/>
  <c r="F23" i="32"/>
  <c r="F22" i="32"/>
  <c r="F21" i="32"/>
  <c r="F20" i="32"/>
  <c r="M9" i="32"/>
  <c r="M10" i="32"/>
  <c r="M11" i="32"/>
  <c r="M25" i="32"/>
  <c r="M26" i="32"/>
  <c r="M27" i="32"/>
  <c r="M28" i="32"/>
  <c r="M29" i="32"/>
  <c r="M30" i="32"/>
  <c r="M31" i="32"/>
  <c r="M32" i="32"/>
  <c r="M33" i="32"/>
  <c r="M34" i="32"/>
  <c r="M35" i="32"/>
  <c r="M36" i="32"/>
  <c r="M37" i="32"/>
  <c r="M38" i="32"/>
  <c r="M8" i="32"/>
  <c r="D6" i="123"/>
  <c r="C6" i="123"/>
  <c r="D4" i="123"/>
  <c r="C4" i="123"/>
  <c r="D3" i="123"/>
  <c r="C3" i="123"/>
  <c r="E72" i="72" l="1"/>
  <c r="G72" i="72" s="1"/>
  <c r="E69" i="72"/>
  <c r="G14" i="92" s="1"/>
  <c r="E66" i="72"/>
  <c r="G66" i="72" s="1"/>
  <c r="L11" i="123"/>
  <c r="E76" i="72"/>
  <c r="G21" i="92" s="1"/>
  <c r="E71" i="72"/>
  <c r="G16" i="92" s="1"/>
  <c r="E74" i="72"/>
  <c r="C57" i="123" s="1"/>
  <c r="I57" i="123" s="1"/>
  <c r="L57" i="123" s="1"/>
  <c r="B80" i="72"/>
  <c r="C79" i="72"/>
  <c r="D79" i="72" s="1"/>
  <c r="F69" i="72"/>
  <c r="H69" i="72" s="1"/>
  <c r="F66" i="72"/>
  <c r="H66" i="72" s="1"/>
  <c r="F64" i="72"/>
  <c r="H64" i="72" s="1"/>
  <c r="E73" i="72"/>
  <c r="E70" i="72"/>
  <c r="G17" i="92"/>
  <c r="C47" i="123"/>
  <c r="I47" i="123" s="1"/>
  <c r="L47" i="123" s="1"/>
  <c r="G9" i="92"/>
  <c r="G64" i="72"/>
  <c r="F76" i="72"/>
  <c r="H76" i="72" s="1"/>
  <c r="E67" i="72"/>
  <c r="F72" i="72"/>
  <c r="H72" i="72" s="1"/>
  <c r="F71" i="72"/>
  <c r="H71" i="72" s="1"/>
  <c r="E65" i="72"/>
  <c r="E78" i="72"/>
  <c r="E68" i="72"/>
  <c r="E77" i="72"/>
  <c r="C59" i="123"/>
  <c r="I59" i="123" s="1"/>
  <c r="L59" i="123" s="1"/>
  <c r="E75" i="72"/>
  <c r="F74" i="72"/>
  <c r="H74" i="72" s="1"/>
  <c r="A66" i="72"/>
  <c r="B9" i="92"/>
  <c r="B27" i="72"/>
  <c r="C12" i="123"/>
  <c r="I12" i="123" s="1"/>
  <c r="L12" i="123" s="1"/>
  <c r="C12" i="20"/>
  <c r="C27" i="72"/>
  <c r="F54" i="72"/>
  <c r="F48" i="72"/>
  <c r="G48" i="72" s="1"/>
  <c r="F50" i="72"/>
  <c r="G50" i="72" s="1"/>
  <c r="F52" i="72"/>
  <c r="G52" i="72" s="1"/>
  <c r="F46" i="72"/>
  <c r="F51" i="72"/>
  <c r="F45" i="72"/>
  <c r="F49" i="72"/>
  <c r="F53" i="72"/>
  <c r="F47" i="72"/>
  <c r="A3" i="92"/>
  <c r="A24" i="92"/>
  <c r="F39" i="72"/>
  <c r="C52" i="123" l="1"/>
  <c r="I52" i="123" s="1"/>
  <c r="L52" i="123" s="1"/>
  <c r="G11" i="92"/>
  <c r="C55" i="123"/>
  <c r="I55" i="123" s="1"/>
  <c r="L55" i="123" s="1"/>
  <c r="C49" i="123"/>
  <c r="I49" i="123" s="1"/>
  <c r="L49" i="123" s="1"/>
  <c r="G69" i="72"/>
  <c r="G74" i="72"/>
  <c r="I74" i="72" s="1"/>
  <c r="G76" i="72"/>
  <c r="I76" i="72" s="1"/>
  <c r="G71" i="72"/>
  <c r="I71" i="72" s="1"/>
  <c r="G19" i="92"/>
  <c r="N12" i="20"/>
  <c r="C54" i="123"/>
  <c r="I54" i="123" s="1"/>
  <c r="L54" i="123" s="1"/>
  <c r="B81" i="72"/>
  <c r="C80" i="72"/>
  <c r="D80" i="72" s="1"/>
  <c r="N17" i="20"/>
  <c r="I69" i="72"/>
  <c r="N14" i="20"/>
  <c r="F73" i="72"/>
  <c r="H73" i="72" s="1"/>
  <c r="F78" i="72"/>
  <c r="H78" i="72" s="1"/>
  <c r="F65" i="72"/>
  <c r="H65" i="72" s="1"/>
  <c r="F67" i="72"/>
  <c r="H67" i="72" s="1"/>
  <c r="F63" i="72"/>
  <c r="H63" i="72" s="1"/>
  <c r="F77" i="72"/>
  <c r="H77" i="72" s="1"/>
  <c r="F75" i="72"/>
  <c r="H75" i="72" s="1"/>
  <c r="N20" i="20"/>
  <c r="I72" i="72"/>
  <c r="C53" i="123"/>
  <c r="I53" i="123" s="1"/>
  <c r="L53" i="123" s="1"/>
  <c r="G15" i="92"/>
  <c r="G70" i="72"/>
  <c r="N24" i="20"/>
  <c r="C46" i="123"/>
  <c r="I46" i="123" s="1"/>
  <c r="G8" i="92"/>
  <c r="G63" i="72"/>
  <c r="C60" i="123"/>
  <c r="I60" i="123" s="1"/>
  <c r="L60" i="123" s="1"/>
  <c r="G22" i="92"/>
  <c r="G77" i="72"/>
  <c r="C61" i="123"/>
  <c r="I61" i="123" s="1"/>
  <c r="L61" i="123" s="1"/>
  <c r="G23" i="92"/>
  <c r="G78" i="72"/>
  <c r="C48" i="123"/>
  <c r="I48" i="123" s="1"/>
  <c r="L48" i="123" s="1"/>
  <c r="G10" i="92"/>
  <c r="G65" i="72"/>
  <c r="I64" i="72"/>
  <c r="J64" i="72" s="1"/>
  <c r="E79" i="72"/>
  <c r="C51" i="123"/>
  <c r="I51" i="123" s="1"/>
  <c r="L51" i="123" s="1"/>
  <c r="G13" i="92"/>
  <c r="G68" i="72"/>
  <c r="N22" i="20"/>
  <c r="C58" i="123"/>
  <c r="I58" i="123" s="1"/>
  <c r="L58" i="123" s="1"/>
  <c r="G20" i="92"/>
  <c r="G75" i="72"/>
  <c r="F68" i="72"/>
  <c r="H68" i="72" s="1"/>
  <c r="N19" i="20"/>
  <c r="C50" i="123"/>
  <c r="I50" i="123" s="1"/>
  <c r="L50" i="123" s="1"/>
  <c r="G12" i="92"/>
  <c r="G67" i="72"/>
  <c r="F70" i="72"/>
  <c r="H70" i="72" s="1"/>
  <c r="I66" i="72"/>
  <c r="J66" i="72" s="1"/>
  <c r="C56" i="123"/>
  <c r="I56" i="123" s="1"/>
  <c r="L56" i="123" s="1"/>
  <c r="G18" i="92"/>
  <c r="G73" i="72"/>
  <c r="A67" i="72"/>
  <c r="C28" i="72"/>
  <c r="C13" i="20"/>
  <c r="B28" i="72"/>
  <c r="C13" i="123"/>
  <c r="I13" i="123" s="1"/>
  <c r="B10" i="92"/>
  <c r="G51" i="72"/>
  <c r="G54" i="72"/>
  <c r="G46" i="72"/>
  <c r="G47" i="72"/>
  <c r="G49" i="72"/>
  <c r="G53" i="72"/>
  <c r="G45" i="72"/>
  <c r="A25" i="92"/>
  <c r="G39" i="72"/>
  <c r="C4" i="20"/>
  <c r="C5" i="20"/>
  <c r="C6" i="20"/>
  <c r="C3" i="20"/>
  <c r="L13" i="123" l="1"/>
  <c r="L46" i="123"/>
  <c r="B82" i="72"/>
  <c r="C81" i="72"/>
  <c r="D81" i="72" s="1"/>
  <c r="N26" i="20"/>
  <c r="N15" i="20"/>
  <c r="I67" i="72"/>
  <c r="J67" i="72" s="1"/>
  <c r="N21" i="20"/>
  <c r="N13" i="20"/>
  <c r="I65" i="72"/>
  <c r="J65" i="72" s="1"/>
  <c r="N23" i="20"/>
  <c r="N11" i="20"/>
  <c r="N25" i="20"/>
  <c r="I73" i="72"/>
  <c r="I77" i="72"/>
  <c r="C62" i="123"/>
  <c r="I62" i="123" s="1"/>
  <c r="L62" i="123" s="1"/>
  <c r="G24" i="92"/>
  <c r="G79" i="72"/>
  <c r="I75" i="72"/>
  <c r="E80" i="72"/>
  <c r="N16" i="20"/>
  <c r="I68" i="72"/>
  <c r="I63" i="72"/>
  <c r="F79" i="72"/>
  <c r="H79" i="72" s="1"/>
  <c r="N18" i="20"/>
  <c r="I70" i="72"/>
  <c r="I78" i="72"/>
  <c r="A68" i="72"/>
  <c r="B11" i="92"/>
  <c r="C14" i="123"/>
  <c r="I14" i="123" s="1"/>
  <c r="L14" i="123" s="1"/>
  <c r="B29" i="72"/>
  <c r="C14" i="20"/>
  <c r="C29" i="72"/>
  <c r="H47" i="123"/>
  <c r="G47" i="123"/>
  <c r="A26" i="92"/>
  <c r="A56" i="14"/>
  <c r="A57" i="14" s="1"/>
  <c r="A58" i="14" s="1"/>
  <c r="A59" i="14" s="1"/>
  <c r="A60" i="14" s="1"/>
  <c r="A61" i="14" s="1"/>
  <c r="B83" i="72" l="1"/>
  <c r="C82" i="72"/>
  <c r="D82" i="72" s="1"/>
  <c r="F80" i="72"/>
  <c r="H80" i="72" s="1"/>
  <c r="N27" i="20"/>
  <c r="J63" i="72"/>
  <c r="E81" i="72"/>
  <c r="C63" i="123"/>
  <c r="I63" i="123" s="1"/>
  <c r="G25" i="92"/>
  <c r="G80" i="72"/>
  <c r="A69" i="72"/>
  <c r="J68" i="72"/>
  <c r="B12" i="92"/>
  <c r="C15" i="123"/>
  <c r="I15" i="123" s="1"/>
  <c r="L15" i="123" s="1"/>
  <c r="B30" i="72"/>
  <c r="C30" i="72"/>
  <c r="C15" i="20"/>
  <c r="A27" i="92"/>
  <c r="A28" i="92" s="1"/>
  <c r="L63" i="123" l="1"/>
  <c r="B84" i="72"/>
  <c r="C83" i="72"/>
  <c r="D83" i="72" s="1"/>
  <c r="N28" i="20"/>
  <c r="I80" i="72"/>
  <c r="E82" i="72"/>
  <c r="C64" i="123"/>
  <c r="I64" i="123" s="1"/>
  <c r="L64" i="123" s="1"/>
  <c r="G26" i="92"/>
  <c r="G81" i="72"/>
  <c r="I79" i="72"/>
  <c r="F81" i="72"/>
  <c r="H81" i="72" s="1"/>
  <c r="A70" i="72"/>
  <c r="J69" i="72"/>
  <c r="B13" i="92"/>
  <c r="C16" i="123"/>
  <c r="I16" i="123" s="1"/>
  <c r="L16" i="123" s="1"/>
  <c r="B31" i="72"/>
  <c r="C31" i="72"/>
  <c r="C16" i="20"/>
  <c r="A29" i="92"/>
  <c r="B85" i="72" l="1"/>
  <c r="C84" i="72"/>
  <c r="D84" i="72" s="1"/>
  <c r="N29" i="20"/>
  <c r="I81" i="72"/>
  <c r="E83" i="72"/>
  <c r="G27" i="92"/>
  <c r="C65" i="123"/>
  <c r="I65" i="123" s="1"/>
  <c r="G82" i="72"/>
  <c r="F82" i="72"/>
  <c r="H82" i="72" s="1"/>
  <c r="A71" i="72"/>
  <c r="J70" i="72"/>
  <c r="B32" i="72"/>
  <c r="B14" i="92"/>
  <c r="C17" i="123"/>
  <c r="I17" i="123" s="1"/>
  <c r="C32" i="72"/>
  <c r="C17" i="20"/>
  <c r="A30" i="92"/>
  <c r="F40" i="72"/>
  <c r="G40" i="72" s="1"/>
  <c r="L17" i="123" l="1"/>
  <c r="L65" i="123"/>
  <c r="B86" i="72"/>
  <c r="C85" i="72"/>
  <c r="D85" i="72" s="1"/>
  <c r="F83" i="72"/>
  <c r="H83" i="72" s="1"/>
  <c r="E84" i="72"/>
  <c r="N30" i="20"/>
  <c r="I82" i="72"/>
  <c r="C66" i="123"/>
  <c r="I66" i="123" s="1"/>
  <c r="L66" i="123" s="1"/>
  <c r="G28" i="92"/>
  <c r="G83" i="72"/>
  <c r="A72" i="72"/>
  <c r="J71" i="72"/>
  <c r="C18" i="20"/>
  <c r="C33" i="72"/>
  <c r="B33" i="72"/>
  <c r="B15" i="92"/>
  <c r="C18" i="123"/>
  <c r="I18" i="123" s="1"/>
  <c r="L18" i="123" s="1"/>
  <c r="A31" i="92"/>
  <c r="F41" i="72"/>
  <c r="B87" i="72" l="1"/>
  <c r="C86" i="72"/>
  <c r="D86" i="72" s="1"/>
  <c r="N31" i="20"/>
  <c r="I83" i="72"/>
  <c r="F84" i="72"/>
  <c r="H84" i="72" s="1"/>
  <c r="E85" i="72"/>
  <c r="C67" i="123"/>
  <c r="I67" i="123" s="1"/>
  <c r="L67" i="123" s="1"/>
  <c r="G29" i="92"/>
  <c r="G84" i="72"/>
  <c r="A73" i="72"/>
  <c r="J72" i="72"/>
  <c r="B34" i="72"/>
  <c r="B16" i="92"/>
  <c r="C19" i="123"/>
  <c r="I19" i="123" s="1"/>
  <c r="L19" i="123" s="1"/>
  <c r="C34" i="72"/>
  <c r="C19" i="20"/>
  <c r="A32" i="92"/>
  <c r="F42" i="72"/>
  <c r="G42" i="72" s="1"/>
  <c r="G41" i="72"/>
  <c r="B88" i="72" l="1"/>
  <c r="C87" i="72"/>
  <c r="D87" i="72" s="1"/>
  <c r="N32" i="20"/>
  <c r="F85" i="72"/>
  <c r="H85" i="72" s="1"/>
  <c r="I84" i="72"/>
  <c r="C68" i="123"/>
  <c r="I68" i="123" s="1"/>
  <c r="L68" i="123" s="1"/>
  <c r="G30" i="92"/>
  <c r="G85" i="72"/>
  <c r="E86" i="72"/>
  <c r="A74" i="72"/>
  <c r="J73" i="72"/>
  <c r="C35" i="72"/>
  <c r="C20" i="20"/>
  <c r="B35" i="72"/>
  <c r="B17" i="92"/>
  <c r="C20" i="123"/>
  <c r="I20" i="123" s="1"/>
  <c r="L20" i="123" s="1"/>
  <c r="A33" i="92"/>
  <c r="F43" i="72"/>
  <c r="B89" i="72" l="1"/>
  <c r="C88" i="72"/>
  <c r="D88" i="72" s="1"/>
  <c r="N33" i="20"/>
  <c r="F86" i="72"/>
  <c r="H86" i="72" s="1"/>
  <c r="C69" i="123"/>
  <c r="I69" i="123" s="1"/>
  <c r="L69" i="123" s="1"/>
  <c r="G31" i="92"/>
  <c r="G86" i="72"/>
  <c r="E87" i="72"/>
  <c r="I85" i="72"/>
  <c r="A75" i="72"/>
  <c r="J74" i="72"/>
  <c r="B18" i="92"/>
  <c r="B36" i="72"/>
  <c r="C21" i="123"/>
  <c r="I21" i="123" s="1"/>
  <c r="L21" i="123" s="1"/>
  <c r="C21" i="20"/>
  <c r="C36" i="72"/>
  <c r="A34" i="92"/>
  <c r="F44" i="72"/>
  <c r="G43" i="72"/>
  <c r="C16" i="92"/>
  <c r="B90" i="72" l="1"/>
  <c r="C89" i="72"/>
  <c r="D89" i="72" s="1"/>
  <c r="N34" i="20"/>
  <c r="C70" i="123"/>
  <c r="I70" i="123" s="1"/>
  <c r="L70" i="123" s="1"/>
  <c r="G32" i="92"/>
  <c r="G87" i="72"/>
  <c r="E88" i="72"/>
  <c r="F87" i="72"/>
  <c r="H87" i="72" s="1"/>
  <c r="I86" i="72"/>
  <c r="A76" i="72"/>
  <c r="J75" i="72"/>
  <c r="B37" i="72"/>
  <c r="C22" i="123"/>
  <c r="I22" i="123" s="1"/>
  <c r="L22" i="123" s="1"/>
  <c r="B19" i="92"/>
  <c r="C37" i="72"/>
  <c r="C22" i="20"/>
  <c r="A35" i="92"/>
  <c r="C17" i="92"/>
  <c r="F19" i="20"/>
  <c r="H19" i="20" s="1"/>
  <c r="G19" i="20"/>
  <c r="I19" i="20" s="1"/>
  <c r="F33" i="72"/>
  <c r="C15" i="92"/>
  <c r="G44" i="72"/>
  <c r="B91" i="72" l="1"/>
  <c r="C90" i="72"/>
  <c r="D90" i="72" s="1"/>
  <c r="F88" i="72"/>
  <c r="H88" i="72" s="1"/>
  <c r="E89" i="72"/>
  <c r="N35" i="20"/>
  <c r="I87" i="72"/>
  <c r="C71" i="123"/>
  <c r="I71" i="123" s="1"/>
  <c r="L71" i="123" s="1"/>
  <c r="G33" i="92"/>
  <c r="G88" i="72"/>
  <c r="A77" i="72"/>
  <c r="J76" i="72"/>
  <c r="C23" i="20"/>
  <c r="C38" i="72"/>
  <c r="B20" i="92"/>
  <c r="C23" i="123"/>
  <c r="I23" i="123" s="1"/>
  <c r="L23" i="123" s="1"/>
  <c r="B38" i="72"/>
  <c r="A36" i="92"/>
  <c r="R20" i="20"/>
  <c r="Q20" i="20"/>
  <c r="R21" i="20"/>
  <c r="Q21" i="20"/>
  <c r="F20" i="20"/>
  <c r="H20" i="20" s="1"/>
  <c r="G20" i="20"/>
  <c r="I20" i="20" s="1"/>
  <c r="H18" i="92"/>
  <c r="C18" i="92"/>
  <c r="F34" i="72"/>
  <c r="J19" i="20"/>
  <c r="F18" i="20"/>
  <c r="H18" i="20" s="1"/>
  <c r="G18" i="20"/>
  <c r="I18" i="20" s="1"/>
  <c r="G33" i="72"/>
  <c r="F32" i="72"/>
  <c r="C14" i="92"/>
  <c r="H17" i="92"/>
  <c r="B92" i="72" l="1"/>
  <c r="C91" i="72"/>
  <c r="D91" i="72" s="1"/>
  <c r="N36" i="20"/>
  <c r="I88" i="72"/>
  <c r="F89" i="72"/>
  <c r="H89" i="72" s="1"/>
  <c r="C72" i="123"/>
  <c r="I72" i="123" s="1"/>
  <c r="L72" i="123" s="1"/>
  <c r="G34" i="92"/>
  <c r="G89" i="72"/>
  <c r="E90" i="72"/>
  <c r="A78" i="72"/>
  <c r="J77" i="72"/>
  <c r="C39" i="72"/>
  <c r="C24" i="20"/>
  <c r="B39" i="72"/>
  <c r="C24" i="123"/>
  <c r="I24" i="123" s="1"/>
  <c r="L24" i="123" s="1"/>
  <c r="B21" i="92"/>
  <c r="A37" i="92"/>
  <c r="H55" i="123"/>
  <c r="G55" i="123"/>
  <c r="H56" i="123"/>
  <c r="G56" i="123"/>
  <c r="R19" i="20"/>
  <c r="Q19" i="20"/>
  <c r="I18" i="92"/>
  <c r="G34" i="72"/>
  <c r="G21" i="20"/>
  <c r="I21" i="20" s="1"/>
  <c r="F21" i="20"/>
  <c r="H21" i="20" s="1"/>
  <c r="C19" i="92"/>
  <c r="F35" i="72"/>
  <c r="J20" i="20"/>
  <c r="H19" i="92"/>
  <c r="K19" i="20"/>
  <c r="S20" i="20"/>
  <c r="T20" i="20"/>
  <c r="J18" i="20"/>
  <c r="F17" i="20"/>
  <c r="H17" i="20" s="1"/>
  <c r="G17" i="20"/>
  <c r="I17" i="20" s="1"/>
  <c r="G32" i="72"/>
  <c r="F31" i="72"/>
  <c r="C13" i="92"/>
  <c r="H16" i="92"/>
  <c r="I17" i="92"/>
  <c r="C92" i="72" l="1"/>
  <c r="D92" i="72" s="1"/>
  <c r="N37" i="20"/>
  <c r="I89" i="72"/>
  <c r="F90" i="72"/>
  <c r="H90" i="72" s="1"/>
  <c r="C73" i="123"/>
  <c r="I73" i="123" s="1"/>
  <c r="L73" i="123" s="1"/>
  <c r="G35" i="92"/>
  <c r="G90" i="72"/>
  <c r="E91" i="72"/>
  <c r="A79" i="72"/>
  <c r="J78" i="72"/>
  <c r="B40" i="72"/>
  <c r="C25" i="123"/>
  <c r="I25" i="123" s="1"/>
  <c r="L25" i="123" s="1"/>
  <c r="B22" i="92"/>
  <c r="C22" i="92" s="1"/>
  <c r="D22" i="92" s="1"/>
  <c r="C40" i="72"/>
  <c r="C25" i="20"/>
  <c r="G57" i="123"/>
  <c r="H57" i="123"/>
  <c r="H54" i="123"/>
  <c r="G54" i="123"/>
  <c r="R18" i="20"/>
  <c r="Q18" i="20"/>
  <c r="R22" i="20"/>
  <c r="Q22" i="20"/>
  <c r="J21" i="20"/>
  <c r="K21" i="20" s="1"/>
  <c r="F36" i="72"/>
  <c r="T21" i="20"/>
  <c r="S21" i="20"/>
  <c r="C20" i="92"/>
  <c r="I19" i="92"/>
  <c r="K20" i="20"/>
  <c r="H20" i="92"/>
  <c r="G35" i="72"/>
  <c r="G22" i="20"/>
  <c r="I22" i="20" s="1"/>
  <c r="F22" i="20"/>
  <c r="H22" i="20" s="1"/>
  <c r="K18" i="20"/>
  <c r="U20" i="20"/>
  <c r="S19" i="20"/>
  <c r="T19" i="20"/>
  <c r="J17" i="20"/>
  <c r="F16" i="20"/>
  <c r="H16" i="20" s="1"/>
  <c r="G16" i="20"/>
  <c r="I16" i="20" s="1"/>
  <c r="F30" i="72"/>
  <c r="G30" i="72" s="1"/>
  <c r="G31" i="72"/>
  <c r="C12" i="92"/>
  <c r="H15" i="92"/>
  <c r="I16" i="92"/>
  <c r="E92" i="72" l="1"/>
  <c r="C75" i="123" s="1"/>
  <c r="I75" i="123" s="1"/>
  <c r="N38" i="20"/>
  <c r="I90" i="72"/>
  <c r="F91" i="72"/>
  <c r="H91" i="72" s="1"/>
  <c r="F92" i="72"/>
  <c r="H92" i="72" s="1"/>
  <c r="G37" i="92"/>
  <c r="G92" i="72"/>
  <c r="C74" i="123"/>
  <c r="I74" i="123" s="1"/>
  <c r="L74" i="123" s="1"/>
  <c r="G36" i="92"/>
  <c r="G91" i="72"/>
  <c r="A80" i="72"/>
  <c r="J79" i="72"/>
  <c r="C41" i="72"/>
  <c r="C26" i="20"/>
  <c r="G25" i="20"/>
  <c r="I25" i="20" s="1"/>
  <c r="F25" i="20"/>
  <c r="H25" i="20" s="1"/>
  <c r="B41" i="72"/>
  <c r="B23" i="92"/>
  <c r="C23" i="92" s="1"/>
  <c r="D23" i="92" s="1"/>
  <c r="C26" i="123"/>
  <c r="I26" i="123" s="1"/>
  <c r="L26" i="123" s="1"/>
  <c r="H22" i="92"/>
  <c r="I22" i="92" s="1"/>
  <c r="R17" i="20"/>
  <c r="Q17" i="20"/>
  <c r="H53" i="123"/>
  <c r="G53" i="123"/>
  <c r="H58" i="123"/>
  <c r="G58" i="123"/>
  <c r="R23" i="20"/>
  <c r="Q23" i="20"/>
  <c r="G36" i="72"/>
  <c r="J22" i="20"/>
  <c r="K22" i="20" s="1"/>
  <c r="H21" i="92"/>
  <c r="F37" i="72"/>
  <c r="C21" i="92"/>
  <c r="I20" i="92"/>
  <c r="S22" i="20"/>
  <c r="T22" i="20"/>
  <c r="U21" i="20"/>
  <c r="F23" i="20"/>
  <c r="H23" i="20" s="1"/>
  <c r="G23" i="20"/>
  <c r="I23" i="20" s="1"/>
  <c r="K17" i="20"/>
  <c r="V20" i="20"/>
  <c r="U19" i="20"/>
  <c r="T18" i="20"/>
  <c r="S18" i="20"/>
  <c r="J16" i="20"/>
  <c r="F15" i="20"/>
  <c r="H15" i="20" s="1"/>
  <c r="G15" i="20"/>
  <c r="I15" i="20" s="1"/>
  <c r="F29" i="72"/>
  <c r="C11" i="92"/>
  <c r="I15" i="92"/>
  <c r="H14" i="92"/>
  <c r="L75" i="123" l="1"/>
  <c r="L76" i="123" s="1"/>
  <c r="I76" i="123"/>
  <c r="N40" i="20"/>
  <c r="N39" i="20"/>
  <c r="H93" i="72"/>
  <c r="I91" i="72"/>
  <c r="I92" i="72"/>
  <c r="G93" i="72"/>
  <c r="A81" i="72"/>
  <c r="J80" i="72"/>
  <c r="J25" i="20"/>
  <c r="K25" i="20" s="1"/>
  <c r="F26" i="20"/>
  <c r="H26" i="20" s="1"/>
  <c r="G26" i="20"/>
  <c r="I26" i="20" s="1"/>
  <c r="B42" i="72"/>
  <c r="B24" i="92"/>
  <c r="C24" i="92" s="1"/>
  <c r="D24" i="92" s="1"/>
  <c r="C27" i="123"/>
  <c r="I27" i="123" s="1"/>
  <c r="L27" i="123" s="1"/>
  <c r="C42" i="72"/>
  <c r="C27" i="20"/>
  <c r="Q25" i="20"/>
  <c r="S25" i="20" s="1"/>
  <c r="R25" i="20"/>
  <c r="T25" i="20" s="1"/>
  <c r="G60" i="123"/>
  <c r="H60" i="123"/>
  <c r="H23" i="92"/>
  <c r="I23" i="92" s="1"/>
  <c r="H59" i="123"/>
  <c r="G59" i="123"/>
  <c r="R16" i="20"/>
  <c r="Q16" i="20"/>
  <c r="G52" i="123"/>
  <c r="H52" i="123"/>
  <c r="R24" i="20"/>
  <c r="T24" i="20" s="1"/>
  <c r="Q24" i="20"/>
  <c r="S24" i="20" s="1"/>
  <c r="F38" i="72"/>
  <c r="G37" i="72"/>
  <c r="V21" i="20"/>
  <c r="J23" i="20"/>
  <c r="F24" i="20"/>
  <c r="H24" i="20" s="1"/>
  <c r="G24" i="20"/>
  <c r="I24" i="20" s="1"/>
  <c r="U22" i="20"/>
  <c r="I21" i="92"/>
  <c r="S23" i="20"/>
  <c r="T23" i="20"/>
  <c r="K16" i="20"/>
  <c r="V19" i="20"/>
  <c r="U18" i="20"/>
  <c r="T17" i="20"/>
  <c r="S17" i="20"/>
  <c r="J15" i="20"/>
  <c r="F14" i="20"/>
  <c r="H14" i="20" s="1"/>
  <c r="G14" i="20"/>
  <c r="I14" i="20" s="1"/>
  <c r="G29" i="72"/>
  <c r="F28" i="72"/>
  <c r="H13" i="92"/>
  <c r="I14" i="92"/>
  <c r="I93" i="72" l="1"/>
  <c r="A82" i="72"/>
  <c r="J81" i="72"/>
  <c r="C28" i="20"/>
  <c r="C43" i="72"/>
  <c r="F27" i="20"/>
  <c r="H27" i="20" s="1"/>
  <c r="G27" i="20"/>
  <c r="I27" i="20" s="1"/>
  <c r="B43" i="72"/>
  <c r="B25" i="92"/>
  <c r="C25" i="92" s="1"/>
  <c r="D25" i="92" s="1"/>
  <c r="C28" i="123"/>
  <c r="I28" i="123" s="1"/>
  <c r="L28" i="123" s="1"/>
  <c r="J26" i="20"/>
  <c r="K26" i="20" s="1"/>
  <c r="H24" i="92"/>
  <c r="I24" i="92" s="1"/>
  <c r="H61" i="123"/>
  <c r="G61" i="123"/>
  <c r="Q26" i="20"/>
  <c r="S26" i="20" s="1"/>
  <c r="R26" i="20"/>
  <c r="T26" i="20" s="1"/>
  <c r="U25" i="20"/>
  <c r="V25" i="20" s="1"/>
  <c r="U24" i="20"/>
  <c r="R15" i="20"/>
  <c r="Q15" i="20"/>
  <c r="H51" i="123"/>
  <c r="G51" i="123"/>
  <c r="G38" i="72"/>
  <c r="J24" i="20"/>
  <c r="K24" i="20" s="1"/>
  <c r="V22" i="20"/>
  <c r="U23" i="20"/>
  <c r="K23" i="20"/>
  <c r="K15" i="20"/>
  <c r="V18" i="20"/>
  <c r="J14" i="20"/>
  <c r="U17" i="20"/>
  <c r="S16" i="20"/>
  <c r="T16" i="20"/>
  <c r="F13" i="20"/>
  <c r="H13" i="20" s="1"/>
  <c r="G13" i="20"/>
  <c r="I13" i="20" s="1"/>
  <c r="F27" i="72"/>
  <c r="G28" i="72"/>
  <c r="C10" i="92"/>
  <c r="H12" i="92"/>
  <c r="I13" i="92"/>
  <c r="A83" i="72" l="1"/>
  <c r="J82" i="72"/>
  <c r="J27" i="20"/>
  <c r="K27" i="20" s="1"/>
  <c r="C29" i="20"/>
  <c r="C44" i="72"/>
  <c r="B44" i="72"/>
  <c r="C29" i="123"/>
  <c r="I29" i="123" s="1"/>
  <c r="L29" i="123" s="1"/>
  <c r="B26" i="92"/>
  <c r="F28" i="20"/>
  <c r="H28" i="20" s="1"/>
  <c r="G28" i="20"/>
  <c r="I28" i="20" s="1"/>
  <c r="U26" i="20"/>
  <c r="V26" i="20" s="1"/>
  <c r="R27" i="20"/>
  <c r="T27" i="20" s="1"/>
  <c r="Q27" i="20"/>
  <c r="S27" i="20" s="1"/>
  <c r="H62" i="123"/>
  <c r="G62" i="123"/>
  <c r="H25" i="92"/>
  <c r="I25" i="92" s="1"/>
  <c r="V24" i="20"/>
  <c r="Q14" i="20"/>
  <c r="R14" i="20"/>
  <c r="H50" i="123"/>
  <c r="G50" i="123"/>
  <c r="V23" i="20"/>
  <c r="C9" i="92"/>
  <c r="K14" i="20"/>
  <c r="V17" i="20"/>
  <c r="U16" i="20"/>
  <c r="S15" i="20"/>
  <c r="T15" i="20"/>
  <c r="J13" i="20"/>
  <c r="F12" i="20"/>
  <c r="H12" i="20" s="1"/>
  <c r="G12" i="20"/>
  <c r="I12" i="20" s="1"/>
  <c r="G27" i="72"/>
  <c r="F26" i="72"/>
  <c r="D55" i="72"/>
  <c r="E55" i="72"/>
  <c r="I12" i="92"/>
  <c r="H11" i="92"/>
  <c r="A84" i="72" l="1"/>
  <c r="J83" i="72"/>
  <c r="B45" i="72"/>
  <c r="B27" i="92"/>
  <c r="C27" i="92" s="1"/>
  <c r="D27" i="92" s="1"/>
  <c r="C30" i="123"/>
  <c r="I30" i="123" s="1"/>
  <c r="L30" i="123" s="1"/>
  <c r="J28" i="20"/>
  <c r="K28" i="20" s="1"/>
  <c r="C30" i="20"/>
  <c r="C45" i="72"/>
  <c r="C26" i="92"/>
  <c r="D26" i="92" s="1"/>
  <c r="F29" i="20"/>
  <c r="H29" i="20" s="1"/>
  <c r="G29" i="20"/>
  <c r="I29" i="20" s="1"/>
  <c r="U27" i="20"/>
  <c r="V27" i="20" s="1"/>
  <c r="H63" i="123"/>
  <c r="G63" i="123"/>
  <c r="H26" i="92"/>
  <c r="I26" i="92" s="1"/>
  <c r="R28" i="20"/>
  <c r="T28" i="20" s="1"/>
  <c r="Q28" i="20"/>
  <c r="S28" i="20" s="1"/>
  <c r="R13" i="20"/>
  <c r="Q13" i="20"/>
  <c r="H49" i="123"/>
  <c r="G49" i="123"/>
  <c r="C8" i="92"/>
  <c r="K13" i="20"/>
  <c r="V16" i="20"/>
  <c r="S14" i="20"/>
  <c r="T14" i="20"/>
  <c r="U15" i="20"/>
  <c r="J12" i="20"/>
  <c r="G11" i="20"/>
  <c r="F25" i="72"/>
  <c r="F55" i="72" s="1"/>
  <c r="G26" i="72"/>
  <c r="I11" i="92"/>
  <c r="A85" i="72" l="1"/>
  <c r="J84" i="72"/>
  <c r="H30" i="123"/>
  <c r="K30" i="123" s="1"/>
  <c r="G30" i="123"/>
  <c r="J30" i="123" s="1"/>
  <c r="C31" i="20"/>
  <c r="C46" i="72"/>
  <c r="J29" i="20"/>
  <c r="K29" i="20" s="1"/>
  <c r="F30" i="20"/>
  <c r="H30" i="20" s="1"/>
  <c r="G30" i="20"/>
  <c r="I30" i="20" s="1"/>
  <c r="B46" i="72"/>
  <c r="B28" i="92"/>
  <c r="C31" i="123"/>
  <c r="I31" i="123" s="1"/>
  <c r="L31" i="123" s="1"/>
  <c r="U28" i="20"/>
  <c r="V28" i="20" s="1"/>
  <c r="R29" i="20"/>
  <c r="T29" i="20" s="1"/>
  <c r="Q29" i="20"/>
  <c r="S29" i="20" s="1"/>
  <c r="G64" i="123"/>
  <c r="J64" i="123" s="1"/>
  <c r="H64" i="123"/>
  <c r="K64" i="123" s="1"/>
  <c r="H27" i="92"/>
  <c r="I27" i="92" s="1"/>
  <c r="H48" i="123"/>
  <c r="G48" i="123"/>
  <c r="G25" i="72"/>
  <c r="G55" i="72" s="1"/>
  <c r="D15" i="47" s="1"/>
  <c r="I11" i="20"/>
  <c r="H11" i="20"/>
  <c r="U14" i="20"/>
  <c r="K12" i="20"/>
  <c r="V15" i="20"/>
  <c r="T13" i="20"/>
  <c r="S13" i="20"/>
  <c r="H10" i="92"/>
  <c r="A86" i="72" l="1"/>
  <c r="J85" i="72"/>
  <c r="M30" i="123"/>
  <c r="N30" i="123" s="1"/>
  <c r="G31" i="123"/>
  <c r="J31" i="123" s="1"/>
  <c r="H31" i="123"/>
  <c r="K31" i="123" s="1"/>
  <c r="J30" i="20"/>
  <c r="K30" i="20" s="1"/>
  <c r="B47" i="72"/>
  <c r="C32" i="123"/>
  <c r="I32" i="123" s="1"/>
  <c r="L32" i="123" s="1"/>
  <c r="B29" i="92"/>
  <c r="C29" i="92" s="1"/>
  <c r="D29" i="92" s="1"/>
  <c r="F31" i="20"/>
  <c r="H31" i="20" s="1"/>
  <c r="G31" i="20"/>
  <c r="I31" i="20" s="1"/>
  <c r="C28" i="92"/>
  <c r="C32" i="20"/>
  <c r="C47" i="72"/>
  <c r="H65" i="123"/>
  <c r="K65" i="123" s="1"/>
  <c r="G65" i="123"/>
  <c r="J65" i="123" s="1"/>
  <c r="U29" i="20"/>
  <c r="V29" i="20" s="1"/>
  <c r="R30" i="20"/>
  <c r="T30" i="20" s="1"/>
  <c r="Q30" i="20"/>
  <c r="S30" i="20" s="1"/>
  <c r="H28" i="92"/>
  <c r="I28" i="92" s="1"/>
  <c r="M64" i="123"/>
  <c r="N64" i="123" s="1"/>
  <c r="R12" i="20"/>
  <c r="T12" i="20" s="1"/>
  <c r="Q12" i="20"/>
  <c r="S12" i="20" s="1"/>
  <c r="J11" i="20"/>
  <c r="H9" i="92"/>
  <c r="V14" i="20"/>
  <c r="U13" i="20"/>
  <c r="I10" i="92"/>
  <c r="A87" i="72" l="1"/>
  <c r="J86" i="72"/>
  <c r="U30" i="20"/>
  <c r="V30" i="20" s="1"/>
  <c r="F32" i="20"/>
  <c r="G32" i="20"/>
  <c r="I32" i="20" s="1"/>
  <c r="J31" i="20"/>
  <c r="K31" i="20" s="1"/>
  <c r="M31" i="123"/>
  <c r="N31" i="123" s="1"/>
  <c r="D28" i="92"/>
  <c r="H32" i="123"/>
  <c r="K32" i="123" s="1"/>
  <c r="G32" i="123"/>
  <c r="J32" i="123" s="1"/>
  <c r="C33" i="20"/>
  <c r="C48" i="72"/>
  <c r="B30" i="92"/>
  <c r="B48" i="72"/>
  <c r="C33" i="123"/>
  <c r="I33" i="123" s="1"/>
  <c r="L33" i="123" s="1"/>
  <c r="M65" i="123"/>
  <c r="N65" i="123" s="1"/>
  <c r="H66" i="123"/>
  <c r="K66" i="123" s="1"/>
  <c r="G66" i="123"/>
  <c r="J66" i="123" s="1"/>
  <c r="H29" i="92"/>
  <c r="I29" i="92" s="1"/>
  <c r="R31" i="20"/>
  <c r="T31" i="20" s="1"/>
  <c r="Q31" i="20"/>
  <c r="S31" i="20" s="1"/>
  <c r="R11" i="20"/>
  <c r="Q11" i="20"/>
  <c r="H8" i="92"/>
  <c r="H46" i="123"/>
  <c r="G46" i="123"/>
  <c r="I9" i="92"/>
  <c r="K11" i="20"/>
  <c r="V13" i="20"/>
  <c r="U12" i="20"/>
  <c r="A88" i="72" l="1"/>
  <c r="J87" i="72"/>
  <c r="H32" i="20"/>
  <c r="C49" i="72"/>
  <c r="C34" i="20"/>
  <c r="H33" i="123"/>
  <c r="K33" i="123" s="1"/>
  <c r="G33" i="123"/>
  <c r="J33" i="123" s="1"/>
  <c r="G33" i="20"/>
  <c r="F33" i="20"/>
  <c r="H33" i="20" s="1"/>
  <c r="B49" i="72"/>
  <c r="B31" i="92"/>
  <c r="C31" i="92" s="1"/>
  <c r="D31" i="92" s="1"/>
  <c r="C34" i="123"/>
  <c r="I34" i="123" s="1"/>
  <c r="L34" i="123" s="1"/>
  <c r="C30" i="92"/>
  <c r="M32" i="123"/>
  <c r="N32" i="123" s="1"/>
  <c r="M66" i="123"/>
  <c r="N66" i="123" s="1"/>
  <c r="U31" i="20"/>
  <c r="V31" i="20" s="1"/>
  <c r="R32" i="20"/>
  <c r="T32" i="20" s="1"/>
  <c r="Q32" i="20"/>
  <c r="S32" i="20" s="1"/>
  <c r="H67" i="123"/>
  <c r="K67" i="123" s="1"/>
  <c r="G67" i="123"/>
  <c r="J67" i="123" s="1"/>
  <c r="H30" i="92"/>
  <c r="I30" i="92" s="1"/>
  <c r="S11" i="20"/>
  <c r="T11" i="20"/>
  <c r="I8" i="92"/>
  <c r="V12" i="20"/>
  <c r="A89" i="72" l="1"/>
  <c r="J88" i="72"/>
  <c r="G34" i="123"/>
  <c r="J34" i="123" s="1"/>
  <c r="H34" i="123"/>
  <c r="K34" i="123" s="1"/>
  <c r="I33" i="20"/>
  <c r="J33" i="20" s="1"/>
  <c r="K33" i="20" s="1"/>
  <c r="F34" i="20"/>
  <c r="G34" i="20"/>
  <c r="I34" i="20" s="1"/>
  <c r="J32" i="20"/>
  <c r="D30" i="92"/>
  <c r="C35" i="123"/>
  <c r="I35" i="123" s="1"/>
  <c r="L35" i="123" s="1"/>
  <c r="B50" i="72"/>
  <c r="B32" i="92"/>
  <c r="M33" i="123"/>
  <c r="N33" i="123" s="1"/>
  <c r="C35" i="20"/>
  <c r="C50" i="72"/>
  <c r="R33" i="20"/>
  <c r="T33" i="20" s="1"/>
  <c r="Q33" i="20"/>
  <c r="H68" i="123"/>
  <c r="K68" i="123" s="1"/>
  <c r="G68" i="123"/>
  <c r="J68" i="123" s="1"/>
  <c r="M67" i="123"/>
  <c r="N67" i="123" s="1"/>
  <c r="H31" i="92"/>
  <c r="U32" i="20"/>
  <c r="V32" i="20" s="1"/>
  <c r="U11" i="20"/>
  <c r="A90" i="72" l="1"/>
  <c r="J89" i="72"/>
  <c r="M34" i="123"/>
  <c r="N34" i="123" s="1"/>
  <c r="C51" i="72"/>
  <c r="C36" i="20"/>
  <c r="C32" i="92"/>
  <c r="H34" i="20"/>
  <c r="G35" i="20"/>
  <c r="F35" i="20"/>
  <c r="H35" i="20" s="1"/>
  <c r="H35" i="123"/>
  <c r="K35" i="123" s="1"/>
  <c r="G35" i="123"/>
  <c r="J35" i="123" s="1"/>
  <c r="K32" i="20"/>
  <c r="B51" i="72"/>
  <c r="C36" i="123"/>
  <c r="I36" i="123" s="1"/>
  <c r="L36" i="123" s="1"/>
  <c r="B33" i="92"/>
  <c r="C33" i="92" s="1"/>
  <c r="D33" i="92" s="1"/>
  <c r="M68" i="123"/>
  <c r="N68" i="123" s="1"/>
  <c r="I31" i="92"/>
  <c r="H32" i="92"/>
  <c r="I32" i="92" s="1"/>
  <c r="S33" i="20"/>
  <c r="R34" i="20"/>
  <c r="Q34" i="20"/>
  <c r="S34" i="20" s="1"/>
  <c r="G69" i="123"/>
  <c r="H69" i="123"/>
  <c r="V11" i="20"/>
  <c r="A91" i="72" l="1"/>
  <c r="J90" i="72"/>
  <c r="B52" i="72"/>
  <c r="C37" i="123"/>
  <c r="I37" i="123" s="1"/>
  <c r="L37" i="123" s="1"/>
  <c r="B34" i="92"/>
  <c r="C34" i="92" s="1"/>
  <c r="D34" i="92" s="1"/>
  <c r="I35" i="20"/>
  <c r="J35" i="20" s="1"/>
  <c r="K35" i="20" s="1"/>
  <c r="F36" i="20"/>
  <c r="H36" i="20" s="1"/>
  <c r="G36" i="20"/>
  <c r="I36" i="20" s="1"/>
  <c r="D32" i="92"/>
  <c r="H36" i="123"/>
  <c r="K36" i="123" s="1"/>
  <c r="G36" i="123"/>
  <c r="J36" i="123" s="1"/>
  <c r="M35" i="123"/>
  <c r="N35" i="123" s="1"/>
  <c r="J34" i="20"/>
  <c r="C37" i="20"/>
  <c r="C52" i="72"/>
  <c r="Q35" i="20"/>
  <c r="S35" i="20" s="1"/>
  <c r="R35" i="20"/>
  <c r="T35" i="20" s="1"/>
  <c r="K69" i="123"/>
  <c r="T34" i="20"/>
  <c r="J69" i="123"/>
  <c r="U33" i="20"/>
  <c r="H33" i="92"/>
  <c r="I33" i="92" s="1"/>
  <c r="H70" i="123"/>
  <c r="K70" i="123" s="1"/>
  <c r="G70" i="123"/>
  <c r="J70" i="123" s="1"/>
  <c r="A92" i="72" l="1"/>
  <c r="J92" i="72" s="1"/>
  <c r="J91" i="72"/>
  <c r="K34" i="20"/>
  <c r="C38" i="20"/>
  <c r="C53" i="72"/>
  <c r="J36" i="20"/>
  <c r="K36" i="20" s="1"/>
  <c r="G37" i="123"/>
  <c r="J37" i="123" s="1"/>
  <c r="H37" i="123"/>
  <c r="K37" i="123" s="1"/>
  <c r="G37" i="20"/>
  <c r="I37" i="20" s="1"/>
  <c r="F37" i="20"/>
  <c r="H37" i="20" s="1"/>
  <c r="M36" i="123"/>
  <c r="N36" i="123" s="1"/>
  <c r="C38" i="123"/>
  <c r="I38" i="123" s="1"/>
  <c r="L38" i="123" s="1"/>
  <c r="B53" i="72"/>
  <c r="B35" i="92"/>
  <c r="C35" i="92" s="1"/>
  <c r="D35" i="92" s="1"/>
  <c r="V33" i="20"/>
  <c r="M70" i="123"/>
  <c r="N70" i="123" s="1"/>
  <c r="Q36" i="20"/>
  <c r="R36" i="20"/>
  <c r="H34" i="92"/>
  <c r="G71" i="123"/>
  <c r="J71" i="123" s="1"/>
  <c r="H71" i="123"/>
  <c r="K71" i="123" s="1"/>
  <c r="U34" i="20"/>
  <c r="V34" i="20" s="1"/>
  <c r="M69" i="123"/>
  <c r="N69" i="123" s="1"/>
  <c r="U35" i="20"/>
  <c r="V35" i="20" s="1"/>
  <c r="M37" i="123" l="1"/>
  <c r="N37" i="123" s="1"/>
  <c r="J37" i="20"/>
  <c r="K37" i="20" s="1"/>
  <c r="B54" i="72"/>
  <c r="B36" i="92"/>
  <c r="C36" i="92" s="1"/>
  <c r="D36" i="92" s="1"/>
  <c r="C39" i="123"/>
  <c r="I39" i="123" s="1"/>
  <c r="L39" i="123" s="1"/>
  <c r="C54" i="72"/>
  <c r="C39" i="20"/>
  <c r="H38" i="123"/>
  <c r="K38" i="123" s="1"/>
  <c r="G38" i="123"/>
  <c r="J38" i="123" s="1"/>
  <c r="F38" i="20"/>
  <c r="H38" i="20" s="1"/>
  <c r="G38" i="20"/>
  <c r="I38" i="20" s="1"/>
  <c r="I34" i="92"/>
  <c r="T36" i="20"/>
  <c r="M71" i="123"/>
  <c r="N71" i="123" s="1"/>
  <c r="G72" i="123"/>
  <c r="J72" i="123" s="1"/>
  <c r="H72" i="123"/>
  <c r="H35" i="92"/>
  <c r="I35" i="92" s="1"/>
  <c r="Q37" i="20"/>
  <c r="S37" i="20" s="1"/>
  <c r="R37" i="20"/>
  <c r="T37" i="20" s="1"/>
  <c r="S36" i="20"/>
  <c r="J38" i="20" l="1"/>
  <c r="K38" i="20" s="1"/>
  <c r="M38" i="123"/>
  <c r="N38" i="123" s="1"/>
  <c r="G39" i="20"/>
  <c r="I39" i="20" s="1"/>
  <c r="F39" i="20"/>
  <c r="H39" i="20" s="1"/>
  <c r="C40" i="123"/>
  <c r="I40" i="123" s="1"/>
  <c r="B37" i="92"/>
  <c r="B55" i="72"/>
  <c r="C40" i="20"/>
  <c r="C55" i="72"/>
  <c r="H39" i="123"/>
  <c r="K39" i="123" s="1"/>
  <c r="G39" i="123"/>
  <c r="J39" i="123" s="1"/>
  <c r="U37" i="20"/>
  <c r="V37" i="20" s="1"/>
  <c r="G73" i="123"/>
  <c r="J73" i="123" s="1"/>
  <c r="H73" i="123"/>
  <c r="K73" i="123" s="1"/>
  <c r="R38" i="20"/>
  <c r="T38" i="20" s="1"/>
  <c r="Q38" i="20"/>
  <c r="S38" i="20" s="1"/>
  <c r="H36" i="92"/>
  <c r="U36" i="20"/>
  <c r="K72" i="123"/>
  <c r="M72" i="123" s="1"/>
  <c r="N72" i="123" s="1"/>
  <c r="L40" i="123" l="1"/>
  <c r="L41" i="123" s="1"/>
  <c r="I41" i="123"/>
  <c r="J39" i="20"/>
  <c r="K39" i="20" s="1"/>
  <c r="H40" i="123"/>
  <c r="K40" i="123" s="1"/>
  <c r="G40" i="123"/>
  <c r="J40" i="123" s="1"/>
  <c r="M39" i="123"/>
  <c r="N39" i="123" s="1"/>
  <c r="C37" i="92"/>
  <c r="B38" i="92"/>
  <c r="G40" i="20"/>
  <c r="F40" i="20"/>
  <c r="C41" i="20"/>
  <c r="U38" i="20"/>
  <c r="V38" i="20" s="1"/>
  <c r="V36" i="20"/>
  <c r="I36" i="92"/>
  <c r="J93" i="72"/>
  <c r="F15" i="47" s="1"/>
  <c r="B15" i="47" s="1"/>
  <c r="E7" i="154" s="1"/>
  <c r="R39" i="20"/>
  <c r="Q39" i="20"/>
  <c r="S39" i="20" s="1"/>
  <c r="G74" i="123"/>
  <c r="J74" i="123" s="1"/>
  <c r="H74" i="123"/>
  <c r="K74" i="123" s="1"/>
  <c r="M73" i="123"/>
  <c r="N73" i="123" s="1"/>
  <c r="I40" i="20" l="1"/>
  <c r="I41" i="20" s="1"/>
  <c r="G41" i="20"/>
  <c r="M40" i="123"/>
  <c r="N40" i="123" s="1"/>
  <c r="D37" i="92"/>
  <c r="C38" i="92"/>
  <c r="H40" i="20"/>
  <c r="F41" i="20"/>
  <c r="T39" i="20"/>
  <c r="U39" i="20" s="1"/>
  <c r="G75" i="123"/>
  <c r="H75" i="123"/>
  <c r="H37" i="92"/>
  <c r="G38" i="92"/>
  <c r="R40" i="20"/>
  <c r="T40" i="20" s="1"/>
  <c r="Q40" i="20"/>
  <c r="N41" i="20"/>
  <c r="M74" i="123"/>
  <c r="N74" i="123" s="1"/>
  <c r="J40" i="20" l="1"/>
  <c r="H41" i="20"/>
  <c r="S40" i="20"/>
  <c r="S41" i="20" s="1"/>
  <c r="Q41" i="20"/>
  <c r="J75" i="123"/>
  <c r="G76" i="123"/>
  <c r="K75" i="123"/>
  <c r="H76" i="123"/>
  <c r="I37" i="92"/>
  <c r="I38" i="92" s="1"/>
  <c r="H38" i="92"/>
  <c r="U40" i="20"/>
  <c r="V40" i="20" s="1"/>
  <c r="T41" i="20"/>
  <c r="R41" i="20"/>
  <c r="V39" i="20"/>
  <c r="F16" i="47" l="1"/>
  <c r="K40" i="20"/>
  <c r="K41" i="20" s="1"/>
  <c r="D24" i="47" s="1"/>
  <c r="J41" i="20"/>
  <c r="U41" i="20"/>
  <c r="M75" i="123"/>
  <c r="N75" i="123" s="1"/>
  <c r="V41" i="20"/>
  <c r="F24" i="47" s="1"/>
  <c r="B24" i="47" l="1"/>
  <c r="E14" i="154" s="1"/>
  <c r="E29" i="123"/>
  <c r="H29" i="123" s="1"/>
  <c r="K29" i="123" s="1"/>
  <c r="D29" i="123"/>
  <c r="G29" i="123" s="1"/>
  <c r="J29" i="123" s="1"/>
  <c r="E28" i="123"/>
  <c r="H28" i="123" s="1"/>
  <c r="K28" i="123" s="1"/>
  <c r="D28" i="123"/>
  <c r="G28" i="123" s="1"/>
  <c r="J28" i="123" s="1"/>
  <c r="E27" i="123"/>
  <c r="H27" i="123" s="1"/>
  <c r="K27" i="123" s="1"/>
  <c r="D27" i="123"/>
  <c r="G27" i="123" s="1"/>
  <c r="J27" i="123" s="1"/>
  <c r="E26" i="123"/>
  <c r="H26" i="123" s="1"/>
  <c r="K26" i="123" s="1"/>
  <c r="D26" i="123"/>
  <c r="G26" i="123" s="1"/>
  <c r="J26" i="123" s="1"/>
  <c r="E25" i="123"/>
  <c r="H25" i="123" s="1"/>
  <c r="K25" i="123" s="1"/>
  <c r="D25" i="123"/>
  <c r="G25" i="123" s="1"/>
  <c r="J25" i="123" s="1"/>
  <c r="E24" i="123"/>
  <c r="H24" i="123" s="1"/>
  <c r="K24" i="123" s="1"/>
  <c r="D24" i="123"/>
  <c r="G24" i="123" s="1"/>
  <c r="J24" i="123" s="1"/>
  <c r="E23" i="123"/>
  <c r="H23" i="123" s="1"/>
  <c r="K23" i="123" s="1"/>
  <c r="D23" i="123"/>
  <c r="G23" i="123" s="1"/>
  <c r="J23" i="123" s="1"/>
  <c r="E22" i="123"/>
  <c r="H22" i="123" s="1"/>
  <c r="K22" i="123" s="1"/>
  <c r="D22" i="123"/>
  <c r="G22" i="123" s="1"/>
  <c r="J22" i="123" s="1"/>
  <c r="E21" i="123"/>
  <c r="H21" i="123" s="1"/>
  <c r="K21" i="123" s="1"/>
  <c r="D21" i="123"/>
  <c r="G21" i="123" s="1"/>
  <c r="J21" i="123" s="1"/>
  <c r="E20" i="123"/>
  <c r="H20" i="123" s="1"/>
  <c r="K20" i="123" s="1"/>
  <c r="D20" i="123"/>
  <c r="G20" i="123" s="1"/>
  <c r="J20" i="123" s="1"/>
  <c r="E19" i="123"/>
  <c r="H19" i="123" s="1"/>
  <c r="K19" i="123" s="1"/>
  <c r="D19" i="123"/>
  <c r="G19" i="123" s="1"/>
  <c r="J19" i="123" s="1"/>
  <c r="E18" i="123"/>
  <c r="H18" i="123" s="1"/>
  <c r="K18" i="123" s="1"/>
  <c r="D18" i="123"/>
  <c r="G18" i="123" s="1"/>
  <c r="J18" i="123" s="1"/>
  <c r="E17" i="123"/>
  <c r="H17" i="123" s="1"/>
  <c r="K17" i="123" s="1"/>
  <c r="D17" i="123"/>
  <c r="G17" i="123" s="1"/>
  <c r="J17" i="123" s="1"/>
  <c r="E16" i="123"/>
  <c r="H16" i="123" s="1"/>
  <c r="K16" i="123" s="1"/>
  <c r="D16" i="123"/>
  <c r="G16" i="123" s="1"/>
  <c r="J16" i="123" s="1"/>
  <c r="E15" i="123"/>
  <c r="H15" i="123" s="1"/>
  <c r="K15" i="123" s="1"/>
  <c r="D15" i="123"/>
  <c r="G15" i="123" s="1"/>
  <c r="J15" i="123" s="1"/>
  <c r="E14" i="123"/>
  <c r="H14" i="123" s="1"/>
  <c r="K14" i="123" s="1"/>
  <c r="D14" i="123"/>
  <c r="G14" i="123" s="1"/>
  <c r="J14" i="123" s="1"/>
  <c r="E13" i="123"/>
  <c r="H13" i="123" s="1"/>
  <c r="K13" i="123" s="1"/>
  <c r="D13" i="123"/>
  <c r="G13" i="123" s="1"/>
  <c r="J13" i="123" s="1"/>
  <c r="E12" i="123"/>
  <c r="H12" i="123" s="1"/>
  <c r="K12" i="123" s="1"/>
  <c r="D12" i="123"/>
  <c r="G12" i="123" s="1"/>
  <c r="J12" i="123" s="1"/>
  <c r="E11" i="123"/>
  <c r="H11" i="123" s="1"/>
  <c r="D11" i="123"/>
  <c r="G11" i="123" s="1"/>
  <c r="H41" i="123" l="1"/>
  <c r="G41" i="123"/>
  <c r="J11" i="123"/>
  <c r="J41" i="123" s="1"/>
  <c r="K11" i="123"/>
  <c r="K41" i="123" s="1"/>
  <c r="M13" i="123"/>
  <c r="N13" i="123" s="1"/>
  <c r="M14" i="123"/>
  <c r="N14" i="123" s="1"/>
  <c r="M15" i="123"/>
  <c r="N15" i="123" s="1"/>
  <c r="M16" i="123"/>
  <c r="N16" i="123" s="1"/>
  <c r="M17" i="123"/>
  <c r="N17" i="123" s="1"/>
  <c r="M18" i="123"/>
  <c r="N18" i="123" s="1"/>
  <c r="M19" i="123"/>
  <c r="N19" i="123" s="1"/>
  <c r="M20" i="123"/>
  <c r="N20" i="123" s="1"/>
  <c r="M21" i="123"/>
  <c r="N21" i="123" s="1"/>
  <c r="M22" i="123"/>
  <c r="N22" i="123" s="1"/>
  <c r="M23" i="123"/>
  <c r="N23" i="123" s="1"/>
  <c r="M24" i="123"/>
  <c r="N24" i="123" s="1"/>
  <c r="M25" i="123"/>
  <c r="N25" i="123" s="1"/>
  <c r="M26" i="123"/>
  <c r="N26" i="123" s="1"/>
  <c r="M27" i="123"/>
  <c r="N27" i="123" s="1"/>
  <c r="M28" i="123"/>
  <c r="N28" i="123" s="1"/>
  <c r="M12" i="123"/>
  <c r="N12" i="123" s="1"/>
  <c r="M29" i="123"/>
  <c r="N29" i="123" s="1"/>
  <c r="M11" i="123" l="1"/>
  <c r="M41" i="123" l="1"/>
  <c r="N11" i="123"/>
  <c r="N41" i="123" s="1"/>
  <c r="D25" i="47" s="1"/>
  <c r="M23" i="32" l="1"/>
  <c r="M24" i="32"/>
  <c r="M13" i="32"/>
  <c r="M12" i="32"/>
  <c r="M49" i="32" l="1"/>
  <c r="F44" i="32" l="1"/>
  <c r="K53" i="123" l="1"/>
  <c r="J53" i="123"/>
  <c r="J49" i="123"/>
  <c r="K49" i="123"/>
  <c r="K62" i="123"/>
  <c r="J62" i="123"/>
  <c r="J52" i="123"/>
  <c r="K52" i="123"/>
  <c r="K50" i="123"/>
  <c r="J50" i="123"/>
  <c r="K60" i="123"/>
  <c r="J60" i="123"/>
  <c r="J58" i="123"/>
  <c r="K58" i="123"/>
  <c r="K55" i="123"/>
  <c r="J55" i="123"/>
  <c r="K48" i="123"/>
  <c r="J48" i="123"/>
  <c r="J46" i="123"/>
  <c r="K46" i="123"/>
  <c r="J51" i="123"/>
  <c r="K51" i="123"/>
  <c r="K47" i="123"/>
  <c r="J47" i="123"/>
  <c r="K59" i="123"/>
  <c r="J59" i="123"/>
  <c r="K57" i="123"/>
  <c r="J57" i="123"/>
  <c r="J54" i="123"/>
  <c r="K54" i="123"/>
  <c r="J63" i="123"/>
  <c r="K63" i="123"/>
  <c r="K61" i="123"/>
  <c r="J61" i="123"/>
  <c r="K56" i="123"/>
  <c r="J56" i="123"/>
  <c r="J76" i="123" l="1"/>
  <c r="K76" i="123"/>
  <c r="D20" i="92"/>
  <c r="D21" i="92" l="1"/>
  <c r="D16" i="92"/>
  <c r="D15" i="92"/>
  <c r="D17" i="92"/>
  <c r="D18" i="92"/>
  <c r="D14" i="92" l="1"/>
  <c r="C20" i="54"/>
  <c r="H21" i="54" l="1"/>
  <c r="I22" i="54" l="1"/>
  <c r="H26" i="54" s="1"/>
  <c r="I23" i="54" l="1"/>
  <c r="H27" i="54" s="1"/>
  <c r="D19" i="92" l="1"/>
  <c r="D20" i="47"/>
  <c r="D22" i="47" s="1"/>
  <c r="B31" i="47"/>
  <c r="F32" i="47" l="1"/>
  <c r="D8" i="92" l="1"/>
  <c r="D10" i="92" l="1"/>
  <c r="D9" i="92" l="1"/>
  <c r="D12" i="92" l="1"/>
  <c r="D11" i="92" l="1"/>
  <c r="D13" i="92" l="1"/>
  <c r="D38" i="92" s="1"/>
  <c r="D16" i="47" s="1"/>
  <c r="B16" i="47" s="1"/>
  <c r="E8" i="154" s="1"/>
  <c r="M63" i="123" l="1"/>
  <c r="M59" i="123"/>
  <c r="M57" i="123"/>
  <c r="M46" i="123"/>
  <c r="M56" i="123"/>
  <c r="M61" i="123"/>
  <c r="M58" i="123"/>
  <c r="M54" i="123"/>
  <c r="M47" i="123"/>
  <c r="M51" i="123"/>
  <c r="M50" i="123"/>
  <c r="M52" i="123"/>
  <c r="M55" i="123"/>
  <c r="M48" i="123"/>
  <c r="M49" i="123"/>
  <c r="M62" i="123"/>
  <c r="M53" i="123"/>
  <c r="M60" i="123"/>
  <c r="M76" i="123" l="1"/>
  <c r="N49" i="123"/>
  <c r="N53" i="123"/>
  <c r="N50" i="123"/>
  <c r="N46" i="123"/>
  <c r="N48" i="123"/>
  <c r="N51" i="123"/>
  <c r="N61" i="123"/>
  <c r="N62" i="123"/>
  <c r="N55" i="123"/>
  <c r="N52" i="123"/>
  <c r="N47" i="123"/>
  <c r="N56" i="123"/>
  <c r="N57" i="123"/>
  <c r="N63" i="123"/>
  <c r="N60" i="123"/>
  <c r="N54" i="123"/>
  <c r="N58" i="123"/>
  <c r="N59" i="123"/>
  <c r="N76" i="123" l="1"/>
  <c r="F25" i="47" s="1"/>
  <c r="B25" i="47" s="1"/>
  <c r="E15" i="154" s="1"/>
  <c r="D12" i="47" l="1"/>
  <c r="F12" i="47" l="1"/>
  <c r="F26" i="47"/>
  <c r="B12" i="47" l="1"/>
  <c r="B32" i="47" l="1"/>
  <c r="D32" i="47"/>
  <c r="D6" i="47" l="1"/>
  <c r="D7" i="47" l="1"/>
  <c r="C19" i="54"/>
  <c r="C21" i="54" s="1"/>
  <c r="D22" i="54" l="1"/>
  <c r="M21" i="54"/>
  <c r="F6" i="47" l="1"/>
  <c r="B6" i="47" s="1"/>
  <c r="N22" i="54"/>
  <c r="N23" i="54" l="1"/>
  <c r="M27" i="54" s="1"/>
  <c r="F20" i="47" s="1"/>
  <c r="M26" i="54"/>
  <c r="C26" i="54" s="1"/>
  <c r="F7" i="47"/>
  <c r="B7" i="47"/>
  <c r="F18" i="47" l="1"/>
  <c r="F22" i="47"/>
  <c r="B20" i="47"/>
  <c r="C27" i="54"/>
  <c r="B22" i="47" l="1"/>
  <c r="E11" i="154"/>
  <c r="F34" i="47"/>
  <c r="F36" i="47" s="1"/>
  <c r="F37" i="47" l="1"/>
  <c r="B18" i="47"/>
  <c r="D26" i="47" l="1"/>
  <c r="B26" i="47" l="1"/>
  <c r="B34" i="47" s="1"/>
  <c r="B37" i="47" l="1"/>
  <c r="B36" i="47" l="1"/>
  <c r="D18" i="47"/>
  <c r="D34" i="47" s="1"/>
  <c r="D36" i="47" l="1"/>
  <c r="D37" i="47"/>
  <c r="E50" i="159"/>
  <c r="E49" i="159" l="1"/>
  <c r="E52" i="159"/>
  <c r="E51" i="159"/>
</calcChain>
</file>

<file path=xl/sharedStrings.xml><?xml version="1.0" encoding="utf-8"?>
<sst xmlns="http://schemas.openxmlformats.org/spreadsheetml/2006/main" count="4229" uniqueCount="2040">
  <si>
    <t>Total</t>
  </si>
  <si>
    <t>Year</t>
  </si>
  <si>
    <t xml:space="preserve">Year </t>
  </si>
  <si>
    <t xml:space="preserve">Discount Rate </t>
  </si>
  <si>
    <t xml:space="preserve">Total </t>
  </si>
  <si>
    <t>Total Benefits</t>
  </si>
  <si>
    <t>VOC</t>
  </si>
  <si>
    <t>Emission Costs Saved</t>
  </si>
  <si>
    <t xml:space="preserve">VOC </t>
  </si>
  <si>
    <t xml:space="preserve">Value </t>
  </si>
  <si>
    <t xml:space="preserve">Source </t>
  </si>
  <si>
    <t>Input</t>
  </si>
  <si>
    <t>PDO</t>
  </si>
  <si>
    <t>Social Cost of Carbon</t>
  </si>
  <si>
    <t xml:space="preserve">Passenger Car Gasoline Consumption Per mile </t>
  </si>
  <si>
    <t>http://www.epa.gov/otaq/consumer/420f08024.pdf</t>
  </si>
  <si>
    <t>Safety</t>
  </si>
  <si>
    <t>General</t>
  </si>
  <si>
    <t xml:space="preserve">NOx </t>
  </si>
  <si>
    <t>Discounted at 7%</t>
  </si>
  <si>
    <t>Costs</t>
  </si>
  <si>
    <t>Capital Costs</t>
  </si>
  <si>
    <t>Total Costs</t>
  </si>
  <si>
    <t>Benefits</t>
  </si>
  <si>
    <t>Sub-Total Safety Benefits</t>
  </si>
  <si>
    <t>Residual Value</t>
  </si>
  <si>
    <t>BC Ratio</t>
  </si>
  <si>
    <t>Discounted Emissions 7%</t>
  </si>
  <si>
    <t>Discounted Capital Total (7%)</t>
  </si>
  <si>
    <t>2004</t>
  </si>
  <si>
    <t>1988</t>
  </si>
  <si>
    <t>2012</t>
  </si>
  <si>
    <t>1953</t>
  </si>
  <si>
    <t>2014</t>
  </si>
  <si>
    <t>1943</t>
  </si>
  <si>
    <t>2010</t>
  </si>
  <si>
    <t>Type of asset</t>
  </si>
  <si>
    <t>Service life (years)</t>
  </si>
  <si>
    <t>Highways and streets</t>
  </si>
  <si>
    <t>Sewer systems</t>
  </si>
  <si>
    <t>Source: BEA Rate of Depreciation, Service Lives, Declining-Balance Rates, and Hulten-Wykoff Categories</t>
  </si>
  <si>
    <t>http://www.bea.gov/scb/account_articles/national/wlth2594/tableC.htm</t>
  </si>
  <si>
    <t>ROW does not depreciate</t>
  </si>
  <si>
    <t>Remaining Value</t>
  </si>
  <si>
    <t>Residual Summary</t>
  </si>
  <si>
    <t>Total ($M)</t>
  </si>
  <si>
    <t>Values stated in 2017 $M</t>
  </si>
  <si>
    <t>Fiscal Year</t>
  </si>
  <si>
    <t>Composite Outlay Deflators</t>
  </si>
  <si>
    <t>Payment for Individuals</t>
  </si>
  <si>
    <t>Net Interest</t>
  </si>
  <si>
    <t>All Other</t>
  </si>
  <si>
    <t>Addendum: Direct Capital</t>
  </si>
  <si>
    <t>Direct</t>
  </si>
  <si>
    <t>Grants</t>
  </si>
  <si>
    <t>Defense</t>
  </si>
  <si>
    <t>1940</t>
  </si>
  <si>
    <t>1941</t>
  </si>
  <si>
    <t>1942</t>
  </si>
  <si>
    <t>1944</t>
  </si>
  <si>
    <t>1945</t>
  </si>
  <si>
    <t>1946</t>
  </si>
  <si>
    <t>1947</t>
  </si>
  <si>
    <t>1948</t>
  </si>
  <si>
    <t>1949</t>
  </si>
  <si>
    <t>1950</t>
  </si>
  <si>
    <t>1951</t>
  </si>
  <si>
    <t>1952</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</si>
  <si>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</si>
  <si>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</si>
  <si>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</si>
  <si>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</si>
  <si>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</si>
  <si>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</si>
  <si>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</si>
  <si>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</si>
  <si>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</si>
  <si>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</si>
  <si>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</si>
  <si>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</si>
  <si>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</si>
  <si>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</si>
  <si>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</si>
  <si>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</si>
  <si>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</si>
  <si>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</si>
  <si>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</si>
  <si>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</si>
  <si>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</si>
  <si>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</si>
  <si>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</si>
  <si>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TQ</t>
  </si>
  <si>
    <t>1977</t>
  </si>
  <si>
    <t>1978</t>
  </si>
  <si>
    <t>1979</t>
  </si>
  <si>
    <t>1980</t>
  </si>
  <si>
    <t>1981</t>
  </si>
  <si>
    <t>1982</t>
  </si>
  <si>
    <t>1983</t>
  </si>
  <si>
    <t>1984</t>
  </si>
  <si>
    <t>1985</t>
  </si>
  <si>
    <t>1986</t>
  </si>
  <si>
    <t>1987</t>
  </si>
  <si>
    <t>1989</t>
  </si>
  <si>
    <t>1990</t>
  </si>
  <si>
    <t>1991</t>
  </si>
  <si>
    <t>1992</t>
  </si>
  <si>
    <t>1993</t>
  </si>
  <si>
    <t>1994</t>
  </si>
  <si>
    <t>1995</t>
  </si>
  <si>
    <t>1996</t>
  </si>
  <si>
    <t>1997</t>
  </si>
  <si>
    <t>1998</t>
  </si>
  <si>
    <t>1999</t>
  </si>
  <si>
    <t>2000</t>
  </si>
  <si>
    <t>2001</t>
  </si>
  <si>
    <t>2002</t>
  </si>
  <si>
    <t>2003</t>
  </si>
  <si>
    <t>2005</t>
  </si>
  <si>
    <t>2006</t>
  </si>
  <si>
    <t>2007</t>
  </si>
  <si>
    <t>2008</t>
  </si>
  <si>
    <t>2009</t>
  </si>
  <si>
    <t>2011</t>
  </si>
  <si>
    <t>2013</t>
  </si>
  <si>
    <t>2015</t>
  </si>
  <si>
    <t>2016</t>
  </si>
  <si>
    <t>2019 estimate</t>
  </si>
  <si>
    <t>2020 estimate</t>
  </si>
  <si>
    <t>2021 estimate</t>
  </si>
  <si>
    <t>2022 estimate</t>
  </si>
  <si>
    <t>Note: Constant dollar research and development outlays are based on the GDP (chained) price index.</t>
  </si>
  <si>
    <t>Net O&amp;M</t>
  </si>
  <si>
    <t>Deflator</t>
  </si>
  <si>
    <t xml:space="preserve">See "Deflator" Sheet </t>
  </si>
  <si>
    <t>O&amp;M Costs</t>
  </si>
  <si>
    <t>Beginning POA</t>
  </si>
  <si>
    <t>Ending POA</t>
  </si>
  <si>
    <t>Sub-Total Emissions</t>
  </si>
  <si>
    <t>Subtotal</t>
  </si>
  <si>
    <t>2017$</t>
  </si>
  <si>
    <t>Auto Occupancy</t>
  </si>
  <si>
    <t>Value of Time All Purposes, 2017$</t>
  </si>
  <si>
    <t>Travel Time Savings</t>
  </si>
  <si>
    <t xml:space="preserve">Reduced Pollutants per Year (tons) </t>
  </si>
  <si>
    <t>Utilities</t>
  </si>
  <si>
    <t>Economic Vitality</t>
  </si>
  <si>
    <t>Environmental</t>
  </si>
  <si>
    <t>Total Project</t>
  </si>
  <si>
    <t>2017 $</t>
  </si>
  <si>
    <t>Highway</t>
  </si>
  <si>
    <t>Total Travel Time Savings</t>
  </si>
  <si>
    <t>Truck Operating Savings</t>
  </si>
  <si>
    <t>Annual Truck Hours Saved</t>
  </si>
  <si>
    <t>Total Truck Operating Costs Saved</t>
  </si>
  <si>
    <t>C - possible injury (2017$)</t>
  </si>
  <si>
    <t>B - non-incapacitating injury (2017$)</t>
  </si>
  <si>
    <t>A - incapacitating (2017$)</t>
  </si>
  <si>
    <t>K - killed (2017$)</t>
  </si>
  <si>
    <t>State</t>
  </si>
  <si>
    <t>LDGV Emissions Rates g/hr VOC</t>
  </si>
  <si>
    <t>LDGV Emissions Rates g/hr NOX</t>
  </si>
  <si>
    <t>nepis.epa.gov/Exe/ZyPURL.cgi?Dockey=P100EVXV.TXT</t>
  </si>
  <si>
    <t>Pollutant Emissions Rates per VMT (grams/hr)</t>
  </si>
  <si>
    <t>Reduced Auto Hours</t>
  </si>
  <si>
    <t>Truck Emissions Rate g per hour VOC (average of 8a and 8b trucks)</t>
  </si>
  <si>
    <t>Source: https://www3.epa.gov/otaq/consumer/420f08025.pdf, Class 8 trucks include long-haul semi-tractor trailer rigs ranging from 33,001 lbs to &gt;60,000 lbs</t>
  </si>
  <si>
    <t>Truck Emissions Rate g per hour Nox (average of 8a and 8b trucks)</t>
  </si>
  <si>
    <t>Truck Emissions Rate g per hour PM2.5 (average of 8a and 8b trucks)</t>
  </si>
  <si>
    <t>Reduced Truck Hours</t>
  </si>
  <si>
    <t>Discounted 7%</t>
  </si>
  <si>
    <t>Reduced Highway Fatalities and Crashes</t>
  </si>
  <si>
    <t>Total Value Remaining after 2047</t>
  </si>
  <si>
    <t>assumed share of costs for highway infrastructure of construction costs</t>
  </si>
  <si>
    <t>assumed share of costs for utilities infrastructure of construction costs</t>
  </si>
  <si>
    <t>Reduced Auto Emissions</t>
  </si>
  <si>
    <t>Reduced Truck Emissions</t>
  </si>
  <si>
    <t>Discount Year</t>
  </si>
  <si>
    <t>Dollar Year</t>
  </si>
  <si>
    <t>VOC Value of Emissions (2017$) per short ton</t>
  </si>
  <si>
    <t>NOx Value of Emissions (2017$) per short ton</t>
  </si>
  <si>
    <t>PM Value of Emissions (2017$) per short ton</t>
  </si>
  <si>
    <t>SOx Value of Emissions (2017$) per short ton</t>
  </si>
  <si>
    <t>2018 Benefit-Cost Analysis Guidance for Discretionary Grant Programs</t>
  </si>
  <si>
    <t>O- No injury (2017$)</t>
  </si>
  <si>
    <t>U - Injured (severity unknown) (2017$)</t>
  </si>
  <si>
    <t>NA</t>
  </si>
  <si>
    <t>GDP (in
billions of
dollars)</t>
  </si>
  <si>
    <t>GDP
(Chained)
Price Index</t>
  </si>
  <si>
    <t>Total
Defense</t>
  </si>
  <si>
    <t>Total
Nondefense</t>
  </si>
  <si>
    <t>Other
Grants</t>
  </si>
  <si>
    <t>Undis-
tributed
Offsetting
Receipts</t>
  </si>
  <si>
    <t>Nondefense</t>
  </si>
  <si>
    <t>2017</t>
  </si>
  <si>
    <t>2023 estimate</t>
  </si>
  <si>
    <t>Discounted Travel Time Savings 7%</t>
  </si>
  <si>
    <t>Value of Time Truck, 2017$</t>
  </si>
  <si>
    <t>Vehicle Operating Cost per mile (2017$), auto</t>
  </si>
  <si>
    <t>2017$ per metric ton</t>
  </si>
  <si>
    <t>Discounted Freight Operating Savings 7%</t>
  </si>
  <si>
    <t>Short tons per Metric Ton</t>
  </si>
  <si>
    <t>Reduced Pollutants per Year</t>
  </si>
  <si>
    <t>VOC (short tons)</t>
  </si>
  <si>
    <t>NOx (short tons)</t>
  </si>
  <si>
    <t>TOTAL:</t>
  </si>
  <si>
    <t>Reduced Pollutants per Year (short tons)</t>
  </si>
  <si>
    <t>Pollutant Emissions Rates per VHT (grams/hr)</t>
  </si>
  <si>
    <t>Total Net New O&amp;M</t>
  </si>
  <si>
    <t xml:space="preserve">Crash Reduction </t>
  </si>
  <si>
    <t>Value of Crashes Avoided</t>
  </si>
  <si>
    <t># Accidents Reported (unknown if injured) (2017$)</t>
  </si>
  <si>
    <t>Vehicle Operating Cost Savings</t>
  </si>
  <si>
    <t>Table 9 ATRI Operational Cost of Trucking 2018. Includes fuel, oil, truck/trailer lease, repair, maintenance, driver benefits, tires, and insurance. Excludes driver time (valued in travel time savings); http://atri-online.org/wp-content/uploads/2018/10/ATRI-Operational-Costs-of-Trucking-2018.pdf</t>
  </si>
  <si>
    <t>Current Status/Baseline &amp; Problem to be Addressed</t>
  </si>
  <si>
    <t>Change to Baseline or Alternatives</t>
  </si>
  <si>
    <t>Types of Impacts</t>
  </si>
  <si>
    <t>Affected Population</t>
  </si>
  <si>
    <t>Economic Benefit (Net Present Values, $2017 M)</t>
  </si>
  <si>
    <t>Page Reference in BCA</t>
  </si>
  <si>
    <t>Hours Lost</t>
  </si>
  <si>
    <t>Auto Hours</t>
  </si>
  <si>
    <t>Truck Hours</t>
  </si>
  <si>
    <t>Auto VOT</t>
  </si>
  <si>
    <t>Total VOT</t>
  </si>
  <si>
    <t>Annualization factor</t>
  </si>
  <si>
    <t>construction mph</t>
  </si>
  <si>
    <t>Construction TT (hr)</t>
  </si>
  <si>
    <t>Annual traffic</t>
  </si>
  <si>
    <t>Additional TT from construction</t>
  </si>
  <si>
    <t>free flow mph</t>
  </si>
  <si>
    <t>free flow TT (hr)</t>
  </si>
  <si>
    <t>Truck VOT + Operating Costs</t>
  </si>
  <si>
    <t>Construction Delay Impacts</t>
  </si>
  <si>
    <t>Delays During Construction</t>
  </si>
  <si>
    <t>Construction Costs (2017$)</t>
  </si>
  <si>
    <t>Total Capital Costs (2017$)</t>
  </si>
  <si>
    <t>Fort Bragg BUILD 2019</t>
  </si>
  <si>
    <t>Operation</t>
  </si>
  <si>
    <t>Life cycle</t>
  </si>
  <si>
    <t>Cost per mile</t>
  </si>
  <si>
    <t>Annualized Cost per Rd Mile</t>
  </si>
  <si>
    <t>Comments</t>
  </si>
  <si>
    <t>Resurfacing</t>
  </si>
  <si>
    <t>10 years</t>
  </si>
  <si>
    <t>Patch and Resurface with 1.5" S9.5B</t>
  </si>
  <si>
    <t>Rehab</t>
  </si>
  <si>
    <t>15 years</t>
  </si>
  <si>
    <t>Used total asphalt cost of $710,000/35 years, Rehab consisted of 2 in Mill and 2 - 1.5" Surface Layers (most of the routes 32' wide)</t>
  </si>
  <si>
    <t>Crack Pour</t>
  </si>
  <si>
    <t>3 years</t>
  </si>
  <si>
    <t>Crack Pour 3 times (at 5 years after resurfacing or rehab) (9300/30)</t>
  </si>
  <si>
    <t>Longarm</t>
  </si>
  <si>
    <t>$700 per sh mile</t>
  </si>
  <si>
    <t>Mowing</t>
  </si>
  <si>
    <t>5 cycles per year</t>
  </si>
  <si>
    <t>$65/sh mi 5 cycles</t>
  </si>
  <si>
    <t>Litter</t>
  </si>
  <si>
    <t>1 cycle per year</t>
  </si>
  <si>
    <t xml:space="preserve">Assumed 1 litter pickup per year </t>
  </si>
  <si>
    <t>Snow and Ice</t>
  </si>
  <si>
    <t>Annual Cost</t>
  </si>
  <si>
    <t>Based on average exp in Hoke Co for snow and ice on both Primary and Secondary</t>
  </si>
  <si>
    <t>Drainage Pipe&lt;48"</t>
  </si>
  <si>
    <t>50 years</t>
  </si>
  <si>
    <t>Estimated cost of pipe replacement $39,000 based on replacing 130 LF per year</t>
  </si>
  <si>
    <t>Drainage Pipe&gt;48" Arch Pipe</t>
  </si>
  <si>
    <t>Estimate based on inventory of 7 pipe at 60LF each</t>
  </si>
  <si>
    <t>Drainage Pipe&gt;48" RCBC</t>
  </si>
  <si>
    <t>Estimate based on inventory of 7 structures assumed Reinforced Conc Box Culvert</t>
  </si>
  <si>
    <t>Signs</t>
  </si>
  <si>
    <t>20 years</t>
  </si>
  <si>
    <t>Signs replacement on 20 year cycle 10 signs per mile ($8000/20) + 25% for unreported knockdowns</t>
  </si>
  <si>
    <t>Shoulder and ditch</t>
  </si>
  <si>
    <t>8 years</t>
  </si>
  <si>
    <t>Used BUC of approx 4100 for secondary Shoulder Maint/Recon</t>
  </si>
  <si>
    <t>Removal of Hazards</t>
  </si>
  <si>
    <t>3 year average all systems</t>
  </si>
  <si>
    <t>Asphalt Repair</t>
  </si>
  <si>
    <t>Est Annual O&amp;M</t>
  </si>
  <si>
    <t>2019 Dollars no rate applied for future years</t>
  </si>
  <si>
    <t xml:space="preserve">Snow and Ice </t>
  </si>
  <si>
    <t>Primary</t>
  </si>
  <si>
    <t>Secondary</t>
  </si>
  <si>
    <t>Used Hoke County Snow and Ice Expenditures</t>
  </si>
  <si>
    <t>3 year average</t>
  </si>
  <si>
    <t>Annual Rd mi Cost</t>
  </si>
  <si>
    <t>Drainage</t>
  </si>
  <si>
    <t>Pipe &lt; 48"</t>
  </si>
  <si>
    <t>Used Average cost of replacement in Div 8</t>
  </si>
  <si>
    <t>2.5 per mile (51.7 mi)</t>
  </si>
  <si>
    <t>130 pipe</t>
  </si>
  <si>
    <t>50 LF each</t>
  </si>
  <si>
    <t>6500 LF</t>
  </si>
  <si>
    <t>So replace approx 2.5 pipe per year</t>
  </si>
  <si>
    <t>130 LF</t>
  </si>
  <si>
    <t>$300/LF</t>
  </si>
  <si>
    <t>Statewide Baseline Unit Cost</t>
  </si>
  <si>
    <t>Pipe &gt; 48"</t>
  </si>
  <si>
    <t>Inventory 14 structures @ 60' - assume 50% arch pipe 50% Aluminum arch or RCBC</t>
  </si>
  <si>
    <t>7 x 60</t>
  </si>
  <si>
    <t>420LF</t>
  </si>
  <si>
    <t>$1785/LF</t>
  </si>
  <si>
    <t xml:space="preserve">Used Baseline Unit cost of $1785 </t>
  </si>
  <si>
    <t>Annual Road Mi Cost</t>
  </si>
  <si>
    <t>749700/50yrs/51.7 mi= $29</t>
  </si>
  <si>
    <t>7 ea RCBC</t>
  </si>
  <si>
    <t>$500,000 per structure cost + $100,000 for design, estimate for replacement projects (3 currently in design in Scotland County)</t>
  </si>
  <si>
    <t>4200000/50yrs/51.7mi=1624/mi</t>
  </si>
  <si>
    <t>Hoke County Historical Expenditures</t>
  </si>
  <si>
    <t>3 Year Avg</t>
  </si>
  <si>
    <t>Annual Rd Mi Cost</t>
  </si>
  <si>
    <t xml:space="preserve"> </t>
  </si>
  <si>
    <t>3 year Avg</t>
  </si>
  <si>
    <t>Note:  Used 500 Road miles as road inventory in Hoke.</t>
  </si>
  <si>
    <t>Source: NCDOT Division 8</t>
  </si>
  <si>
    <t>Table 10.1 - GROSS DOMESTIC PRODUCT AND DEFLATORS USED IN THE HISTORICAL TABLES:  1940 - 2024</t>
  </si>
  <si>
    <t>(Fiscal Year 2012 = 1.000)</t>
  </si>
  <si>
    <t>2018</t>
  </si>
  <si>
    <t>2024 estimate</t>
  </si>
  <si>
    <t>Downloaded 6/10/19</t>
  </si>
  <si>
    <t>NCDOT Division 8</t>
  </si>
  <si>
    <t>NCDOT Division 8, adjusted by GDP Deflator</t>
  </si>
  <si>
    <t>Miles of road</t>
  </si>
  <si>
    <t>O&amp;M</t>
  </si>
  <si>
    <t>Future Roadway O&amp;M</t>
  </si>
  <si>
    <t>Current Roadway O&amp;M</t>
  </si>
  <si>
    <t>NCDOT, Fort Bragg "Training Roads Revised Mileage"</t>
  </si>
  <si>
    <t>Route Name</t>
  </si>
  <si>
    <t>From</t>
  </si>
  <si>
    <t>To</t>
  </si>
  <si>
    <t>Length</t>
  </si>
  <si>
    <t>Width</t>
  </si>
  <si>
    <t xml:space="preserve">Asphalt Estimate using FDR option </t>
  </si>
  <si>
    <t>Pipe Estimate</t>
  </si>
  <si>
    <t>Long Arm Mowing and Tree Removal</t>
  </si>
  <si>
    <t>Signs (10 signs per Ln Mi)</t>
  </si>
  <si>
    <t>Guardrail</t>
  </si>
  <si>
    <t xml:space="preserve">Lamont </t>
  </si>
  <si>
    <t>Manchester Road</t>
  </si>
  <si>
    <t>Longstreet Road</t>
  </si>
  <si>
    <t>TBD</t>
  </si>
  <si>
    <t>1.6 mi Mill 1.5 and Fill 2", 1.31 mi mill 4" replace with 8"(rebuild 4"B, 2.5"I, 1.5"S9.5B)</t>
  </si>
  <si>
    <t>Lamont Road</t>
  </si>
  <si>
    <t>Blues Road</t>
  </si>
  <si>
    <t>Mill and Fill 2"</t>
  </si>
  <si>
    <t>Conneticutt</t>
  </si>
  <si>
    <t xml:space="preserve">Widen to 28' - options:  FDR and 2" overlay </t>
  </si>
  <si>
    <t>King Road</t>
  </si>
  <si>
    <t>Conneticutt/Morganton</t>
  </si>
  <si>
    <t>1 miles south</t>
  </si>
  <si>
    <t>Do nothing  it was recently resurfaced</t>
  </si>
  <si>
    <t>1 mile south</t>
  </si>
  <si>
    <t>Plank Road</t>
  </si>
  <si>
    <t>Pipe replacement within 6.3 mile section, one a Wolf Pit Crk</t>
  </si>
  <si>
    <t>End 32' Pavement</t>
  </si>
  <si>
    <t>Overlay with 2" S9.5B</t>
  </si>
  <si>
    <t>Begin 32' Pavement</t>
  </si>
  <si>
    <t>Juniper Creek</t>
  </si>
  <si>
    <t xml:space="preserve">Mill existing 2", Widen to 32' , Overlay with 2 - 1.5" layers of S9.5B </t>
  </si>
  <si>
    <t xml:space="preserve">Juniper Creek </t>
  </si>
  <si>
    <t>Hobson Road</t>
  </si>
  <si>
    <t>Widen to 32' , Mill original width overlay with 2 - 1.5" layers of S9.5B</t>
  </si>
  <si>
    <t>Wayside Road</t>
  </si>
  <si>
    <t>Mill and Overlay with 2-1.5" layers S9.5B</t>
  </si>
  <si>
    <t>Pvmt Jt 1.2 mi east</t>
  </si>
  <si>
    <t>Mill 4" put back 9.5" (4, 2.5, 2@ 1.5"), This option selected over FDR for maint of traffic</t>
  </si>
  <si>
    <t>Pavement Joint</t>
  </si>
  <si>
    <t>Chicken Road Gate</t>
  </si>
  <si>
    <t>Mill and Overlay with 1.5" S9.5B</t>
  </si>
  <si>
    <t xml:space="preserve">See Sh 2 for summary - to upgrade existing GR to current standard.  </t>
  </si>
  <si>
    <t>Estimate for clearing some areas and spot removal of trees</t>
  </si>
  <si>
    <t>Honeycutt Road</t>
  </si>
  <si>
    <t xml:space="preserve">Culvert Replacement </t>
  </si>
  <si>
    <t>SUBTOTAL</t>
  </si>
  <si>
    <t>Morrison Bridge Road</t>
  </si>
  <si>
    <t>End State Maintenance</t>
  </si>
  <si>
    <t xml:space="preserve">Resurface with 1.5" </t>
  </si>
  <si>
    <t>Connecticut Avenue</t>
  </si>
  <si>
    <t>Raeford Vass Road</t>
  </si>
  <si>
    <t>Resurface with 2", restore crown and pull high shoulders</t>
  </si>
  <si>
    <t>Plank Connector</t>
  </si>
  <si>
    <t>Section from NC 211 to King Road (Motorcycle Graveyard), 1.5" S9.5B</t>
  </si>
  <si>
    <t>Tree Removal/Clearing on Raeford Vass Road - Trees growing on shoulder and ditches</t>
  </si>
  <si>
    <t>TOTAL</t>
  </si>
  <si>
    <t>Sub Total</t>
  </si>
  <si>
    <t>Grading and stabilization</t>
  </si>
  <si>
    <t>Grand Total</t>
  </si>
  <si>
    <t>Say Total</t>
  </si>
  <si>
    <t>Guardrail Length Total</t>
  </si>
  <si>
    <t>Guardrail Length - GRAU</t>
  </si>
  <si>
    <t>GRAU</t>
  </si>
  <si>
    <t>Connecticutt  to Lamont</t>
  </si>
  <si>
    <t>Lamont</t>
  </si>
  <si>
    <t>GR not warranted but used for security 9000 LF</t>
  </si>
  <si>
    <t>Totals</t>
  </si>
  <si>
    <t>Guardrail Removal</t>
  </si>
  <si>
    <t>$5 per LF</t>
  </si>
  <si>
    <t>Guardrail Installation</t>
  </si>
  <si>
    <t>$20 per LF</t>
  </si>
  <si>
    <t>$3100 ea</t>
  </si>
  <si>
    <t>GR Issues:  Guardrail listed above due to old standard end units or just a typical end shoe, low rail and no offset blocks in some areas.</t>
  </si>
  <si>
    <t>Capital Costs (2017$)</t>
  </si>
  <si>
    <t>2019$</t>
  </si>
  <si>
    <t>Project Initiation</t>
  </si>
  <si>
    <t>State and local approvals</t>
  </si>
  <si>
    <t>Environmental Review</t>
  </si>
  <si>
    <t>Environmental Approval</t>
  </si>
  <si>
    <t>Final Design</t>
  </si>
  <si>
    <t>Right of Way Acquisition</t>
  </si>
  <si>
    <t>Construction</t>
  </si>
  <si>
    <t>Project Segments</t>
  </si>
  <si>
    <t>Start and End Date (Month, Year)</t>
  </si>
  <si>
    <t>Vehicle Maintenance Cost Savings</t>
  </si>
  <si>
    <t>Under the Build Alternative, vehicles will avoid incurring additional maintenance costs as the road will be in a state of good repair</t>
  </si>
  <si>
    <t>Registered vehicles</t>
  </si>
  <si>
    <t>Total licensed drivers</t>
  </si>
  <si>
    <t>Licensed drivers per 1,000 driving age population</t>
  </si>
  <si>
    <t>Vehicle miles per licensed driver</t>
  </si>
  <si>
    <t>Vehicle miles per registered vehicle</t>
  </si>
  <si>
    <t>Source: Vehicle miles driven per licensed driver by state. 
https://www.carinsurance.com/Articles/average-miles-driven-per-year-by-state.aspx, analysis performed on FHWA data</t>
  </si>
  <si>
    <t>Note: Miles are assumed to be annual</t>
  </si>
  <si>
    <t>Urban Area</t>
  </si>
  <si>
    <t>Length of Road (miles)</t>
  </si>
  <si>
    <t>Annualization Factor</t>
  </si>
  <si>
    <t>VMT</t>
  </si>
  <si>
    <t>Discounted Vehicle Operating Cost Savings 7%</t>
  </si>
  <si>
    <t>Fayetteville</t>
  </si>
  <si>
    <t>NC</t>
  </si>
  <si>
    <t>Vehicle Operating Cost, 2018$</t>
  </si>
  <si>
    <t>Assumes weekday travel</t>
  </si>
  <si>
    <t>Direction</t>
  </si>
  <si>
    <t xml:space="preserve">Annual traffic growth </t>
  </si>
  <si>
    <t>ADT annual growth</t>
  </si>
  <si>
    <t>NCDOT and Fort Bragg</t>
  </si>
  <si>
    <t>Vehicle Maintenance Savings</t>
  </si>
  <si>
    <t>Construction Start</t>
  </si>
  <si>
    <t>Construction End</t>
  </si>
  <si>
    <t>Operations Start</t>
  </si>
  <si>
    <t>2018 AADT</t>
  </si>
  <si>
    <t>Segment</t>
  </si>
  <si>
    <t>Annual O&amp;M for 1 mile of Range Roads on Fort Bragg after reconstruction</t>
  </si>
  <si>
    <t>Floyd (1999), Matthew (2016), and Florence (2018) can be considered 500-year storms that occurred within 20 years. Based on this history, conservatively assuming one storm of this caliber will occur every 20 years moving forward.</t>
  </si>
  <si>
    <t>Resilience Benefits: Repair Costs Avoided</t>
  </si>
  <si>
    <t>Repair costs avoided</t>
  </si>
  <si>
    <t>Annual repair costs saved</t>
  </si>
  <si>
    <t>Repair Costs Factored for Frequency</t>
  </si>
  <si>
    <t>Discounted Repair Cost Savings 7%</t>
  </si>
  <si>
    <t>Source: Fort Bragg</t>
  </si>
  <si>
    <t>Resilience Repair Cost Savings</t>
  </si>
  <si>
    <t>Annual O&amp;M per road mile after reconstruction, 2019$</t>
  </si>
  <si>
    <t>Annual O&amp;M per road mile after reconstruction, 2017$</t>
  </si>
  <si>
    <t>Fort Bragg</t>
  </si>
  <si>
    <t>AADT</t>
  </si>
  <si>
    <t>Truck %</t>
  </si>
  <si>
    <t>Segment ID</t>
  </si>
  <si>
    <t>Build Travel Time (hr)</t>
  </si>
  <si>
    <t>Current Travel Time (hr)</t>
  </si>
  <si>
    <t>Daily Travel Time Savings (hr)</t>
  </si>
  <si>
    <t>Daily Truck Time Savings (hr)</t>
  </si>
  <si>
    <t>Daily Auto Time Savings (hr)</t>
  </si>
  <si>
    <t>Value of Truck Time</t>
  </si>
  <si>
    <t>Value of Auto Time</t>
  </si>
  <si>
    <t>Annual Auto Hours Saved</t>
  </si>
  <si>
    <t>Emissions Savings (auto)</t>
  </si>
  <si>
    <t>Emissions Savings (truck)</t>
  </si>
  <si>
    <t>Annual Fort Bragg funds $150k in maintenance via in-house pot hole repairs and small area resurfacing along the training area roads of Lamont, Manchester, King, Plank, and Chicken.</t>
  </si>
  <si>
    <t>The estimate includes labor, materials, and a few small resurfacing projects.</t>
  </si>
  <si>
    <t>Future O&amp;M source: NCDOT, see O&amp;M_data tab</t>
  </si>
  <si>
    <t>Current O&amp;M source: Fort Bragg</t>
  </si>
  <si>
    <t>Vehicle operating cost per mile due to poor roads, 2017$</t>
  </si>
  <si>
    <t>• We would recommend describing the list of routes as one project instead of individual project segments.
• Project Initiation – Jan 21
• Eliminate State and Local approvals column – this will take place prior – letters of support, etc.
• Combine and rename Envr Review and Envr Approval to indicate CE Document with begin date of Jan 21 and completion of July 21
• Final Design – Jan 21 – Oct 21
• Right of Way Acquisition  - Jan 21 – Oct 21
• Utilities – Jan 21 – Oct 21
• Construction – Jan 22 – Dec 23</t>
  </si>
  <si>
    <t xml:space="preserve">30 Year Benefits Period (2024-2053) </t>
  </si>
  <si>
    <t>January</t>
  </si>
  <si>
    <t>February</t>
  </si>
  <si>
    <t>March</t>
  </si>
  <si>
    <t>April</t>
  </si>
  <si>
    <t>May</t>
  </si>
  <si>
    <t>June</t>
  </si>
  <si>
    <t>July</t>
  </si>
  <si>
    <t>August</t>
  </si>
  <si>
    <t>September</t>
  </si>
  <si>
    <t>October</t>
  </si>
  <si>
    <t>November</t>
  </si>
  <si>
    <t>December</t>
  </si>
  <si>
    <t>Env Review</t>
  </si>
  <si>
    <t>ROW</t>
  </si>
  <si>
    <t>Months</t>
  </si>
  <si>
    <t>AADT sources: NCDOT counts where they were available. The other AADT’s we interpolated from the 13-hour counts provided. Truck percentages were taken from counts provided.</t>
  </si>
  <si>
    <t>Current Average Speed</t>
  </si>
  <si>
    <t>Segment Length*</t>
  </si>
  <si>
    <t>BUILD Average Speed**</t>
  </si>
  <si>
    <t>south of McKellars</t>
  </si>
  <si>
    <t>SB</t>
  </si>
  <si>
    <t>Average speed</t>
  </si>
  <si>
    <t>Posted speed</t>
  </si>
  <si>
    <t>NB</t>
  </si>
  <si>
    <t>north of McKellars</t>
  </si>
  <si>
    <t>Source: Lamont Road Speed Data.pdf, 2018</t>
  </si>
  <si>
    <t>Road</t>
  </si>
  <si>
    <t>Area</t>
  </si>
  <si>
    <t>Average speed increase assumed with new roads</t>
  </si>
  <si>
    <t>Engineering judgement</t>
  </si>
  <si>
    <t>Average</t>
  </si>
  <si>
    <t>Staff note that speeding is a problem on these roads, exacerbated by the poor roadway conditions in some sections.</t>
  </si>
  <si>
    <t>Source: Travel Time Savings tab</t>
  </si>
  <si>
    <t>Data collected January 30, 2018 - January 31, 2018 by Nu-Metrics</t>
  </si>
  <si>
    <t>% above posted speed limit</t>
  </si>
  <si>
    <t>Posted Speed Limit (mph)</t>
  </si>
  <si>
    <t>AADT growth</t>
  </si>
  <si>
    <t>Additional TT from Construction</t>
  </si>
  <si>
    <t>During construction, two types of delays will occur. 1) segments will be closed in full for one month, requiring detours; 2) one lane will be closed, allowing traffic to continue to use the route but at lower speeds.</t>
  </si>
  <si>
    <t>Assumes half of traffic must detour and half must lower speeds.</t>
  </si>
  <si>
    <t>assumed average detour length, miles</t>
  </si>
  <si>
    <t>years</t>
  </si>
  <si>
    <t>2) Speed Delay</t>
  </si>
  <si>
    <t>Traffic Delayed by Average Speed Change</t>
  </si>
  <si>
    <t>Traffic Delayed by Detours</t>
  </si>
  <si>
    <t>VMT Incurred</t>
  </si>
  <si>
    <t>Auto VMT</t>
  </si>
  <si>
    <t>Truck VMT</t>
  </si>
  <si>
    <t>Vehicle Operating Cost per mile (2017$), truck</t>
  </si>
  <si>
    <t>Auto Operating Cost</t>
  </si>
  <si>
    <t>Truck Operating Cost</t>
  </si>
  <si>
    <t>months per construction year</t>
  </si>
  <si>
    <t>Auto Time (hrs)</t>
  </si>
  <si>
    <t>Truck Time (hrs)</t>
  </si>
  <si>
    <t>Truck VOT</t>
  </si>
  <si>
    <t>1) Detour Delay</t>
  </si>
  <si>
    <t>Detour + Speed Delay</t>
  </si>
  <si>
    <t>Crash Reduction Summary (crashes per year)</t>
  </si>
  <si>
    <t>Crash Severity</t>
  </si>
  <si>
    <t>K</t>
  </si>
  <si>
    <t>A</t>
  </si>
  <si>
    <t>B</t>
  </si>
  <si>
    <t>C</t>
  </si>
  <si>
    <t>Segment 1</t>
  </si>
  <si>
    <t>Existing</t>
  </si>
  <si>
    <t>Crash Reduction</t>
  </si>
  <si>
    <t>Segment 2</t>
  </si>
  <si>
    <t>Segment 3</t>
  </si>
  <si>
    <t>Segment 4</t>
  </si>
  <si>
    <t>Segment 5</t>
  </si>
  <si>
    <t>Segment 6</t>
  </si>
  <si>
    <t>Segment 8</t>
  </si>
  <si>
    <t>Segment 9</t>
  </si>
  <si>
    <t>Segment 10</t>
  </si>
  <si>
    <t>Segment 11</t>
  </si>
  <si>
    <t>Project Totals</t>
  </si>
  <si>
    <t>Value of K</t>
  </si>
  <si>
    <t>Value of A</t>
  </si>
  <si>
    <t>Value of B</t>
  </si>
  <si>
    <t>Value of C</t>
  </si>
  <si>
    <t>Value of O</t>
  </si>
  <si>
    <t>$2017 M</t>
  </si>
  <si>
    <t>Total Value of Crashes Avoided</t>
  </si>
  <si>
    <t>U-5753 Wayside Road Widening from Plank Road to US 401</t>
  </si>
  <si>
    <t>SR 1305 (Wayside Road) is a two-lane facility with a 2017 AADT of 14,000.  NCDOT proposes to widen Wayside Road to a 4-lane raised median divided facility.</t>
  </si>
  <si>
    <t>The proposed project will improve traffic safety and reduce congestion in the area south of Fort Bragg as part of a series of roadway improvements between Fort Bragg and the Rockfish community.</t>
  </si>
  <si>
    <t>U-5753 has the following schedule and costs:</t>
  </si>
  <si>
    <t>Preliminary Engineering/Design – On-going - $1,500,000</t>
  </si>
  <si>
    <t>Categorical Exclusion complete – July 2019</t>
  </si>
  <si>
    <t>Right of Way Acquisition Begins – June 2020 - $2,178,000</t>
  </si>
  <si>
    <t>Utility Relocation Begins – June 2020 - $261,000</t>
  </si>
  <si>
    <t>Construction Let – June 2022 - $12,198,000</t>
  </si>
  <si>
    <t>Total Cost - $16,137,000</t>
  </si>
  <si>
    <t>Anticipated Construction – July 2022 – December 2024 – Assume equal spending over construction time</t>
  </si>
  <si>
    <t>Construction Impacts – 2-way traffic will be maintained during construction with occasional lane closures but overall minimal impacts to daily traffic.</t>
  </si>
  <si>
    <t>Current Annual O&amp;M Costs – 2-Lane Road - $42,400</t>
  </si>
  <si>
    <t>Anticipated Annual O&amp;M Costs (2019 $) – 4-Lane Divided - $84,800</t>
  </si>
  <si>
    <t>AADT  (2017) – 14,000; (2040 No-Build) – 16,900; (2040 Build) – 18,700</t>
  </si>
  <si>
    <t>3% Trucks (2% Duals, 1% TT-STs)</t>
  </si>
  <si>
    <t>Travel Times – According to the U-5753 Community Characteristics Report from December 2016 – Travel times along the project corridor are likely to decrease by two minutes.</t>
  </si>
  <si>
    <t>Crash Data for developing U-5753 was reviewed for the period of 3/1/2011-2/29-2016:  Summary – Total Crashes-131; Fatal Crashes-1; Non-Fatal Injury Crashes-43, Total Non-Fatal Injuries-73 (Class A Injuries-1, Class B Injuries-13, Class C Injuries-59); Total Injury Crashes-44</t>
  </si>
  <si>
    <t>Safety Benefits of the Project – Introducing a raised median has been shown to reduce crashes by up to 60% in rural areas.</t>
  </si>
  <si>
    <t>Currently the intersection of Wayside Road and Plank Road is a signalized intersection with most movements operating at a Level of Service (LOS) F during peak hours.</t>
  </si>
  <si>
    <t>2040 Future Year No-Build shows the intersection of Wayside Road and Plank Road having traffic queue lengths in excess of 1,000 feet on each approach in the peak hour and all movements operating at a LOS F in the peak hours.</t>
  </si>
  <si>
    <t>2040 Future Year Build – Alternative 2 shows all movements at Wayside Road and Plank Road having acceptable movements.</t>
  </si>
  <si>
    <t>Source: NCDOT, 6/25/19</t>
  </si>
  <si>
    <t>Ring Road</t>
  </si>
  <si>
    <t>U-5753</t>
  </si>
  <si>
    <t>Source: U-5753 Data tab</t>
  </si>
  <si>
    <t>AADT No Build</t>
  </si>
  <si>
    <t>AADT Build</t>
  </si>
  <si>
    <t>CAGR</t>
  </si>
  <si>
    <t>Fort Bragg Ring Road</t>
  </si>
  <si>
    <t xml:space="preserve">U-5753 </t>
  </si>
  <si>
    <t>PE</t>
  </si>
  <si>
    <t>Utility Relocation</t>
  </si>
  <si>
    <t>Total Cost</t>
  </si>
  <si>
    <t>ongoing</t>
  </si>
  <si>
    <t>Categorical Exclusion</t>
  </si>
  <si>
    <t>ROW Acquisition</t>
  </si>
  <si>
    <t>Construction Let</t>
  </si>
  <si>
    <t>Construction Ends</t>
  </si>
  <si>
    <t xml:space="preserve">30 Year Benefits Period (2025-2054) </t>
  </si>
  <si>
    <t xml:space="preserve">31 Year Benefits Period (2024-2054) </t>
  </si>
  <si>
    <t>Note: negative values indicates it will cost more to maintain new roadway than current roadway</t>
  </si>
  <si>
    <t>Source: NCDOT 6/25/19</t>
  </si>
  <si>
    <t>Annual</t>
  </si>
  <si>
    <t>Reduced</t>
  </si>
  <si>
    <t>NCDOT</t>
  </si>
  <si>
    <t>Crash Reduction Factor (%) for adding a raised median</t>
  </si>
  <si>
    <t>Total Value Remaining after 2053</t>
  </si>
  <si>
    <t>Total Value Remaining after 2054</t>
  </si>
  <si>
    <t>Truck share on U-5753</t>
  </si>
  <si>
    <t>Annual Vehicles, No Build</t>
  </si>
  <si>
    <t>Conservative traffic growth assumed after 2040</t>
  </si>
  <si>
    <t>Total Value of Time</t>
  </si>
  <si>
    <t>Truck Time Savings (hrs)</t>
  </si>
  <si>
    <t>Auto Time Savings (hrs)</t>
  </si>
  <si>
    <t>Fiber</t>
  </si>
  <si>
    <t>Total crashes – 131, Property Damage Only – 87</t>
  </si>
  <si>
    <t>Fiber O&amp;M</t>
  </si>
  <si>
    <t>Quality of Life</t>
  </si>
  <si>
    <t>Fiber Benefit</t>
  </si>
  <si>
    <t>Sub-Total Quality of Life</t>
  </si>
  <si>
    <t>Annual O&amp;M Fiber (2017$)</t>
  </si>
  <si>
    <t>Willingness to Pay for Fiber</t>
  </si>
  <si>
    <t>WTP</t>
  </si>
  <si>
    <t>assumed per household to increase up to at least 4Mbps</t>
  </si>
  <si>
    <t>Assumed willing to pay once per year</t>
  </si>
  <si>
    <t>Includes only counties directly along I-87 and US 64 (I-95 will have fiber in the Baseline)</t>
  </si>
  <si>
    <t>https://www.colorado.edu/economics/gradplacement/PetersonJMP.pdf</t>
  </si>
  <si>
    <t>County</t>
  </si>
  <si>
    <t>Pop Growth 2020-2030</t>
  </si>
  <si>
    <t>Pop Growth 2030-2037</t>
  </si>
  <si>
    <t>Wake</t>
  </si>
  <si>
    <t>Martin</t>
  </si>
  <si>
    <t>Franklin</t>
  </si>
  <si>
    <t>Washington</t>
  </si>
  <si>
    <t>Nash</t>
  </si>
  <si>
    <t>Tyrrell</t>
  </si>
  <si>
    <t>Edgecombe</t>
  </si>
  <si>
    <t>Dare</t>
  </si>
  <si>
    <t>Bertie</t>
  </si>
  <si>
    <t>Source:</t>
  </si>
  <si>
    <t>Chowan</t>
  </si>
  <si>
    <t>NC Management and Budget</t>
  </si>
  <si>
    <t>Perquimans</t>
  </si>
  <si>
    <t>https://files.nc.gov/ncosbm/demog/countygrowth_cert_2016.html</t>
  </si>
  <si>
    <t>Camden</t>
  </si>
  <si>
    <t>2010 Census Summary File 1</t>
  </si>
  <si>
    <t>Pasquotank</t>
  </si>
  <si>
    <t>Households</t>
  </si>
  <si>
    <t>Discounted Fiber Savings 7%</t>
  </si>
  <si>
    <t/>
  </si>
  <si>
    <t>Total Population</t>
  </si>
  <si>
    <t>Population Change</t>
  </si>
  <si>
    <t>Components of Change</t>
  </si>
  <si>
    <t>July 2020 Projection</t>
  </si>
  <si>
    <t>July 2030 Projection</t>
  </si>
  <si>
    <t>Numeric</t>
  </si>
  <si>
    <t>Percent</t>
  </si>
  <si>
    <t>Births</t>
  </si>
  <si>
    <t>Deaths</t>
  </si>
  <si>
    <t>Natural Increase</t>
  </si>
  <si>
    <t>Net Migration</t>
  </si>
  <si>
    <t>Alamance</t>
  </si>
  <si>
    <t>Alexander</t>
  </si>
  <si>
    <t>Alleghany</t>
  </si>
  <si>
    <t>Anson</t>
  </si>
  <si>
    <t>Ashe</t>
  </si>
  <si>
    <t>Avery</t>
  </si>
  <si>
    <t>Beaufort</t>
  </si>
  <si>
    <t>Bladen</t>
  </si>
  <si>
    <t>Brunswick</t>
  </si>
  <si>
    <t>Buncombe</t>
  </si>
  <si>
    <t>Burke</t>
  </si>
  <si>
    <t>Cabarrus</t>
  </si>
  <si>
    <t>Caldwell</t>
  </si>
  <si>
    <t>Carteret</t>
  </si>
  <si>
    <t>Caswell</t>
  </si>
  <si>
    <t>Catawba</t>
  </si>
  <si>
    <t>Chatham</t>
  </si>
  <si>
    <t>Cherokee</t>
  </si>
  <si>
    <t>Clay</t>
  </si>
  <si>
    <t>Cleveland</t>
  </si>
  <si>
    <t>Columbus</t>
  </si>
  <si>
    <t>Craven</t>
  </si>
  <si>
    <t>Cumberland</t>
  </si>
  <si>
    <t>Currituck</t>
  </si>
  <si>
    <t>Davidson</t>
  </si>
  <si>
    <t>Davie</t>
  </si>
  <si>
    <t>Duplin</t>
  </si>
  <si>
    <t>Durham</t>
  </si>
  <si>
    <t>Forsyth</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</si>
  <si>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</si>
  <si>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</si>
  <si>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</si>
  <si>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</si>
  <si>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</si>
  <si>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</si>
  <si>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</si>
  <si>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</si>
  <si>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</si>
  <si>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</si>
  <si>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</si>
  <si>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</si>
  <si>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</si>
  <si>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</si>
  <si>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</si>
  <si>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</si>
  <si>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</si>
  <si>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</si>
  <si>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</si>
  <si>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</si>
  <si>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</si>
  <si>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</si>
  <si>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McDowell</t>
  </si>
  <si>
    <t>Mecklenburg</t>
  </si>
  <si>
    <t>Mitchell</t>
  </si>
  <si>
    <t>Montgomery</t>
  </si>
  <si>
    <t>Moore</t>
  </si>
  <si>
    <t>New Hanover</t>
  </si>
  <si>
    <t>Northampton</t>
  </si>
  <si>
    <t>Onslow</t>
  </si>
  <si>
    <t>Orange</t>
  </si>
  <si>
    <t>Pamlico</t>
  </si>
  <si>
    <t>Pender</t>
  </si>
  <si>
    <t>Person</t>
  </si>
  <si>
    <t>Pitt</t>
  </si>
  <si>
    <t>Polk</t>
  </si>
  <si>
    <t>Randolph</t>
  </si>
  <si>
    <t>Richmond</t>
  </si>
  <si>
    <t>Robeson</t>
  </si>
  <si>
    <t>Rockingham</t>
  </si>
  <si>
    <t>Rowan</t>
  </si>
  <si>
    <t>Rutherford</t>
  </si>
  <si>
    <t>Sampson</t>
  </si>
  <si>
    <t>Scotland</t>
  </si>
  <si>
    <t>Stanly</t>
  </si>
  <si>
    <t>Stokes</t>
  </si>
  <si>
    <t>Surry</t>
  </si>
  <si>
    <t>Swain</t>
  </si>
  <si>
    <t>Transylvania</t>
  </si>
  <si>
    <t>Union</t>
  </si>
  <si>
    <t>Vance</t>
  </si>
  <si>
    <t>Warren</t>
  </si>
  <si>
    <t>Watauga</t>
  </si>
  <si>
    <t>Wayne</t>
  </si>
  <si>
    <t>Wilkes</t>
  </si>
  <si>
    <t>Wilson</t>
  </si>
  <si>
    <t>Yadkin</t>
  </si>
  <si>
    <t>Yancey</t>
  </si>
  <si>
    <t>Source: North Carolina OSBM, Standard Population Estimates, Vintage 2016 and Population Projections, Vintage 2017.</t>
  </si>
  <si>
    <t>Projected Population Change in North Carolina Counties: 2030-2037</t>
  </si>
  <si>
    <t>Open as Excel File</t>
  </si>
  <si>
    <t>July 2037 Projection</t>
  </si>
  <si>
    <t>**should already have access to fiber</t>
  </si>
  <si>
    <t>Note: Project not adding fiber</t>
  </si>
  <si>
    <t>Assume</t>
  </si>
  <si>
    <t>of households already have access to fiber</t>
  </si>
  <si>
    <t>WTP for Fiber per HH, once per year (2017$)</t>
  </si>
  <si>
    <t>Peterson, Richard, “Paying for Speed: Measuring Willingness to Pay in U.S. Broadband Markets,” University of Colorado, October 17, 2017.</t>
  </si>
  <si>
    <t>a</t>
  </si>
  <si>
    <t>Distance covered by average driver (assumes a quarter of total length)</t>
  </si>
  <si>
    <t>Annual Fatalities Avoided (K)</t>
  </si>
  <si>
    <t>Annual Incapacitating Injuries Avoided (A)</t>
  </si>
  <si>
    <t>Annual Non-Incapacitating Injuries Avoided (B)</t>
  </si>
  <si>
    <t>Annual Possible Injuries Avoided (C )</t>
  </si>
  <si>
    <t>Annual PDO Crashes Avoided (O)</t>
  </si>
  <si>
    <t>Traffic Speed Data</t>
  </si>
  <si>
    <t>Average speed above posted speed limit assumed for all segments in the project</t>
  </si>
  <si>
    <t>AECOM estimate</t>
  </si>
  <si>
    <t>Crash Data for developing U-5753 was reviewed for the period of 3/1/2011-2/29-2016:  Summary – Total Crashes-131; Fatal Crashes-1; Non-Fatal Injury Crashes-43, Total Non-Fatal Injuries-73 (Class A Injuries-1, Class B Injuries-13, Class C Injuries-59); Total Injury Crashes-44. Property Damage Only – 87</t>
  </si>
  <si>
    <t>Pollutant Emissions Rates (grams/hr)</t>
  </si>
  <si>
    <t xml:space="preserve">During Hurricane Matthew and the heavy rain event the week prior, the training area roads of Manchester, King, Plank, and Chicken suffered damage ranging from sink holes to total wash outs of Manchester Rd.  Following these storms in September and October 2016, Manchester Road was closed to traffic and officials diverted traffic via King Rd to Plank Rd to Chicken Rd.  Fort Bragg funded $7.0M in repairs to these roads as a result of the Hurricane Matthew and the preceding rain event.  Due to the work performed after Hurricane Matthew, no damage was reported on these roads following Hurricane Florence.  </t>
  </si>
  <si>
    <t>Net Benefits</t>
  </si>
  <si>
    <t>Truck Operating Costs per hour (2017$)</t>
  </si>
  <si>
    <t>Profile of General Population and Housing Characteristics: 2010</t>
  </si>
  <si>
    <t>DP-1</t>
  </si>
  <si>
    <t>Households 2020</t>
  </si>
  <si>
    <t>Population 2020</t>
  </si>
  <si>
    <t>Avg HH size 2010*</t>
  </si>
  <si>
    <t>* household size held constant throughout analysis period</t>
  </si>
  <si>
    <t>minutes, travel time savings per vehicle. Applied only to existing traffic.</t>
  </si>
  <si>
    <t>Annual Trucks, No Build</t>
  </si>
  <si>
    <t>Annual Autos, No Build</t>
  </si>
  <si>
    <t>mile construction zone length</t>
  </si>
  <si>
    <t>Source: Pavement Conditions and Extra Vehicle Operating Costs for Urban Areas with Population of 500K or More. TRIP, a national transportation research group. Report: http://www.tripnet.org/docs/Urban_Roads_TRIP_Report_October_2018.pdf Appendices: http://www.tripnet.org/docs/Urban_Roads_TRIP_Report_Appendices_October_2018.pdf</t>
  </si>
  <si>
    <t>Value of Property Damage</t>
  </si>
  <si>
    <t>Case Number</t>
  </si>
  <si>
    <t>Report Date</t>
  </si>
  <si>
    <t>Report Time</t>
  </si>
  <si>
    <t>Street Address</t>
  </si>
  <si>
    <t>Location Grid X</t>
  </si>
  <si>
    <t>Location Grid Y</t>
  </si>
  <si>
    <t>Geometry</t>
  </si>
  <si>
    <t>Description</t>
  </si>
  <si>
    <t>Injury Reported</t>
  </si>
  <si>
    <t>Subject Injuries</t>
  </si>
  <si>
    <t>Victim Injuries</t>
  </si>
  <si>
    <t>Crash Type</t>
  </si>
  <si>
    <t>Injury Level</t>
  </si>
  <si>
    <t># of crashes</t>
  </si>
  <si>
    <t>Crashes Per Yr</t>
  </si>
  <si>
    <t>Crash Reductions per year (CRF=20%)</t>
  </si>
  <si>
    <t>03163-2015-MPC023</t>
  </si>
  <si>
    <t>2015/08/07</t>
  </si>
  <si>
    <t>0701</t>
  </si>
  <si>
    <t>Mckellers Rd/Lamont Rd</t>
  </si>
  <si>
    <t>Failure to Yeild to Oncoming Traffic When Turning Left</t>
  </si>
  <si>
    <t>No Injury Reported</t>
  </si>
  <si>
    <t>LTSR</t>
  </si>
  <si>
    <t>03880-2015-MPC023</t>
  </si>
  <si>
    <t>2015/10/01</t>
  </si>
  <si>
    <t>0842</t>
  </si>
  <si>
    <t>Lamont Rd/Longstreet Rd</t>
  </si>
  <si>
    <t>35.134550</t>
  </si>
  <si>
    <t>-79.069220</t>
  </si>
  <si>
    <t>Failure to Decrease Speed to Avoid a Collision</t>
  </si>
  <si>
    <t>RE</t>
  </si>
  <si>
    <t>02532-2016-MPC023</t>
  </si>
  <si>
    <t>2016/04/26</t>
  </si>
  <si>
    <t>0754</t>
  </si>
  <si>
    <t>Lamont Rd./McKellars Rd.</t>
  </si>
  <si>
    <t>35.147612</t>
  </si>
  <si>
    <t>-79.07877</t>
  </si>
  <si>
    <t>Failure to Decrease Speed to Avoid Collision</t>
  </si>
  <si>
    <t>04509-2016-MPC023</t>
  </si>
  <si>
    <t>2016/06/22</t>
  </si>
  <si>
    <t>0523</t>
  </si>
  <si>
    <t>Longstreet Rd./ Lamont Rd.</t>
  </si>
  <si>
    <t>35.134597</t>
  </si>
  <si>
    <t>-79.068808</t>
  </si>
  <si>
    <t>Failure to Maintain Lane</t>
  </si>
  <si>
    <t>RORR</t>
  </si>
  <si>
    <t>00273-2016-TAI023</t>
  </si>
  <si>
    <t>2016/07/08</t>
  </si>
  <si>
    <t>1850</t>
  </si>
  <si>
    <t>Lamont Rd/ Longstreet Rd</t>
  </si>
  <si>
    <t>35.137939</t>
  </si>
  <si>
    <t>-79.074248</t>
  </si>
  <si>
    <t>00595-2016-TAI023</t>
  </si>
  <si>
    <t>2016/10/31</t>
  </si>
  <si>
    <t>1704</t>
  </si>
  <si>
    <t>McKellars Rd./Lamont Rd.</t>
  </si>
  <si>
    <t>35.150080</t>
  </si>
  <si>
    <t>-79.079422</t>
  </si>
  <si>
    <t>Failure to Yield Right of Way When Turning Left</t>
  </si>
  <si>
    <t>00334-2017-MPC023</t>
  </si>
  <si>
    <t>2017/01/13</t>
  </si>
  <si>
    <t>0810</t>
  </si>
  <si>
    <t>McKellars Rd./ Lamont Rd.</t>
  </si>
  <si>
    <t>35.150279</t>
  </si>
  <si>
    <t>-79.079285</t>
  </si>
  <si>
    <t>01876-2017-MPC023</t>
  </si>
  <si>
    <t>2017/03/09</t>
  </si>
  <si>
    <t>0838</t>
  </si>
  <si>
    <t>Lamont Rd./Longstreet Rd.</t>
  </si>
  <si>
    <t>35.134502</t>
  </si>
  <si>
    <t>-79.068827</t>
  </si>
  <si>
    <t>00323-2017-TAI023</t>
  </si>
  <si>
    <t>2017/04/06</t>
  </si>
  <si>
    <t>Lamont St./Longstreet Rd.</t>
  </si>
  <si>
    <t>35.136026</t>
  </si>
  <si>
    <t>-79.071495</t>
  </si>
  <si>
    <t>02791-2017-MPC023</t>
  </si>
  <si>
    <t>2017/04/12</t>
  </si>
  <si>
    <t>1244</t>
  </si>
  <si>
    <t>Manchester Rd./ Lamont Rd.</t>
  </si>
  <si>
    <t>35.173318</t>
  </si>
  <si>
    <t>-79.083116</t>
  </si>
  <si>
    <t>00451-2017-TAI023</t>
  </si>
  <si>
    <t>2017/05/15</t>
  </si>
  <si>
    <t>0848</t>
  </si>
  <si>
    <t>Lamont St/Mckellars Rd</t>
  </si>
  <si>
    <t>35.150103</t>
  </si>
  <si>
    <t>-79.079424</t>
  </si>
  <si>
    <t>Failure to Yield to Oncoming Traffic While Turning Left</t>
  </si>
  <si>
    <t>Injuries Reported</t>
  </si>
  <si>
    <t>Other, Apparent Minor Injuries</t>
  </si>
  <si>
    <t>06773-2017-MPC023</t>
  </si>
  <si>
    <t>2017/09/12</t>
  </si>
  <si>
    <t>0950</t>
  </si>
  <si>
    <t>Lamont Rd./McKellers Rd.</t>
  </si>
  <si>
    <t>00886-2017-TAI023</t>
  </si>
  <si>
    <t>2017/09/18</t>
  </si>
  <si>
    <t>1338</t>
  </si>
  <si>
    <t>Lamont Rd./Mckellars Rd.</t>
  </si>
  <si>
    <t>09133-2017-MPC023</t>
  </si>
  <si>
    <t>2017/11/28</t>
  </si>
  <si>
    <t>1745</t>
  </si>
  <si>
    <t>00558-2018-MPC023</t>
  </si>
  <si>
    <t>2018/01/20</t>
  </si>
  <si>
    <t>1158</t>
  </si>
  <si>
    <t>Unsafe Movement Forward</t>
  </si>
  <si>
    <t>00992-2018-MPC023</t>
  </si>
  <si>
    <t>2018/02/08</t>
  </si>
  <si>
    <t>0830</t>
  </si>
  <si>
    <t>Longstreet Rd./Lamont Rd.</t>
  </si>
  <si>
    <t>35.143743</t>
  </si>
  <si>
    <t>05697-2018-MPC023</t>
  </si>
  <si>
    <t>2018/09/04</t>
  </si>
  <si>
    <t>1741</t>
  </si>
  <si>
    <t>Lamont Rd./Mckellers Rd.</t>
  </si>
  <si>
    <t>05709-2018-MPC023</t>
  </si>
  <si>
    <t>2018/09/05</t>
  </si>
  <si>
    <t>0801</t>
  </si>
  <si>
    <t>35.150669</t>
  </si>
  <si>
    <t>-79.079851</t>
  </si>
  <si>
    <t>00987-2018-TAI023</t>
  </si>
  <si>
    <t>2018/09/07</t>
  </si>
  <si>
    <t>1050</t>
  </si>
  <si>
    <t>35.151617</t>
  </si>
  <si>
    <t>-79.081650</t>
  </si>
  <si>
    <t>Apparent Minor Injuries</t>
  </si>
  <si>
    <t>01561-2015-MPC023</t>
  </si>
  <si>
    <t>2015/04/10</t>
  </si>
  <si>
    <t>1245</t>
  </si>
  <si>
    <t>MANCHESTER RD/LAMONT RD</t>
  </si>
  <si>
    <t>UNSAFE MOVEMENT (FORWARD)</t>
  </si>
  <si>
    <t>01644-2015-MPC023</t>
  </si>
  <si>
    <t>2015/04/15</t>
  </si>
  <si>
    <t>2101</t>
  </si>
  <si>
    <t>Manchester Rd / Lamont Rd</t>
  </si>
  <si>
    <t>35.173387</t>
  </si>
  <si>
    <t>-79.083366</t>
  </si>
  <si>
    <t>Traffic accident resulting in damage to private property</t>
  </si>
  <si>
    <t>?</t>
  </si>
  <si>
    <t>01643-2015-MPC023</t>
  </si>
  <si>
    <t>MANCHESTER RD / LAMONT RD</t>
  </si>
  <si>
    <t>TRAFFIC ACCIDENT RESULTING IN DAMAGE TO PRIVATE PROPERTY</t>
  </si>
  <si>
    <t>01639-2015-MPC023</t>
  </si>
  <si>
    <t>1721</t>
  </si>
  <si>
    <t>MANCHESTER</t>
  </si>
  <si>
    <t>FAILURE TO YIELD TURNING LEFT AT INTERSECTION</t>
  </si>
  <si>
    <t>Severe Laceration, No Injury Reported, Other</t>
  </si>
  <si>
    <t>LTDR</t>
  </si>
  <si>
    <t>00340-2016-MPC023</t>
  </si>
  <si>
    <t>2016/01/21</t>
  </si>
  <si>
    <t>1748</t>
  </si>
  <si>
    <t>Manchester Rd adj Sicily DZ</t>
  </si>
  <si>
    <t>35.16400</t>
  </si>
  <si>
    <t>-79.13081</t>
  </si>
  <si>
    <t>Traffic Accident Involving Road Debris</t>
  </si>
  <si>
    <t>FO</t>
  </si>
  <si>
    <t>04027-2016-MPC023</t>
  </si>
  <si>
    <t>2016/06/09</t>
  </si>
  <si>
    <t>1443</t>
  </si>
  <si>
    <t>Manchester Rd</t>
  </si>
  <si>
    <t>35.167315</t>
  </si>
  <si>
    <t>-79.152175</t>
  </si>
  <si>
    <t>Driving Left of Center</t>
  </si>
  <si>
    <t>RORL</t>
  </si>
  <si>
    <t>05938-2016-MPC023</t>
  </si>
  <si>
    <t>2016/08/05</t>
  </si>
  <si>
    <t>1831</t>
  </si>
  <si>
    <t>Manchester Rd.</t>
  </si>
  <si>
    <t>35.178120</t>
  </si>
  <si>
    <t>-79.167122</t>
  </si>
  <si>
    <t>06479-2016-MPC023</t>
  </si>
  <si>
    <t>2016/08/26</t>
  </si>
  <si>
    <t>1112</t>
  </si>
  <si>
    <t>Manchester Rd./Lamont Rd.</t>
  </si>
  <si>
    <t>00442-2016-TAI023</t>
  </si>
  <si>
    <t>2016/09/08</t>
  </si>
  <si>
    <t>1100</t>
  </si>
  <si>
    <t>Manchester Rd./Keist Lake</t>
  </si>
  <si>
    <t>35.169316</t>
  </si>
  <si>
    <t>-79.093914</t>
  </si>
  <si>
    <t>Careless and Reckless Driving</t>
  </si>
  <si>
    <t>01942-2017-MPC023</t>
  </si>
  <si>
    <t>2017/03/11</t>
  </si>
  <si>
    <t>1044</t>
  </si>
  <si>
    <t>Manchester Rd./Airfield Casualty Collection Point</t>
  </si>
  <si>
    <t>35.164128</t>
  </si>
  <si>
    <t>-79.115499</t>
  </si>
  <si>
    <t>Traffic Accident Resulting in Damage to Private Property Involving Wildlife (0 Inj/0 Tow)</t>
  </si>
  <si>
    <t>Animal</t>
  </si>
  <si>
    <t>00506-2017-TAI023</t>
  </si>
  <si>
    <t>2017/05/24</t>
  </si>
  <si>
    <t>1231</t>
  </si>
  <si>
    <t>Ray Rd/ Manchester Rd</t>
  </si>
  <si>
    <t>35.164221</t>
  </si>
  <si>
    <t>-79.143055</t>
  </si>
  <si>
    <t>05345-2017-MPC023</t>
  </si>
  <si>
    <t>2017/07/20</t>
  </si>
  <si>
    <t>Manchester Rd./Jonh Neil Shaw Rd.</t>
  </si>
  <si>
    <t>35.172812</t>
  </si>
  <si>
    <t>-79.084989</t>
  </si>
  <si>
    <t>Unsafe Movement Backing</t>
  </si>
  <si>
    <t>Backing</t>
  </si>
  <si>
    <t>06089-2017-MPC023</t>
  </si>
  <si>
    <t>2017/08/16</t>
  </si>
  <si>
    <t>1620</t>
  </si>
  <si>
    <t>Manchester Rd./Blues Rd.</t>
  </si>
  <si>
    <t>35.183182</t>
  </si>
  <si>
    <t>-79.183419</t>
  </si>
  <si>
    <t>Failure to decrease Speed to Avoid Collision</t>
  </si>
  <si>
    <t>07170-2017-MPC023</t>
  </si>
  <si>
    <t>2017/09/25</t>
  </si>
  <si>
    <t>1230</t>
  </si>
  <si>
    <t>W Manchester Rd./Lamont Rd.</t>
  </si>
  <si>
    <t>Improper Right Turn</t>
  </si>
  <si>
    <t>RTDR</t>
  </si>
  <si>
    <t>00944-2017-TAI023</t>
  </si>
  <si>
    <t>2017/10/06</t>
  </si>
  <si>
    <t>1828</t>
  </si>
  <si>
    <t>Manchester Rd./Latham Rd.</t>
  </si>
  <si>
    <t>35.163645</t>
  </si>
  <si>
    <t>-79.111436</t>
  </si>
  <si>
    <t>00313-2018-TAI023</t>
  </si>
  <si>
    <t>2018/03/14</t>
  </si>
  <si>
    <t>0608</t>
  </si>
  <si>
    <t>Manchester Rd./Ray Rd.</t>
  </si>
  <si>
    <t>35.165853</t>
  </si>
  <si>
    <t>-79.142439</t>
  </si>
  <si>
    <t>01682-2015-MPC023</t>
  </si>
  <si>
    <t>2015/04/17</t>
  </si>
  <si>
    <t>0023</t>
  </si>
  <si>
    <t>Manchester Rd/John Neil Shaw St</t>
  </si>
  <si>
    <t>35.171633</t>
  </si>
  <si>
    <t>-79.283931</t>
  </si>
  <si>
    <t>Fail to Maintain Lane</t>
  </si>
  <si>
    <t>02075-2015-MPC023</t>
  </si>
  <si>
    <t>2015/05/13</t>
  </si>
  <si>
    <t>1001</t>
  </si>
  <si>
    <t>35.18591</t>
  </si>
  <si>
    <t>-79.19510</t>
  </si>
  <si>
    <t>Unsafe Passing</t>
  </si>
  <si>
    <t>Possible Internal Injury</t>
  </si>
  <si>
    <t>HO</t>
  </si>
  <si>
    <t>02514-2015-MPC023</t>
  </si>
  <si>
    <t>2015/06/19</t>
  </si>
  <si>
    <t>1025</t>
  </si>
  <si>
    <t>Manchester Rd/ Morrison Bridge Rd</t>
  </si>
  <si>
    <t>35.184871</t>
  </si>
  <si>
    <t>-79.188939</t>
  </si>
  <si>
    <t>01396-2015-MPC023</t>
  </si>
  <si>
    <t>2015/09/01</t>
  </si>
  <si>
    <t>2149</t>
  </si>
  <si>
    <t>Manchester Rd adj MacArthur Lake</t>
  </si>
  <si>
    <t>-79.26134</t>
  </si>
  <si>
    <t>00078-2016-MPI023</t>
  </si>
  <si>
    <t>2016/01/15</t>
  </si>
  <si>
    <t>0243</t>
  </si>
  <si>
    <t>Morrison Bridge/Manchester Rd</t>
  </si>
  <si>
    <t>35.184242</t>
  </si>
  <si>
    <t>-79.187439</t>
  </si>
  <si>
    <t>05421-2016-MPC023</t>
  </si>
  <si>
    <t>2016/07/19</t>
  </si>
  <si>
    <t>1650</t>
  </si>
  <si>
    <t>Manchester Rd/ Raeford Vass Rd</t>
  </si>
  <si>
    <t>35.171652</t>
  </si>
  <si>
    <t>-79.28383</t>
  </si>
  <si>
    <t>Failure to Yield Right of Way</t>
  </si>
  <si>
    <t>Angle</t>
  </si>
  <si>
    <t>00054-2017-TAI023</t>
  </si>
  <si>
    <t>2017/01/23</t>
  </si>
  <si>
    <t>Manchester Rd./ MacArthur Lake</t>
  </si>
  <si>
    <t>Fleeing the Scene of Accident</t>
  </si>
  <si>
    <t>No</t>
  </si>
  <si>
    <t>Unknown</t>
  </si>
  <si>
    <t>00587-2017-TAI023</t>
  </si>
  <si>
    <t>2017/06/19</t>
  </si>
  <si>
    <t>1457</t>
  </si>
  <si>
    <t>Manchester Rd./Ranger Training St.</t>
  </si>
  <si>
    <t>35.183300</t>
  </si>
  <si>
    <t>-79.210803</t>
  </si>
  <si>
    <t>00885-2017-TAI023</t>
  </si>
  <si>
    <t>0607</t>
  </si>
  <si>
    <t>Manchester Rd./King Rd.</t>
  </si>
  <si>
    <t>35.180524</t>
  </si>
  <si>
    <t>-79.232911</t>
  </si>
  <si>
    <t>Operating Unregistered Vehicle</t>
  </si>
  <si>
    <t>00624-2018-MPC023</t>
  </si>
  <si>
    <t>2018/01/23</t>
  </si>
  <si>
    <t>1030</t>
  </si>
  <si>
    <t>Manchester Rd./Raefordvass Rd.</t>
  </si>
  <si>
    <t>35.185960</t>
  </si>
  <si>
    <t>00546-2018-TAI023</t>
  </si>
  <si>
    <t>2018/05/16</t>
  </si>
  <si>
    <t>0547</t>
  </si>
  <si>
    <t>Manchester Rd./Longstreet Rd.</t>
  </si>
  <si>
    <t>35.174232</t>
  </si>
  <si>
    <t>-79.281357</t>
  </si>
  <si>
    <t>Apparent Broken Bones</t>
  </si>
  <si>
    <t>02404-2015-MPC023</t>
  </si>
  <si>
    <t>2015/06/13</t>
  </si>
  <si>
    <t>0332</t>
  </si>
  <si>
    <t>King Rd</t>
  </si>
  <si>
    <t>35.108603</t>
  </si>
  <si>
    <t>-79.338785</t>
  </si>
  <si>
    <t>Traffic Accident Resulitng in Damage to Private Property (1 Inj, 1 Tow)</t>
  </si>
  <si>
    <t>Concussion, Apparent Minor Injuries</t>
  </si>
  <si>
    <t>01478-2016-MPC023</t>
  </si>
  <si>
    <t>2016/03/16</t>
  </si>
  <si>
    <t>Aberdeen Training Facility, King Rd.</t>
  </si>
  <si>
    <t>35.11843</t>
  </si>
  <si>
    <t>-79.34258</t>
  </si>
  <si>
    <t>00584-2016-TAI023</t>
  </si>
  <si>
    <t>2016/10/28</t>
  </si>
  <si>
    <t>0615</t>
  </si>
  <si>
    <t>King Rd./Nijmegan DZ</t>
  </si>
  <si>
    <t>35.108165</t>
  </si>
  <si>
    <t>-79.338521</t>
  </si>
  <si>
    <t>Traffic Accident Resulting in Damage to Private Property (1 Inj/1 Tow)</t>
  </si>
  <si>
    <t>00325-2017-TAI023</t>
  </si>
  <si>
    <t>2017/04/08</t>
  </si>
  <si>
    <t>0224</t>
  </si>
  <si>
    <t>[No data]</t>
  </si>
  <si>
    <t>35.110871</t>
  </si>
  <si>
    <t>-79.341604</t>
  </si>
  <si>
    <t>02480-2015-MPC023</t>
  </si>
  <si>
    <t>2015/06/17</t>
  </si>
  <si>
    <t>1635</t>
  </si>
  <si>
    <t>King Rd/Plank Rd</t>
  </si>
  <si>
    <t>Failure to Decrease Speed to Avoid Collision.</t>
  </si>
  <si>
    <t>03501-2015-MPC023</t>
  </si>
  <si>
    <t>2015/09/02</t>
  </si>
  <si>
    <t>1016</t>
  </si>
  <si>
    <t>35.04908</t>
  </si>
  <si>
    <t>-79.32925</t>
  </si>
  <si>
    <t>Traffic Accident Resulting in Damage to Government and Private Property</t>
  </si>
  <si>
    <t>03802-2015-MPC023</t>
  </si>
  <si>
    <t>2015/09/25</t>
  </si>
  <si>
    <t>1252</t>
  </si>
  <si>
    <t>Plank Rd/King Rd</t>
  </si>
  <si>
    <t>35.049182</t>
  </si>
  <si>
    <t>-79.329286</t>
  </si>
  <si>
    <t>04238-2015-MPC023</t>
  </si>
  <si>
    <t>2015/10/29</t>
  </si>
  <si>
    <t>0745</t>
  </si>
  <si>
    <t>Plank Rd/Raefor-Vass Rd</t>
  </si>
  <si>
    <t>35.05731</t>
  </si>
  <si>
    <t>-79.23565</t>
  </si>
  <si>
    <t>Improper Passing</t>
  </si>
  <si>
    <t>04765-2015-MPC023</t>
  </si>
  <si>
    <t>2015/12/12</t>
  </si>
  <si>
    <t>1021</t>
  </si>
  <si>
    <t>35.049021</t>
  </si>
  <si>
    <t>-79.32931</t>
  </si>
  <si>
    <t>Unsafe Movement (Stopping)</t>
  </si>
  <si>
    <t>01435-2016-MPC023</t>
  </si>
  <si>
    <t>2016/03/14</t>
  </si>
  <si>
    <t>1810</t>
  </si>
  <si>
    <t>Plank Rd.</t>
  </si>
  <si>
    <t>35.04765</t>
  </si>
  <si>
    <t>-79.33346</t>
  </si>
  <si>
    <t>Failure To Secure Load</t>
  </si>
  <si>
    <t>02769-2016-MPC023</t>
  </si>
  <si>
    <t>2016/05/03</t>
  </si>
  <si>
    <t>0741</t>
  </si>
  <si>
    <t>Plank Rd/ King Rd</t>
  </si>
  <si>
    <t>35.049029</t>
  </si>
  <si>
    <t>-79.32922</t>
  </si>
  <si>
    <t>Failure to Yield to Oncoming Traffic when Turning Left</t>
  </si>
  <si>
    <t>00275-2016-TAI023</t>
  </si>
  <si>
    <t>2016/07/10</t>
  </si>
  <si>
    <t>1714</t>
  </si>
  <si>
    <t>Plank Rd./Raeford-Vass Rd.</t>
  </si>
  <si>
    <t>35.057479</t>
  </si>
  <si>
    <t>-79.236375</t>
  </si>
  <si>
    <t>Improper passing</t>
  </si>
  <si>
    <t>07512-2016-MPC023</t>
  </si>
  <si>
    <t>2016/10/13</t>
  </si>
  <si>
    <t>0706</t>
  </si>
  <si>
    <t>King Rd./ Plank Rd.</t>
  </si>
  <si>
    <t>35.049068</t>
  </si>
  <si>
    <t>-79.3293</t>
  </si>
  <si>
    <t>07841-2016-MPC023</t>
  </si>
  <si>
    <t>2016/10/26</t>
  </si>
  <si>
    <t>1735</t>
  </si>
  <si>
    <t>Plank Rd./King Rd.</t>
  </si>
  <si>
    <t>35.048656</t>
  </si>
  <si>
    <t>-79.330383</t>
  </si>
  <si>
    <t>00594-2016-TAI023</t>
  </si>
  <si>
    <t>0709</t>
  </si>
  <si>
    <t>35.048598</t>
  </si>
  <si>
    <t>-79.330660</t>
  </si>
  <si>
    <t>00452-2017-MPC023</t>
  </si>
  <si>
    <t>2017/01/18</t>
  </si>
  <si>
    <t>1007</t>
  </si>
  <si>
    <t>PlankRd./Raeford-Vass Rd.</t>
  </si>
  <si>
    <t>35.056492</t>
  </si>
  <si>
    <t>-79.231687</t>
  </si>
  <si>
    <t>Failure to Decrease Speed to Avoid Collison</t>
  </si>
  <si>
    <t>00221-2017-TAI023</t>
  </si>
  <si>
    <t>2017/03/04</t>
  </si>
  <si>
    <t>1600</t>
  </si>
  <si>
    <t>Plank Rd./Turkey Rd.</t>
  </si>
  <si>
    <t>35.058876</t>
  </si>
  <si>
    <t>-79.288775</t>
  </si>
  <si>
    <t>00809-2017-TAI023</t>
  </si>
  <si>
    <t>2017/08/27</t>
  </si>
  <si>
    <t>0857</t>
  </si>
  <si>
    <t>35.055260</t>
  </si>
  <si>
    <t>-79.302498</t>
  </si>
  <si>
    <t>Apparent Broken Bones, Possible Internal Injury</t>
  </si>
  <si>
    <t>01151-2017-TAI023</t>
  </si>
  <si>
    <t>2017/12/01</t>
  </si>
  <si>
    <t>Plank Rd./Sandy Grove Church Rd.</t>
  </si>
  <si>
    <t>35.058515</t>
  </si>
  <si>
    <t>-79.258372</t>
  </si>
  <si>
    <t>00316-2018-TAI023</t>
  </si>
  <si>
    <t>1601</t>
  </si>
  <si>
    <t>35.048856</t>
  </si>
  <si>
    <t>-79.329815</t>
  </si>
  <si>
    <t>Careless and Reckless Driving by Manner</t>
  </si>
  <si>
    <t>00996-2018-TAI023</t>
  </si>
  <si>
    <t>2018/09/08</t>
  </si>
  <si>
    <t>1930</t>
  </si>
  <si>
    <t>35.051290</t>
  </si>
  <si>
    <t>-79.316183</t>
  </si>
  <si>
    <t>Careless or Reckless Driving by Manner</t>
  </si>
  <si>
    <t>05980-2018-MPC023</t>
  </si>
  <si>
    <t>2018/09/16</t>
  </si>
  <si>
    <t>0532</t>
  </si>
  <si>
    <t>35.049384</t>
  </si>
  <si>
    <t>-79.321096</t>
  </si>
  <si>
    <t>Speed Unsafe for Conditions</t>
  </si>
  <si>
    <t>01023-2018-TAI023</t>
  </si>
  <si>
    <t>2018/09/19</t>
  </si>
  <si>
    <t>01022-2017-TAI023</t>
  </si>
  <si>
    <t>2017/10/27</t>
  </si>
  <si>
    <t>0852</t>
  </si>
  <si>
    <t>-79.302918</t>
  </si>
  <si>
    <t>01549-2015-MPC023</t>
  </si>
  <si>
    <t>2015/04/09</t>
  </si>
  <si>
    <t>1240</t>
  </si>
  <si>
    <t>Plank RD Wayside RD</t>
  </si>
  <si>
    <t>Traffic Accident Resulting in Damage to Private Property (0 INJ/0 TOW)</t>
  </si>
  <si>
    <t>01710-2015-MPC023</t>
  </si>
  <si>
    <t>2015/04/21</t>
  </si>
  <si>
    <t>0900</t>
  </si>
  <si>
    <t>Plank Rd</t>
  </si>
  <si>
    <t>Failure to Decrease speed to avoid collision</t>
  </si>
  <si>
    <t>02159-2015-MPI023</t>
  </si>
  <si>
    <t>2015/04/25</t>
  </si>
  <si>
    <t>0003</t>
  </si>
  <si>
    <t>Traffic Offenses - Accident with damge to government property (1 Inj / 2 Tow)</t>
  </si>
  <si>
    <t>02156-2015-MPI023</t>
  </si>
  <si>
    <t>2015/06/06</t>
  </si>
  <si>
    <t>0246</t>
  </si>
  <si>
    <t>Imparied Driving (.16% AC)</t>
  </si>
  <si>
    <t>02317-2015-MPC023</t>
  </si>
  <si>
    <t>2015/06/07</t>
  </si>
  <si>
    <t>0333</t>
  </si>
  <si>
    <t>Plank Road Cut Off</t>
  </si>
  <si>
    <t>35.04773</t>
  </si>
  <si>
    <t>-79.16147</t>
  </si>
  <si>
    <t>Traffic Accident Resulting In Injuries (3 Inj/1 Tow)</t>
  </si>
  <si>
    <t>02330-2015-MPC023</t>
  </si>
  <si>
    <t>2015/06/08</t>
  </si>
  <si>
    <t>0558</t>
  </si>
  <si>
    <t>Plank Rd/Wayside Rd.</t>
  </si>
  <si>
    <t>Failure to Decrease Speed to Avoid a Collison</t>
  </si>
  <si>
    <t>02501-2015-MPC023</t>
  </si>
  <si>
    <t>2015/06/18</t>
  </si>
  <si>
    <t>1628</t>
  </si>
  <si>
    <t>Plank Rd/Wayside Rd</t>
  </si>
  <si>
    <t>Failure to decrease speed to avoid collision</t>
  </si>
  <si>
    <t>02504-2015-MPC023</t>
  </si>
  <si>
    <t>1630</t>
  </si>
  <si>
    <t>Plank Rd/N Vass Rd</t>
  </si>
  <si>
    <t>35.05650</t>
  </si>
  <si>
    <t>-79.23163</t>
  </si>
  <si>
    <t>03848-2015-MPC023</t>
  </si>
  <si>
    <t>2015/09/29</t>
  </si>
  <si>
    <t>Chicken Rd/Plank Rd</t>
  </si>
  <si>
    <t>35.07476</t>
  </si>
  <si>
    <t>-79.07031</t>
  </si>
  <si>
    <t>Failure to Decrease Speed Necessary to Avoid Collision</t>
  </si>
  <si>
    <t>04221-2015-MPC023</t>
  </si>
  <si>
    <t>2015/10/28</t>
  </si>
  <si>
    <t>1052</t>
  </si>
  <si>
    <t>Plank Rd/Wayside St</t>
  </si>
  <si>
    <t>35.04961</t>
  </si>
  <si>
    <t>Failure to Yield to Oncoming Traffic When Turning Left</t>
  </si>
  <si>
    <t>04545-2015-MPC023</t>
  </si>
  <si>
    <t>2015/11/23</t>
  </si>
  <si>
    <t>0732</t>
  </si>
  <si>
    <t>Plank Rd/ Hobson Rd</t>
  </si>
  <si>
    <t>35.04953</t>
  </si>
  <si>
    <t>-79.13658</t>
  </si>
  <si>
    <t>04843-2015-MPC023</t>
  </si>
  <si>
    <t>2015/12/17</t>
  </si>
  <si>
    <t>1510</t>
  </si>
  <si>
    <t>35.04966</t>
  </si>
  <si>
    <t>-79.11452</t>
  </si>
  <si>
    <t>00065-2016-MPC023</t>
  </si>
  <si>
    <t>2016/01/06</t>
  </si>
  <si>
    <t>0730</t>
  </si>
  <si>
    <t>Plank Rd/Mott Lake</t>
  </si>
  <si>
    <t>35.053830</t>
  </si>
  <si>
    <t>-79.217447</t>
  </si>
  <si>
    <t>Failure to Properly Secure Load</t>
  </si>
  <si>
    <t>00342-2016-MPC023</t>
  </si>
  <si>
    <t>1834</t>
  </si>
  <si>
    <t>35.04964</t>
  </si>
  <si>
    <t>-79.11282</t>
  </si>
  <si>
    <t>Failure to Yield to Oncoming Traffic</t>
  </si>
  <si>
    <t>00873-2016-MPC023</t>
  </si>
  <si>
    <t>2016/02/15</t>
  </si>
  <si>
    <t>0929</t>
  </si>
  <si>
    <t>35.049769</t>
  </si>
  <si>
    <t>-79.121006</t>
  </si>
  <si>
    <t>Misdemeanor Death by Motor Vehicle</t>
  </si>
  <si>
    <t>Apparent Broken Bones, Fractured or Broken Left Leg</t>
  </si>
  <si>
    <t>Exceeding a Safe Speed</t>
  </si>
  <si>
    <t>Fractured or Broken Left Leg, Other</t>
  </si>
  <si>
    <t>01158-2016-MPC023</t>
  </si>
  <si>
    <t>2016/03/02</t>
  </si>
  <si>
    <t>0645</t>
  </si>
  <si>
    <t>-79.11270</t>
  </si>
  <si>
    <t>Failure to Decrease Speed Necessary to Avoid a Collision</t>
  </si>
  <si>
    <t>00015-2016-TAI023</t>
  </si>
  <si>
    <t>Plank Rd/ Wayside Rd</t>
  </si>
  <si>
    <t>35.049644</t>
  </si>
  <si>
    <t>-79.112837</t>
  </si>
  <si>
    <t>01864-2016-MPC023</t>
  </si>
  <si>
    <t>2016/04/01</t>
  </si>
  <si>
    <t>1636</t>
  </si>
  <si>
    <t>Failure to Decrease Speed</t>
  </si>
  <si>
    <t>02222-2016-MPC023</t>
  </si>
  <si>
    <t>2016/04/14</t>
  </si>
  <si>
    <t>1320</t>
  </si>
  <si>
    <t>35.04956</t>
  </si>
  <si>
    <t>-79.13606</t>
  </si>
  <si>
    <t>Fleeing the Scene of an Accident</t>
  </si>
  <si>
    <t>02133-2016-MPC023</t>
  </si>
  <si>
    <t>2016/04/15</t>
  </si>
  <si>
    <t>2135</t>
  </si>
  <si>
    <t>Plank Rd/Hobson Rd</t>
  </si>
  <si>
    <t>35.049432</t>
  </si>
  <si>
    <t>-79.136614</t>
  </si>
  <si>
    <t>03160-2016-MPC023</t>
  </si>
  <si>
    <t>2016/05/14</t>
  </si>
  <si>
    <t>35.06197</t>
  </si>
  <si>
    <t>-79.08354</t>
  </si>
  <si>
    <t>Failure to Secure Load</t>
  </si>
  <si>
    <t>00139-2016-TAI023</t>
  </si>
  <si>
    <t>2016/05/17</t>
  </si>
  <si>
    <t>1805</t>
  </si>
  <si>
    <t>Plank Rd./Chicken Rd.</t>
  </si>
  <si>
    <t>35.056261</t>
  </si>
  <si>
    <t>-79.089655</t>
  </si>
  <si>
    <t>00250-2016-TAI023</t>
  </si>
  <si>
    <t>2016/06/30</t>
  </si>
  <si>
    <t>1235</t>
  </si>
  <si>
    <t>Plank Rd / Wayside Rd</t>
  </si>
  <si>
    <t>35.049636</t>
  </si>
  <si>
    <t>-79.113046</t>
  </si>
  <si>
    <t>05884-2016-MPC023</t>
  </si>
  <si>
    <t>2016/08/03</t>
  </si>
  <si>
    <t>1752</t>
  </si>
  <si>
    <t>Plank Rd./Wayside Dr.</t>
  </si>
  <si>
    <t>35.049878</t>
  </si>
  <si>
    <t>-79.109830</t>
  </si>
  <si>
    <t>06722-2016-MPC023</t>
  </si>
  <si>
    <t>2016/09/06</t>
  </si>
  <si>
    <t>0734</t>
  </si>
  <si>
    <t>35.049473</t>
  </si>
  <si>
    <t>-79.136688</t>
  </si>
  <si>
    <t>00436-2016-TAI023</t>
  </si>
  <si>
    <t>Plank Rd./Hobson Rd.</t>
  </si>
  <si>
    <t>35.049443</t>
  </si>
  <si>
    <t>-79.13660</t>
  </si>
  <si>
    <t>06921-2016-MPC023</t>
  </si>
  <si>
    <t>2016/09/18</t>
  </si>
  <si>
    <t>0620</t>
  </si>
  <si>
    <t>Plank Rd./ Wayside Rd.</t>
  </si>
  <si>
    <t>35.04965</t>
  </si>
  <si>
    <t>-79.11306</t>
  </si>
  <si>
    <t>Traffic Accident Resulting In Damage To Private Property (0 Inj/1Tow)</t>
  </si>
  <si>
    <t>00477-2016-TAI023</t>
  </si>
  <si>
    <t>2016/09/19</t>
  </si>
  <si>
    <t>1414</t>
  </si>
  <si>
    <t>35.050537</t>
  </si>
  <si>
    <t>-79.202767</t>
  </si>
  <si>
    <t>00483-2016-TAI023</t>
  </si>
  <si>
    <t>2016/09/21</t>
  </si>
  <si>
    <t>1046</t>
  </si>
  <si>
    <t>Plank Rd./Mott Lake</t>
  </si>
  <si>
    <t>35.051112</t>
  </si>
  <si>
    <t>-79.200497</t>
  </si>
  <si>
    <t>00506-2016-TAI023</t>
  </si>
  <si>
    <t>2016/09/29</t>
  </si>
  <si>
    <t>0700</t>
  </si>
  <si>
    <t>Plank Rd./Puppy Creek</t>
  </si>
  <si>
    <t>35.049825</t>
  </si>
  <si>
    <t>-79.129489</t>
  </si>
  <si>
    <t>09236-2016-MPC023</t>
  </si>
  <si>
    <t>0854</t>
  </si>
  <si>
    <t>35.069318</t>
  </si>
  <si>
    <t>Improper Left Turn</t>
  </si>
  <si>
    <t>00593-2016-TAI023</t>
  </si>
  <si>
    <t>0738</t>
  </si>
  <si>
    <t>35.049599</t>
  </si>
  <si>
    <t>-79.112196</t>
  </si>
  <si>
    <t>00602-2016-TAI023</t>
  </si>
  <si>
    <t>2016/11/06</t>
  </si>
  <si>
    <t>0308</t>
  </si>
  <si>
    <t>Apparent Minor Injuries, Unknown</t>
  </si>
  <si>
    <t>00004-2017-TAI023</t>
  </si>
  <si>
    <t>2017/01/01</t>
  </si>
  <si>
    <t>1145</t>
  </si>
  <si>
    <t>00102-2017-MPC023</t>
  </si>
  <si>
    <t>2017/01/05</t>
  </si>
  <si>
    <t>0556</t>
  </si>
  <si>
    <t>Chicken Rd./Range 51</t>
  </si>
  <si>
    <t>35.080969</t>
  </si>
  <si>
    <t>-79.054219</t>
  </si>
  <si>
    <t>00042-2017-TAI023</t>
  </si>
  <si>
    <t>2017/01/16</t>
  </si>
  <si>
    <t>1631</t>
  </si>
  <si>
    <t>00261-2017-TAI023</t>
  </si>
  <si>
    <t>2017/03/16</t>
  </si>
  <si>
    <t>0742</t>
  </si>
  <si>
    <t>35.050877</t>
  </si>
  <si>
    <t>-79.200882</t>
  </si>
  <si>
    <t>Careless or Reckless Driving</t>
  </si>
  <si>
    <t>02159-2017-MPC023</t>
  </si>
  <si>
    <t>2017/03/21</t>
  </si>
  <si>
    <t>0833</t>
  </si>
  <si>
    <t>Plank Rd./Wayside Rd.</t>
  </si>
  <si>
    <t>35.060904</t>
  </si>
  <si>
    <t>-79.084367</t>
  </si>
  <si>
    <t>Unsafe Movement Turning</t>
  </si>
  <si>
    <t>00316-2017-TAI023</t>
  </si>
  <si>
    <t>2017/04/03</t>
  </si>
  <si>
    <t>0549</t>
  </si>
  <si>
    <t>35.049664</t>
  </si>
  <si>
    <t>-79.113785</t>
  </si>
  <si>
    <t>00377-2017-TAI023</t>
  </si>
  <si>
    <t>2017/04/22</t>
  </si>
  <si>
    <t>1746</t>
  </si>
  <si>
    <t>35.049544</t>
  </si>
  <si>
    <t>-79.136624</t>
  </si>
  <si>
    <t>00438-2017-TAI023</t>
  </si>
  <si>
    <t>2017/05/11</t>
  </si>
  <si>
    <t>35.049509</t>
  </si>
  <si>
    <t>-79.099638</t>
  </si>
  <si>
    <t>00440-2017-TAI023</t>
  </si>
  <si>
    <t>1622</t>
  </si>
  <si>
    <t>35.051931</t>
  </si>
  <si>
    <t>-79.209429</t>
  </si>
  <si>
    <t>35.051123</t>
  </si>
  <si>
    <t>-79.207366</t>
  </si>
  <si>
    <t>00518-2017-TAI023</t>
  </si>
  <si>
    <t>2017/05/29</t>
  </si>
  <si>
    <t>1211</t>
  </si>
  <si>
    <t>Hobson Rd./Plank Rd.</t>
  </si>
  <si>
    <t>35.049475</t>
  </si>
  <si>
    <t>-79.136668</t>
  </si>
  <si>
    <t>05132-2017-MPC023</t>
  </si>
  <si>
    <t>2017/07/13</t>
  </si>
  <si>
    <t>1420</t>
  </si>
  <si>
    <t>35.049745</t>
  </si>
  <si>
    <t>-79.106877</t>
  </si>
  <si>
    <t>00813-2017-TAI023</t>
  </si>
  <si>
    <t>2017/08/29</t>
  </si>
  <si>
    <t>35.049499</t>
  </si>
  <si>
    <t>-79.136471</t>
  </si>
  <si>
    <t>00887-2017-TAI023</t>
  </si>
  <si>
    <t>1523</t>
  </si>
  <si>
    <t>-79.075377</t>
  </si>
  <si>
    <t>00899-2017-TAI023</t>
  </si>
  <si>
    <t>2017/09/22</t>
  </si>
  <si>
    <t>2020</t>
  </si>
  <si>
    <t>Duty of Passenger to Remain at the Scene of an Accident</t>
  </si>
  <si>
    <t>Concussion</t>
  </si>
  <si>
    <t>07156-2017-MPC023</t>
  </si>
  <si>
    <t>0831</t>
  </si>
  <si>
    <t>35.049470</t>
  </si>
  <si>
    <t>-79.136584</t>
  </si>
  <si>
    <t>07232-2017-MPC023</t>
  </si>
  <si>
    <t>2017/09/27</t>
  </si>
  <si>
    <t>1332</t>
  </si>
  <si>
    <t>Plank Rd./ Hobson Rd.</t>
  </si>
  <si>
    <t>35.049930</t>
  </si>
  <si>
    <t>-79.133652</t>
  </si>
  <si>
    <t>Traffic Accident Resulting in Damage to Private Property (0 Inj/0 Tow)</t>
  </si>
  <si>
    <t>00948-2017-TAI023</t>
  </si>
  <si>
    <t>2017/10/08</t>
  </si>
  <si>
    <t>0245</t>
  </si>
  <si>
    <t>00953-2017-TAI023</t>
  </si>
  <si>
    <t>2017/10/10</t>
  </si>
  <si>
    <t>1610</t>
  </si>
  <si>
    <t>35.058731</t>
  </si>
  <si>
    <t>-79.087171</t>
  </si>
  <si>
    <t>01007-2017-TAI023</t>
  </si>
  <si>
    <t>2017/10/25</t>
  </si>
  <si>
    <t>0557</t>
  </si>
  <si>
    <t>35.081781</t>
  </si>
  <si>
    <t>-79.053186</t>
  </si>
  <si>
    <t>01103-2017-TAI023</t>
  </si>
  <si>
    <t>2017/11/16</t>
  </si>
  <si>
    <t>1011</t>
  </si>
  <si>
    <t>Plank Rd./Hobson St.</t>
  </si>
  <si>
    <t>35.049496</t>
  </si>
  <si>
    <t>-79.136411</t>
  </si>
  <si>
    <t>01179-2017-TAI023</t>
  </si>
  <si>
    <t>2017/12/06</t>
  </si>
  <si>
    <t>1705</t>
  </si>
  <si>
    <t>Plank Rd./Raeford Vass Rd.</t>
  </si>
  <si>
    <t>35.056570</t>
  </si>
  <si>
    <t>-79.231522</t>
  </si>
  <si>
    <t>Failure to Stop at Stop Sign</t>
  </si>
  <si>
    <t>angle</t>
  </si>
  <si>
    <t>01247-2017-TAI023</t>
  </si>
  <si>
    <t>2017/12/31</t>
  </si>
  <si>
    <t>1829</t>
  </si>
  <si>
    <t>35.050533</t>
  </si>
  <si>
    <t>-79.201817</t>
  </si>
  <si>
    <t>00092-2018-TAI023</t>
  </si>
  <si>
    <t>2018/01/24</t>
  </si>
  <si>
    <t>1719</t>
  </si>
  <si>
    <t>35.061167</t>
  </si>
  <si>
    <t>-79.084172</t>
  </si>
  <si>
    <t>00102-2018-TAI023</t>
  </si>
  <si>
    <t>2018/01/27</t>
  </si>
  <si>
    <t>35.050905</t>
  </si>
  <si>
    <t>-79.200907</t>
  </si>
  <si>
    <t>Assault on a Law Enforcement Officer</t>
  </si>
  <si>
    <t>Reckless Driving by Manner</t>
  </si>
  <si>
    <t>01110-2018-MPC023</t>
  </si>
  <si>
    <t>2018/03/07</t>
  </si>
  <si>
    <t>0740</t>
  </si>
  <si>
    <t>35.075833</t>
  </si>
  <si>
    <t>-79.067311</t>
  </si>
  <si>
    <t>Wrongful Damage to Private Property</t>
  </si>
  <si>
    <t>00294-2018-TAI023</t>
  </si>
  <si>
    <t>2018/03/09</t>
  </si>
  <si>
    <t>2242</t>
  </si>
  <si>
    <t>00400-2018-TAI023</t>
  </si>
  <si>
    <t>2018/04/06</t>
  </si>
  <si>
    <t>1750</t>
  </si>
  <si>
    <t>35.049445</t>
  </si>
  <si>
    <t>-79.136645</t>
  </si>
  <si>
    <t>00529-2018-TAI023</t>
  </si>
  <si>
    <t>2018/05/13</t>
  </si>
  <si>
    <t>0045</t>
  </si>
  <si>
    <t>35.051044</t>
  </si>
  <si>
    <t>-79.199706</t>
  </si>
  <si>
    <t>00611-2018-TAI023</t>
  </si>
  <si>
    <t>2018/05/29</t>
  </si>
  <si>
    <t>Plank Rd./Motte Lake</t>
  </si>
  <si>
    <t>35.052450</t>
  </si>
  <si>
    <t>-79.211845</t>
  </si>
  <si>
    <t>Unsafe Speed for Conditions</t>
  </si>
  <si>
    <t>00803-2018-TAI023</t>
  </si>
  <si>
    <t>2018/07/26</t>
  </si>
  <si>
    <t>Plank Rd./Raeford/Vass Rd.</t>
  </si>
  <si>
    <t>35.056315</t>
  </si>
  <si>
    <t>-79.230987</t>
  </si>
  <si>
    <t>Traffic Accident Resulting in Damage to Private Property (1 Inj/0 Tow)</t>
  </si>
  <si>
    <t>05011-2018-MPC023</t>
  </si>
  <si>
    <t>2018/08/07</t>
  </si>
  <si>
    <t>Chicken Rd./Plank Rd.</t>
  </si>
  <si>
    <t>35.075682</t>
  </si>
  <si>
    <t>-79.067687</t>
  </si>
  <si>
    <t>Failure to Yeild Right of Way</t>
  </si>
  <si>
    <t>00968-2018-TAI023</t>
  </si>
  <si>
    <t>2018/09/03</t>
  </si>
  <si>
    <t>1431</t>
  </si>
  <si>
    <t>35.049584</t>
  </si>
  <si>
    <t>-79.113487</t>
  </si>
  <si>
    <t>Failure To Maintane Lane</t>
  </si>
  <si>
    <t>01528-2015-MPC023</t>
  </si>
  <si>
    <t>2015/04/08</t>
  </si>
  <si>
    <t>1655</t>
  </si>
  <si>
    <t>PLANK/ HOBSON</t>
  </si>
  <si>
    <t>TRAFFIC ACCIDENT RESULTING IN DAMAGE TO PRIVATE PROPERTY (0 INJ/ 0 TOW)</t>
  </si>
  <si>
    <t>01606-2015-MPC023</t>
  </si>
  <si>
    <t>2015/04/13</t>
  </si>
  <si>
    <t>HOBSON ADJ PLANK RD</t>
  </si>
  <si>
    <t>FLEEING THE SCENE OF AN ACCIDENT</t>
  </si>
  <si>
    <t>02189-2015-MPC023</t>
  </si>
  <si>
    <t>2015/05/27</t>
  </si>
  <si>
    <t>0530</t>
  </si>
  <si>
    <t>Hobson Rd/Plank Rd</t>
  </si>
  <si>
    <t>06396-2016-MPC023</t>
  </si>
  <si>
    <t>2016/08/23</t>
  </si>
  <si>
    <t>0605</t>
  </si>
  <si>
    <t>35.049376</t>
  </si>
  <si>
    <t>-79.136585</t>
  </si>
  <si>
    <t>04115-2017-MPC023</t>
  </si>
  <si>
    <t>2017/06/05</t>
  </si>
  <si>
    <t>35.049325</t>
  </si>
  <si>
    <t>-79.136810</t>
  </si>
  <si>
    <t>01974-2016-MPC023</t>
  </si>
  <si>
    <t>2016/04/05</t>
  </si>
  <si>
    <t>35.04957</t>
  </si>
  <si>
    <t>-79.11285</t>
  </si>
  <si>
    <t>Failure to Decrease Speed to Avoid A Collision</t>
  </si>
  <si>
    <t>06216-2017-MPC023</t>
  </si>
  <si>
    <t>2017/08/22</t>
  </si>
  <si>
    <t>0819</t>
  </si>
  <si>
    <t>Wayside Rd./Plank Rd.</t>
  </si>
  <si>
    <t>35.049540</t>
  </si>
  <si>
    <t>-79.112757</t>
  </si>
  <si>
    <t>00831-2018-MPC023</t>
  </si>
  <si>
    <t>2018/02/01</t>
  </si>
  <si>
    <t>0612</t>
  </si>
  <si>
    <t>35.049281</t>
  </si>
  <si>
    <t>-79.112610</t>
  </si>
  <si>
    <t>01445-2015-MPC023</t>
  </si>
  <si>
    <t>2015/04/05</t>
  </si>
  <si>
    <t>1855</t>
  </si>
  <si>
    <t>HONEYCUTT RD/PARHAM BLVD</t>
  </si>
  <si>
    <t>Traffic Accident resulting in injury and damage to private property</t>
  </si>
  <si>
    <t>Unknown Injuries</t>
  </si>
  <si>
    <t>Fractured or Broken Left Hand</t>
  </si>
  <si>
    <t>01627-2015-MPC023</t>
  </si>
  <si>
    <t>0845</t>
  </si>
  <si>
    <t>HONEYCUTT RD/ MURCHISON RD</t>
  </si>
  <si>
    <t>FAILURE TO DECREASE SPEED NECESSARY TO AVOID A COLLISION</t>
  </si>
  <si>
    <t>02000-2015-MPC023</t>
  </si>
  <si>
    <t>2015/05/12</t>
  </si>
  <si>
    <t>Honeycutt Rd/HWY 210</t>
  </si>
  <si>
    <t>35.14451</t>
  </si>
  <si>
    <t>-78.95419</t>
  </si>
  <si>
    <t>02222-2015-MPC023</t>
  </si>
  <si>
    <t>2015/05/29</t>
  </si>
  <si>
    <t>0839</t>
  </si>
  <si>
    <t>HONEYCUTT RD</t>
  </si>
  <si>
    <t>35.142091</t>
  </si>
  <si>
    <t>-78.929709</t>
  </si>
  <si>
    <t>Traffic Accident Resulting in Personnel Injury</t>
  </si>
  <si>
    <t>02503-2015-MPC023</t>
  </si>
  <si>
    <t>1720</t>
  </si>
  <si>
    <t>Honeycutt Rd/Murchison Rd</t>
  </si>
  <si>
    <t>Failure To Decrease Speed To Avoid Collision</t>
  </si>
  <si>
    <t>03059-2015-MPC023</t>
  </si>
  <si>
    <t>2015/07/30</t>
  </si>
  <si>
    <t>1540</t>
  </si>
  <si>
    <t>Honeycutt Rd/Texas Lake</t>
  </si>
  <si>
    <t>35.14214</t>
  </si>
  <si>
    <t>-78.93072</t>
  </si>
  <si>
    <t>03122-2015-MPC023</t>
  </si>
  <si>
    <t>2015/08/04</t>
  </si>
  <si>
    <t>0927</t>
  </si>
  <si>
    <t>Honeycutt Rd/Parham Blvd</t>
  </si>
  <si>
    <t>35.14338</t>
  </si>
  <si>
    <t>-78.94130</t>
  </si>
  <si>
    <t>03665-2015-MPC023</t>
  </si>
  <si>
    <t>2015/09/16</t>
  </si>
  <si>
    <t>Honeycutt Rd/Parham</t>
  </si>
  <si>
    <t>35.143441</t>
  </si>
  <si>
    <t>Fleeing the Scene of a Traffic Accident</t>
  </si>
  <si>
    <t>03784-2015-MPC023</t>
  </si>
  <si>
    <t>2015/09/24</t>
  </si>
  <si>
    <t>0535</t>
  </si>
  <si>
    <t>35.143444</t>
  </si>
  <si>
    <t>-78.941000</t>
  </si>
  <si>
    <t>04033-2015-MPC023</t>
  </si>
  <si>
    <t>2015/10/13</t>
  </si>
  <si>
    <t>Honeycutt Rd/Parham St</t>
  </si>
  <si>
    <t>35.14337</t>
  </si>
  <si>
    <t>-78.94117</t>
  </si>
  <si>
    <t>Failure to Decrease Speed Neccessary to Avoid a Collision</t>
  </si>
  <si>
    <t>01052-2015-TAI023</t>
  </si>
  <si>
    <t>2015/10/17</t>
  </si>
  <si>
    <t>Honeycutt Rd Texas Pond</t>
  </si>
  <si>
    <t>35.14463</t>
  </si>
  <si>
    <t>-78.92597</t>
  </si>
  <si>
    <t>Traffic Accident Resulting in Damage to Private Property (2 Inj / 2 Tow)</t>
  </si>
  <si>
    <t>Severe Laceration, Concussion</t>
  </si>
  <si>
    <t>Possible Internal Injury, Fractured or Broken Left Foot</t>
  </si>
  <si>
    <t>04151-2015-MPC023</t>
  </si>
  <si>
    <t>2015/10/23</t>
  </si>
  <si>
    <t>1210</t>
  </si>
  <si>
    <t>Honeycutt Rd/Texas Pond</t>
  </si>
  <si>
    <t>35.14234</t>
  </si>
  <si>
    <t>-78.93178</t>
  </si>
  <si>
    <t>04261-2015-MPC023</t>
  </si>
  <si>
    <t>2015/10/30</t>
  </si>
  <si>
    <t>1406</t>
  </si>
  <si>
    <t>Honeycutt Rd/ Hwy 210</t>
  </si>
  <si>
    <t>35.14383</t>
  </si>
  <si>
    <t>-78.95000</t>
  </si>
  <si>
    <t>04298-2015-MPC023</t>
  </si>
  <si>
    <t>2015/11/02</t>
  </si>
  <si>
    <t>1551</t>
  </si>
  <si>
    <t>35.14202</t>
  </si>
  <si>
    <t>-78.93024</t>
  </si>
  <si>
    <t>Unconsciousness</t>
  </si>
  <si>
    <t>02390-2015-MPC023</t>
  </si>
  <si>
    <t>2015/11/19</t>
  </si>
  <si>
    <t>0928</t>
  </si>
  <si>
    <t>Hwy 210/Honeycutt Rd.</t>
  </si>
  <si>
    <t>35.14442</t>
  </si>
  <si>
    <t>-78.95290</t>
  </si>
  <si>
    <t>04554-2015-MPC023</t>
  </si>
  <si>
    <t>2015/11/24</t>
  </si>
  <si>
    <t>35.14325</t>
  </si>
  <si>
    <t>04860-2015-MPC023</t>
  </si>
  <si>
    <t>2015/12/18</t>
  </si>
  <si>
    <t>0958</t>
  </si>
  <si>
    <t>Honeycutt Rd / Murchison Rd</t>
  </si>
  <si>
    <t>35.144492</t>
  </si>
  <si>
    <t>-78.953023</t>
  </si>
  <si>
    <t>Failure to Stop for Red Light</t>
  </si>
  <si>
    <t>00153-2016-MPC023</t>
  </si>
  <si>
    <t>2016/01/14</t>
  </si>
  <si>
    <t>1813</t>
  </si>
  <si>
    <t>Murchison Rd/Honeycutt Rd</t>
  </si>
  <si>
    <t>00673-2016-MPC023</t>
  </si>
  <si>
    <t>2016/02/04</t>
  </si>
  <si>
    <t>1015</t>
  </si>
  <si>
    <t>35.14476</t>
  </si>
  <si>
    <t>-78.95404</t>
  </si>
  <si>
    <t>00769-2016-MPC023</t>
  </si>
  <si>
    <t>2016/02/08</t>
  </si>
  <si>
    <t>Honeycutt Rd/Hwy 210</t>
  </si>
  <si>
    <t>01319-2016-MPC023</t>
  </si>
  <si>
    <t>2016/03/09</t>
  </si>
  <si>
    <t>35.14446</t>
  </si>
  <si>
    <t>-78.95293</t>
  </si>
  <si>
    <t>Failure to Stop at Red Light</t>
  </si>
  <si>
    <t>00013-2016-TAI023</t>
  </si>
  <si>
    <t>2016/03/15</t>
  </si>
  <si>
    <t>0746</t>
  </si>
  <si>
    <t>-78.95320</t>
  </si>
  <si>
    <t>01811-2016-MPC023</t>
  </si>
  <si>
    <t>2016/03/30</t>
  </si>
  <si>
    <t>35.14349</t>
  </si>
  <si>
    <t>-78.94152</t>
  </si>
  <si>
    <t>01827-2016-MPC023</t>
  </si>
  <si>
    <t>2016/03/31</t>
  </si>
  <si>
    <t>0920</t>
  </si>
  <si>
    <t>NC Hwy 210/Honeycutt Rd</t>
  </si>
  <si>
    <t>35.14419</t>
  </si>
  <si>
    <t>-78.94985</t>
  </si>
  <si>
    <t>02418-2016-MPC023</t>
  </si>
  <si>
    <t>2016/04/21</t>
  </si>
  <si>
    <t>1858</t>
  </si>
  <si>
    <t>35.144203</t>
  </si>
  <si>
    <t>02771-2016-MPC023</t>
  </si>
  <si>
    <t>0744</t>
  </si>
  <si>
    <t>Honeycutt Rd/ Highway 210</t>
  </si>
  <si>
    <t>35.14443</t>
  </si>
  <si>
    <t>-78.95209</t>
  </si>
  <si>
    <t>Improper Lane Change</t>
  </si>
  <si>
    <t>SSSD</t>
  </si>
  <si>
    <t>03044-2016-MPC023</t>
  </si>
  <si>
    <t>2016/05/11</t>
  </si>
  <si>
    <t>Honeycutt Rd/Highway 210</t>
  </si>
  <si>
    <t>35.144740</t>
  </si>
  <si>
    <t>-78.954171</t>
  </si>
  <si>
    <t>00158-2016-TAI023</t>
  </si>
  <si>
    <t>2016/05/26</t>
  </si>
  <si>
    <t>1237</t>
  </si>
  <si>
    <t>Honeycutt Rd./Hwy 210</t>
  </si>
  <si>
    <t>35.14407</t>
  </si>
  <si>
    <t>-78.94976</t>
  </si>
  <si>
    <t>04192-2016-MPC023</t>
  </si>
  <si>
    <t>2016/06/14</t>
  </si>
  <si>
    <t>Honeycutt Rd /Muchison Rd</t>
  </si>
  <si>
    <t>35.144480</t>
  </si>
  <si>
    <t>-78.953674</t>
  </si>
  <si>
    <t>04698-2016-MPC023</t>
  </si>
  <si>
    <t>2016/06/27</t>
  </si>
  <si>
    <t>2056</t>
  </si>
  <si>
    <t>Honeycutt St / Parham Blvd</t>
  </si>
  <si>
    <t>35.143374</t>
  </si>
  <si>
    <t>-78.941070</t>
  </si>
  <si>
    <t>Illegal U-Turn</t>
  </si>
  <si>
    <t>00371-2016-TAI023</t>
  </si>
  <si>
    <t>2016/08/07</t>
  </si>
  <si>
    <t>2255</t>
  </si>
  <si>
    <t>Honeycutt Rd./Hwy. 210</t>
  </si>
  <si>
    <t>35.14418</t>
  </si>
  <si>
    <t>00419-2016-TAI023</t>
  </si>
  <si>
    <t>2016/09/01</t>
  </si>
  <si>
    <t>0655</t>
  </si>
  <si>
    <t>Honeycutt Rd./NC Hwy. 210</t>
  </si>
  <si>
    <t>35.144473</t>
  </si>
  <si>
    <t>-78.953930</t>
  </si>
  <si>
    <t>06839-2016-MPC023</t>
  </si>
  <si>
    <t>2016/09/14</t>
  </si>
  <si>
    <t>1415</t>
  </si>
  <si>
    <t>Honeycutt Rd./NC Hwy 210</t>
  </si>
  <si>
    <t>35.144382</t>
  </si>
  <si>
    <t>00580-2016-TAI023</t>
  </si>
  <si>
    <t>2016/10/27</t>
  </si>
  <si>
    <t>1148</t>
  </si>
  <si>
    <t>35.144493</t>
  </si>
  <si>
    <t>-78.954039</t>
  </si>
  <si>
    <t>07864-2016-MPC023</t>
  </si>
  <si>
    <t>1531</t>
  </si>
  <si>
    <t>Parham Blvd./ Honeycutt Rd.</t>
  </si>
  <si>
    <t>35.143350</t>
  </si>
  <si>
    <t>-78.941018</t>
  </si>
  <si>
    <t>08592-2016-MPC023</t>
  </si>
  <si>
    <t>2016/11/22</t>
  </si>
  <si>
    <t>0937</t>
  </si>
  <si>
    <t>Honeycutt Rd./Parham Blvd.</t>
  </si>
  <si>
    <t>35.143422</t>
  </si>
  <si>
    <t>-78.94135</t>
  </si>
  <si>
    <t>00657-2016-TAI023</t>
  </si>
  <si>
    <t>2016/12/05</t>
  </si>
  <si>
    <t>0602</t>
  </si>
  <si>
    <t>Honeycutt Rd./ Parham Blvd</t>
  </si>
  <si>
    <t>08905-2016-MPC023</t>
  </si>
  <si>
    <t>Honeycutt Rd./Murchison Rd.</t>
  </si>
  <si>
    <t>35.144397</t>
  </si>
  <si>
    <t>-78.953970</t>
  </si>
  <si>
    <t>00426-2017-MPC023</t>
  </si>
  <si>
    <t>2017/01/17</t>
  </si>
  <si>
    <t>2030</t>
  </si>
  <si>
    <t>NC Hwy 210 N./Honeycutt Rd.</t>
  </si>
  <si>
    <t>35.143862</t>
  </si>
  <si>
    <t>-78.949902</t>
  </si>
  <si>
    <t>00345-2017-TAI023</t>
  </si>
  <si>
    <t>2017/04/07</t>
  </si>
  <si>
    <t>1028</t>
  </si>
  <si>
    <t>Honeycutt Rd./Texas Lake</t>
  </si>
  <si>
    <t>35.142171</t>
  </si>
  <si>
    <t>-78.930729</t>
  </si>
  <si>
    <t>00365-2017-TAI023</t>
  </si>
  <si>
    <t>2017/04/17</t>
  </si>
  <si>
    <t>0855</t>
  </si>
  <si>
    <t>NC Hwy 210/Honeycutt Rd.</t>
  </si>
  <si>
    <t>35.143948</t>
  </si>
  <si>
    <t>-78.949806</t>
  </si>
  <si>
    <t>02916-2017-MPC023</t>
  </si>
  <si>
    <t>2017/04/18</t>
  </si>
  <si>
    <t>1256</t>
  </si>
  <si>
    <t>35.143439</t>
  </si>
  <si>
    <t>-78.941297</t>
  </si>
  <si>
    <t>03344-2017-MPC023</t>
  </si>
  <si>
    <t>2017/05/05</t>
  </si>
  <si>
    <t>0657</t>
  </si>
  <si>
    <t>Honeycutt Rd./Smith Lake Rd.</t>
  </si>
  <si>
    <t>35.147098</t>
  </si>
  <si>
    <t>-78.922003</t>
  </si>
  <si>
    <t>00456-2017-TAI023</t>
  </si>
  <si>
    <t>2017/05/17</t>
  </si>
  <si>
    <t>35.147079</t>
  </si>
  <si>
    <t>-78.922234</t>
  </si>
  <si>
    <t>00601-2017-TAI023</t>
  </si>
  <si>
    <t>2017/07/06</t>
  </si>
  <si>
    <t>0901</t>
  </si>
  <si>
    <t>35.143332</t>
  </si>
  <si>
    <t>-78.941046</t>
  </si>
  <si>
    <t>Failure to Yield the Right of Way to Oncoming</t>
  </si>
  <si>
    <t>00673-2017-TAI023</t>
  </si>
  <si>
    <t>2017/07/17</t>
  </si>
  <si>
    <t>Hwy 210/ Honeycutt Rd.</t>
  </si>
  <si>
    <t>35.144683</t>
  </si>
  <si>
    <t>-78.954116</t>
  </si>
  <si>
    <t>00737-2017-TAI023</t>
  </si>
  <si>
    <t>2017/08/09</t>
  </si>
  <si>
    <t>0601</t>
  </si>
  <si>
    <t>35.143417</t>
  </si>
  <si>
    <t>-78.941071</t>
  </si>
  <si>
    <t>00760-2017-TAI023</t>
  </si>
  <si>
    <t>2017/08/15</t>
  </si>
  <si>
    <t>0623</t>
  </si>
  <si>
    <t>35.143452</t>
  </si>
  <si>
    <t>-78.940964</t>
  </si>
  <si>
    <t>06421-2017-MPC023</t>
  </si>
  <si>
    <t>2017/08/30</t>
  </si>
  <si>
    <t>0400</t>
  </si>
  <si>
    <t>35.144629</t>
  </si>
  <si>
    <t>-78.954165</t>
  </si>
  <si>
    <t>00847-2017-TAI023</t>
  </si>
  <si>
    <t>2017/09/06</t>
  </si>
  <si>
    <t>35.144164</t>
  </si>
  <si>
    <t>-78.949856</t>
  </si>
  <si>
    <t>06774-2017-MPC023</t>
  </si>
  <si>
    <t>35.143436</t>
  </si>
  <si>
    <t>-78.941720</t>
  </si>
  <si>
    <t>00904-2017-TAI023</t>
  </si>
  <si>
    <t>2017/09/24</t>
  </si>
  <si>
    <t>1054</t>
  </si>
  <si>
    <t>00969-2017-TAI023</t>
  </si>
  <si>
    <t>2017/10/15</t>
  </si>
  <si>
    <t>0504</t>
  </si>
  <si>
    <t>35.142541</t>
  </si>
  <si>
    <t>-78.928285</t>
  </si>
  <si>
    <t>01021-2017-TAI023</t>
  </si>
  <si>
    <t>0800</t>
  </si>
  <si>
    <t>35.143377</t>
  </si>
  <si>
    <t>-78.941050</t>
  </si>
  <si>
    <t>01048-2017-TAI023</t>
  </si>
  <si>
    <t>2017/10/31</t>
  </si>
  <si>
    <t>0625</t>
  </si>
  <si>
    <t>35.143285</t>
  </si>
  <si>
    <t>-78.941246</t>
  </si>
  <si>
    <t>09414-2017-MPC023</t>
  </si>
  <si>
    <t>2017/12/08</t>
  </si>
  <si>
    <t>0630</t>
  </si>
  <si>
    <t>Honeycutt Rd./Parham St.</t>
  </si>
  <si>
    <t>35.143455</t>
  </si>
  <si>
    <t>Failure to Yield the Right of Way</t>
  </si>
  <si>
    <t>00621-2018-MPC023</t>
  </si>
  <si>
    <t>Honeycutt Rd./Parham Blvd</t>
  </si>
  <si>
    <t>35.143591</t>
  </si>
  <si>
    <t>-78.941072</t>
  </si>
  <si>
    <t>Failure to Stop at Posted Red Light</t>
  </si>
  <si>
    <t>00088-2018-TAI023</t>
  </si>
  <si>
    <t>0610</t>
  </si>
  <si>
    <t>35.144453</t>
  </si>
  <si>
    <t>-78.953193</t>
  </si>
  <si>
    <t>00098-2018-TAI023</t>
  </si>
  <si>
    <t>2018/01/26</t>
  </si>
  <si>
    <t>2044</t>
  </si>
  <si>
    <t>35.144074</t>
  </si>
  <si>
    <t>-78.949849</t>
  </si>
  <si>
    <t>Failure to Stop and Yield While Turning Right on Red Light</t>
  </si>
  <si>
    <t>00817-2018-MPC023</t>
  </si>
  <si>
    <t>2018/01/31</t>
  </si>
  <si>
    <t>1820</t>
  </si>
  <si>
    <t>35.144078</t>
  </si>
  <si>
    <t>-78.949882</t>
  </si>
  <si>
    <t>01453-2018-MPC023</t>
  </si>
  <si>
    <t>2018/02/28</t>
  </si>
  <si>
    <t>1840</t>
  </si>
  <si>
    <t>Murchison Rd./Honeycutt Rd.</t>
  </si>
  <si>
    <t>35.143846</t>
  </si>
  <si>
    <t>-78.949302</t>
  </si>
  <si>
    <t>Improper Left Turn at an Intersection</t>
  </si>
  <si>
    <t>02100-2018-MPC023</t>
  </si>
  <si>
    <t>2018/03/26</t>
  </si>
  <si>
    <t>1545</t>
  </si>
  <si>
    <t>35.144498</t>
  </si>
  <si>
    <t>-78.949789</t>
  </si>
  <si>
    <t>00515-2018-TAI023</t>
  </si>
  <si>
    <t>2018/05/07</t>
  </si>
  <si>
    <t>1715</t>
  </si>
  <si>
    <t>35.144519</t>
  </si>
  <si>
    <t>-78.953015</t>
  </si>
  <si>
    <t>03408-2018-MPC023</t>
  </si>
  <si>
    <t>1906</t>
  </si>
  <si>
    <t>35.144358</t>
  </si>
  <si>
    <t>-78.954008</t>
  </si>
  <si>
    <t>Failure to Decrease Speed To Avoid Collision</t>
  </si>
  <si>
    <t>00730-2018-TAI023</t>
  </si>
  <si>
    <t>2018/06/28</t>
  </si>
  <si>
    <t>2345</t>
  </si>
  <si>
    <t>Honeycutt Rd/ NC Hwy 210</t>
  </si>
  <si>
    <t>35.144039</t>
  </si>
  <si>
    <t>-78.949692</t>
  </si>
  <si>
    <t>00740-2018-TAI023</t>
  </si>
  <si>
    <t>2018/07/04</t>
  </si>
  <si>
    <t>2333</t>
  </si>
  <si>
    <t>35.144656</t>
  </si>
  <si>
    <t>-78.954376</t>
  </si>
  <si>
    <t>Careless and Reckless Driving (Manner)</t>
  </si>
  <si>
    <t>Failure to Stop For Red Light</t>
  </si>
  <si>
    <t>04596-2018-MPC023</t>
  </si>
  <si>
    <t>2018/07/23</t>
  </si>
  <si>
    <t>35.143445</t>
  </si>
  <si>
    <t>-78.942626</t>
  </si>
  <si>
    <t>04848-2018-MPC023</t>
  </si>
  <si>
    <t>2018/08/01</t>
  </si>
  <si>
    <t>1743</t>
  </si>
  <si>
    <t>35.144804</t>
  </si>
  <si>
    <t>-78.954166</t>
  </si>
  <si>
    <t>04861-2018-MPC023</t>
  </si>
  <si>
    <t>2018/08/02</t>
  </si>
  <si>
    <t>0955</t>
  </si>
  <si>
    <t>35.143829</t>
  </si>
  <si>
    <t>-78.945567</t>
  </si>
  <si>
    <t>Failure to Obey Traffic Control Device</t>
  </si>
  <si>
    <t>05569-2018-MPC023</t>
  </si>
  <si>
    <t>2018/08/30</t>
  </si>
  <si>
    <t>0559</t>
  </si>
  <si>
    <t>35.143813</t>
  </si>
  <si>
    <t>-78.946387</t>
  </si>
  <si>
    <t>01387-2015-MPC023</t>
  </si>
  <si>
    <t>2015/04/03</t>
  </si>
  <si>
    <t>1800</t>
  </si>
  <si>
    <t>IMPROPER PASSING</t>
  </si>
  <si>
    <t>02513-2015-MPC023</t>
  </si>
  <si>
    <t>1119</t>
  </si>
  <si>
    <t>Manchester Rd/Morrison Bridge</t>
  </si>
  <si>
    <t>35.187609</t>
  </si>
  <si>
    <t>-79.007685</t>
  </si>
  <si>
    <t>01820-2017-MPC023</t>
  </si>
  <si>
    <t>2017/03/07</t>
  </si>
  <si>
    <t>1035</t>
  </si>
  <si>
    <t>W. Manchester Rd./Manchester Rd.</t>
  </si>
  <si>
    <t>35.186618</t>
  </si>
  <si>
    <t>-79.008288</t>
  </si>
  <si>
    <t>Failure to Yield to Oncoming Traffic while Turning Left</t>
  </si>
  <si>
    <t>03846-2015-MPC023</t>
  </si>
  <si>
    <t>Morrison Bridge Rd/Manchester Rd</t>
  </si>
  <si>
    <t>35.19244</t>
  </si>
  <si>
    <t>-79.18434</t>
  </si>
  <si>
    <t>06880-2017-MPC023</t>
  </si>
  <si>
    <t>2017/09/15</t>
  </si>
  <si>
    <t>0752</t>
  </si>
  <si>
    <t>Manchester Rd./Morrison Bridge Rd.</t>
  </si>
  <si>
    <t>35.184965</t>
  </si>
  <si>
    <t>-79.187584</t>
  </si>
  <si>
    <t>07210-2017-MPC023</t>
  </si>
  <si>
    <t>2017/09/26</t>
  </si>
  <si>
    <t>1419</t>
  </si>
  <si>
    <t>Morrison Bridge Rd./Manchester Rd.</t>
  </si>
  <si>
    <t>03290-2017-MPC023</t>
  </si>
  <si>
    <t>2017/05/03</t>
  </si>
  <si>
    <t>0030</t>
  </si>
  <si>
    <t>Morrison Bridge Rd.</t>
  </si>
  <si>
    <t>35.188327</t>
  </si>
  <si>
    <t>Traffic Accident Involving Wildlife (0 Inj/1 Tow)</t>
  </si>
  <si>
    <t>Possible Internal Injury, Severe Laceration, Unknown</t>
  </si>
  <si>
    <t>duplicate/three vehicle involvment</t>
  </si>
  <si>
    <t>Source: AECOM Safety Analysis using crash reduction factors. See Crash Data tab.</t>
  </si>
  <si>
    <t>Source: AECOM safety analysis</t>
  </si>
  <si>
    <t>Segment 7</t>
  </si>
  <si>
    <t>PDO*</t>
  </si>
  <si>
    <t>*Note: assumes one vehicle per crash</t>
  </si>
  <si>
    <t>Conservatively held constant throughout the analysis period.</t>
  </si>
  <si>
    <t>Actual annual likelihood of the "500-year storm" like Matthew Note that Matthew's intensity was considered a 500-year storm, but its actual frequency is more often than that.</t>
  </si>
  <si>
    <t>https://www.whitehouse.gov/wp-content/uploads/2019/03/hist10z1-fy2020.xlsx</t>
  </si>
  <si>
    <t>Fiber Installation 2019$</t>
  </si>
  <si>
    <t>PM2.5</t>
  </si>
  <si>
    <t>Economic Competitiveness</t>
  </si>
  <si>
    <t>Environmental Sustainability</t>
  </si>
  <si>
    <t>State of Good Repair</t>
  </si>
  <si>
    <t>Sub-Total State of Good Repair</t>
  </si>
  <si>
    <t>Sub-Total Economic Competitiveness</t>
  </si>
  <si>
    <t>Sub-Total Environmental Sustainability</t>
  </si>
  <si>
    <t>Roadway users and nonusers</t>
  </si>
  <si>
    <t>Truck roadway users</t>
  </si>
  <si>
    <t>Auto and truck roadway users</t>
  </si>
  <si>
    <t>Auto roadway users</t>
  </si>
  <si>
    <t>North Carolina taxpayers, NCDOT</t>
  </si>
  <si>
    <t>All users and nonusers</t>
  </si>
  <si>
    <t>Residents within the project counties</t>
  </si>
  <si>
    <t>Existing roads around Fort Bragg are in a state of disrepair, resulting in vehicle wear and tear, crashes, and ongoing maintenance that is performed by the military instead of NCDOT. 
Wayside Road needs additional capacity to serve the increasing volumes of traffic.</t>
  </si>
  <si>
    <t>By reconstructing the ring roads, they are brought up to a state of good repair and are able to be handed over and maintained by NCDOT. The improved roads save vehicle maintenance costs, improve travel speeds and safety, save truck operating time, avoid future costs of flooding, and save emissions. In addition, fiber will be included to add high-speed internet to rural areas.
Increasing capacity on Wayside Road improves safety, saves travel time and results in truck operating savings, and also reduces emissions.</t>
  </si>
  <si>
    <t>**assumes average speeds can safely increase by 3-5%</t>
  </si>
  <si>
    <t>Morganton Road</t>
  </si>
  <si>
    <t>Improving the roads will improve safety and allowing slightly higher average speeds for travelers.</t>
  </si>
  <si>
    <t>Reconstruct and Rehabilitate Ring Roads around Fort Bragg</t>
  </si>
  <si>
    <t>Wayside Road/U-5753</t>
  </si>
  <si>
    <t>NC 211</t>
  </si>
  <si>
    <t>Connecticutt Avenue</t>
  </si>
  <si>
    <t>Fort Bragg Ring Roads + Fiber</t>
  </si>
  <si>
    <t>*based on NCDOT estimate; includes roadway length of Honeycutt Rd estimated separately</t>
  </si>
  <si>
    <t>Current annual O&amp;M of facilities (Lamont, Manchester, King, Plank, and Chicken Roads) (2019$)</t>
  </si>
  <si>
    <t>Current annual O&amp;M of facilities (Lamont, Manchester, King, Plank, and Chicken Roads) (2017$)</t>
  </si>
  <si>
    <t>Fort Bragg, adjusted by GDP Deflator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</si>
</sst>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54">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
    <numFmt numFmtId="167" formatCode="#,##0.000"/>
    <numFmt numFmtId="168" formatCode="_(* #,##0_);_(* \(#,##0\);_(* &quot;-&quot;??_);_(@_)"/>
    <numFmt numFmtId="169" formatCode="_(&quot;$&quot;* #,##0_);_(&quot;$&quot;* \(#,##0\);_(&quot;$&quot;* &quot;-&quot;??_);_(@_)"/>
    <numFmt numFmtId="170" formatCode="_(* #,##0.0_);_(* \(#,##0.0\);_(* &quot;-&quot;??_);_(@_)"/>
    <numFmt numFmtId="171" formatCode="#."/>
    <numFmt numFmtId="172" formatCode="m\o\n\th\ d\,\ yyyy"/>
    <numFmt numFmtId="173" formatCode="#.00"/>
    <numFmt numFmtId="174" formatCode="General_)"/>
    <numFmt numFmtId="175" formatCode="[Red]&quot;E: &quot;#,##0;[Red]&quot;E: &quot;\-#,##0;[Blue]&quot;OK&quot;"/>
    <numFmt numFmtId="176" formatCode="0.0%"/>
    <numFmt numFmtId="177" formatCode="&quot;$&quot;#,##0.0"/>
    <numFmt numFmtId="178" formatCode="_-* #,##0.00_-;\-* #,##0.00_-;_-* &quot;-&quot;??_-;_-@_-"/>
    <numFmt numFmtId="179" formatCode="0.000_)"/>
    <numFmt numFmtId="180" formatCode="_(* #,##0.0_);_(* \(#,##0.0\);_(* &quot;-&quot;_);_(@_)"/>
    <numFmt numFmtId="181" formatCode="#,##0.0_);[Red]\(#,##0.0\)"/>
    <numFmt numFmtId="182" formatCode="_(&quot;$&quot;* #,##0.0_);[Red]_(&quot;$&quot;* \(#,##0.0\);_(&quot;$&quot;* &quot;-&quot;_);_(@_)"/>
    <numFmt numFmtId="183" formatCode="&quot;$&quot;#,##0.0_);[Red]\(&quot;$&quot;#,##0.0\)"/>
    <numFmt numFmtId="184" formatCode="&quot;$&quot;#,##0\ ;\(&quot;$&quot;#,##0\)"/>
    <numFmt numFmtId="185" formatCode="#,##0_)"/>
    <numFmt numFmtId="186" formatCode="###0.00_)"/>
    <numFmt numFmtId="187" formatCode="0.0_W"/>
    <numFmt numFmtId="188" formatCode="m/d\ h:mm\ AM/PM"/>
    <numFmt numFmtId="189" formatCode="_-&quot;€&quot;\ * #,##0.00_-;\-&quot;€&quot;\ * #,##0.00_-;_-&quot;€&quot;\ * &quot;-&quot;??_-;_-@_-"/>
    <numFmt numFmtId="190" formatCode="0_);\(0\)"/>
    <numFmt numFmtId="191" formatCode="_-* #,##0_-;\-* #,##0_-;_-* &quot;-&quot;_-;_-@_-"/>
    <numFmt numFmtId="192" formatCode="_-* #,##0.00\ _€_-;\-* #,##0.00\ _€_-;_-* &quot;-&quot;??\ _€_-;_-@_-"/>
    <numFmt numFmtId="193" formatCode="mm/dd/yy"/>
    <numFmt numFmtId="194" formatCode="mmmm\ d\,\ yyyy"/>
    <numFmt numFmtId="195" formatCode="mmmm\,\ yyyy"/>
    <numFmt numFmtId="196" formatCode="#,##0;[Red]\(#,##0\)"/>
    <numFmt numFmtId="197" formatCode="[$-409]mmm\-yy;@"/>
    <numFmt numFmtId="198" formatCode="#,##0.00;[Red]\(#,##0.00\)"/>
    <numFmt numFmtId="199" formatCode="0.0000%"/>
    <numFmt numFmtId="200" formatCode="0%;[Red]\(0%\)"/>
    <numFmt numFmtId="201" formatCode="#,##0.0%_);[Red]\(#,##0.0%\)"/>
    <numFmt numFmtId="202" formatCode="_-&quot;L.&quot;\ * #,##0_-;\-&quot;L.&quot;\ * #,##0_-;_-&quot;L.&quot;\ * &quot;-&quot;_-;_-@_-"/>
    <numFmt numFmtId="203" formatCode="_ * #,##0_ ;_ * \-#,##0_ ;_ * &quot;-&quot;_ ;_ @_ "/>
    <numFmt numFmtId="204" formatCode="_-&quot;｣&quot;* #,##0.00_-;\-&quot;｣&quot;* #,##0.00_-;_-&quot;｣&quot;* &quot;-&quot;??_-;_-@_-"/>
    <numFmt numFmtId="205" formatCode="##,##0.0"/>
    <numFmt numFmtId="206" formatCode="##,##0.0000"/>
    <numFmt numFmtId="207" formatCode="_(&quot;$&quot;* #,##0.0_);_(&quot;$&quot;* \(#,##0.0\);_(&quot;$&quot;* &quot;-&quot;?_);_(@_)"/>
    <numFmt numFmtId="208" formatCode="0.0"/>
    <numFmt numFmtId="209" formatCode="0.000"/>
    <numFmt numFmtId="210" formatCode="0.00000"/>
    <numFmt numFmtId="211" formatCode="0.0000"/>
  </numFmts>
  <fonts count="15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1"/>
      <color theme="10"/>
      <name val="Calibri"/>
      <family val="2"/>
      <scheme val="minor"/>
    </font>
    <font>
      <sz val="10"/>
      <name val="Arial"/>
      <family val="2"/>
    </font>
    <font>
      <sz val="10"/>
      <color theme="1"/>
      <name val="Times New Roman"/>
      <family val="1"/>
    </font>
    <font>
      <sz val="11"/>
      <color rgb="FF000000"/>
      <name val="Calibri"/>
      <family val="2"/>
    </font>
    <font>
      <b/>
      <sz val="11"/>
      <color rgb="FF000000"/>
      <name val="Calibri"/>
      <family val="2"/>
    </font>
    <font>
      <b/>
      <i/>
      <sz val="11"/>
      <color rgb="FF000000"/>
      <name val="Calibri"/>
      <family val="2"/>
    </font>
    <font>
      <b/>
      <i/>
      <sz val="11"/>
      <color theme="1"/>
      <name val="Calibri"/>
      <family val="2"/>
      <scheme val="minor"/>
    </font>
    <font>
      <sz val="10"/>
      <color theme="1"/>
      <name val="Calibri"/>
      <family val="2"/>
      <scheme val="minor"/>
    </font>
    <font>
      <sz val="10"/>
      <color rgb="FF000000"/>
      <name val="Times New Roman"/>
      <family val="1"/>
    </font>
    <font>
      <i/>
      <sz val="11"/>
      <color theme="1"/>
      <name val="Calibri"/>
      <family val="2"/>
      <scheme val="minor"/>
    </font>
    <font>
      <sz val="1"/>
      <color indexed="8"/>
      <name val="Courier"/>
      <family val="3"/>
    </font>
    <font>
      <b/>
      <sz val="13"/>
      <color theme="0"/>
      <name val="Calibri"/>
      <family val="2"/>
    </font>
    <font>
      <sz val="11"/>
      <color indexed="8"/>
      <name val="Calibri"/>
      <family val="2"/>
    </font>
    <font>
      <sz val="11"/>
      <color indexed="9"/>
      <name val="Calibri"/>
      <family val="2"/>
    </font>
    <font>
      <sz val="12"/>
      <color theme="1"/>
      <name val="Calibri Light"/>
      <family val="2"/>
    </font>
    <font>
      <sz val="8"/>
      <name val="Arial"/>
      <family val="2"/>
    </font>
    <font>
      <sz val="12"/>
      <name val="Times New Roman"/>
      <family val="1"/>
    </font>
    <font>
      <b/>
      <sz val="11"/>
      <color indexed="8"/>
      <name val="Calibri"/>
      <family val="2"/>
    </font>
    <font>
      <b/>
      <sz val="1"/>
      <color indexed="8"/>
      <name val="Courier"/>
      <family val="3"/>
    </font>
    <font>
      <u/>
      <sz val="11"/>
      <color theme="10"/>
      <name val="Calibri"/>
      <family val="2"/>
    </font>
    <font>
      <sz val="10"/>
      <name val="Helv"/>
    </font>
    <font>
      <sz val="10"/>
      <color theme="1"/>
      <name val="Arial"/>
      <family val="2"/>
    </font>
    <font>
      <sz val="7"/>
      <name val="Arial MT"/>
    </font>
    <font>
      <sz val="8"/>
      <name val="Courier"/>
      <family val="3"/>
    </font>
    <font>
      <sz val="10"/>
      <name val="MS Sans Serif"/>
      <family val="2"/>
    </font>
    <font>
      <b/>
      <sz val="10"/>
      <color indexed="8"/>
      <name val="Arial"/>
      <family val="2"/>
    </font>
    <font>
      <b/>
      <sz val="10"/>
      <color indexed="39"/>
      <name val="Arial"/>
      <family val="2"/>
    </font>
    <font>
      <sz val="10"/>
      <color indexed="8"/>
      <name val="Arial"/>
      <family val="2"/>
    </font>
    <font>
      <b/>
      <sz val="12"/>
      <color indexed="8"/>
      <name val="Arial"/>
      <family val="2"/>
    </font>
    <font>
      <b/>
      <sz val="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8"/>
      <name val="Helv"/>
    </font>
    <font>
      <sz val="10"/>
      <name val="Calibri"/>
      <family val="2"/>
    </font>
    <font>
      <sz val="11"/>
      <name val="Calibri"/>
      <family val="2"/>
    </font>
    <font>
      <b/>
      <sz val="14"/>
      <color theme="1"/>
      <name val="Calibri"/>
      <family val="2"/>
      <scheme val="minor"/>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sz val="10"/>
      <color rgb="FF000000"/>
      <name val="Arial"/>
      <family val="2"/>
    </font>
    <font>
      <sz val="11"/>
      <color theme="1"/>
      <name val="Calibri"/>
      <family val="2"/>
    </font>
    <font>
      <sz val="11"/>
      <name val="Calibri"/>
      <family val="2"/>
      <scheme val="minor"/>
    </font>
    <font>
      <sz val="9"/>
      <name val="Arial"/>
      <family val="2"/>
    </font>
    <font>
      <b/>
      <sz val="11"/>
      <name val="Calibri"/>
      <family val="2"/>
      <scheme val="minor"/>
    </font>
    <font>
      <sz val="10"/>
      <color indexed="8"/>
      <name val="MS Sans Serif"/>
      <family val="2"/>
    </font>
    <font>
      <sz val="11"/>
      <color theme="1"/>
      <name val="Arial"/>
      <family val="2"/>
    </font>
    <font>
      <sz val="12"/>
      <name val="Helv"/>
    </font>
    <font>
      <b/>
      <sz val="10"/>
      <name val="Arial"/>
      <family val="2"/>
    </font>
    <font>
      <b/>
      <sz val="10"/>
      <color theme="1"/>
      <name val="Arial"/>
      <family val="2"/>
    </font>
    <font>
      <sz val="11"/>
      <color theme="1"/>
      <name val="Arial Narrow"/>
      <family val="2"/>
    </font>
    <font>
      <b/>
      <sz val="10"/>
      <name val="Geneva"/>
      <family val="2"/>
    </font>
    <font>
      <sz val="10"/>
      <name val="Geneva"/>
      <family val="2"/>
    </font>
    <font>
      <sz val="10"/>
      <color theme="0"/>
      <name val="Arial"/>
      <family val="2"/>
    </font>
    <font>
      <b/>
      <sz val="10"/>
      <name val="MS Sans Serif"/>
      <family val="2"/>
    </font>
    <font>
      <sz val="10"/>
      <color rgb="FF9C0006"/>
      <name val="Arial"/>
      <family val="2"/>
    </font>
    <font>
      <sz val="9"/>
      <color indexed="8"/>
      <name val="Calibri"/>
      <family val="2"/>
    </font>
    <font>
      <b/>
      <sz val="10"/>
      <color theme="0"/>
      <name val="Arial"/>
      <family val="2"/>
    </font>
    <font>
      <sz val="11"/>
      <name val="Tms Rmn"/>
      <family val="1"/>
    </font>
    <font>
      <b/>
      <sz val="10"/>
      <name val="Times New Roman"/>
      <family val="1"/>
    </font>
    <font>
      <sz val="10"/>
      <name val="Verdana"/>
      <family val="2"/>
    </font>
    <font>
      <sz val="9"/>
      <color theme="1"/>
      <name val="Arial Narrow"/>
      <family val="2"/>
    </font>
    <font>
      <sz val="10"/>
      <name val="Courier"/>
      <family val="3"/>
    </font>
    <font>
      <sz val="10"/>
      <color indexed="24"/>
      <name val="Arial"/>
      <family val="2"/>
    </font>
    <font>
      <i/>
      <sz val="9"/>
      <name val="Arial"/>
      <family val="2"/>
    </font>
    <font>
      <b/>
      <sz val="12"/>
      <name val="Helv"/>
    </font>
    <font>
      <sz val="9"/>
      <name val="Helv"/>
    </font>
    <font>
      <vertAlign val="superscript"/>
      <sz val="12"/>
      <name val="Helv"/>
    </font>
    <font>
      <sz val="10"/>
      <color indexed="12"/>
      <name val="Arial"/>
      <family val="2"/>
    </font>
    <font>
      <sz val="9"/>
      <name val="Arial Narrow"/>
      <family val="2"/>
    </font>
    <font>
      <i/>
      <sz val="10"/>
      <color rgb="FF7F7F7F"/>
      <name val="Arial"/>
      <family val="2"/>
    </font>
    <font>
      <sz val="12"/>
      <name val="Arial"/>
      <family val="2"/>
    </font>
    <font>
      <sz val="10"/>
      <color rgb="FF006100"/>
      <name val="Arial"/>
      <family val="2"/>
    </font>
    <font>
      <b/>
      <u/>
      <sz val="10"/>
      <name val="Geneva"/>
      <family val="2"/>
    </font>
    <font>
      <b/>
      <sz val="9"/>
      <color indexed="8"/>
      <name val="Calibri"/>
      <family val="2"/>
    </font>
    <font>
      <b/>
      <sz val="12"/>
      <name val="Arial"/>
      <family val="2"/>
    </font>
    <font>
      <b/>
      <sz val="10"/>
      <name val="Helv"/>
    </font>
    <font>
      <b/>
      <sz val="15"/>
      <color indexed="62"/>
      <name val="Calibri"/>
      <family val="2"/>
    </font>
    <font>
      <b/>
      <sz val="18"/>
      <name val="Arial"/>
      <family val="2"/>
    </font>
    <font>
      <b/>
      <sz val="15"/>
      <color theme="3"/>
      <name val="Arial"/>
      <family val="2"/>
    </font>
    <font>
      <b/>
      <sz val="13"/>
      <color indexed="62"/>
      <name val="Calibri"/>
      <family val="2"/>
    </font>
    <font>
      <b/>
      <sz val="13"/>
      <color theme="3"/>
      <name val="Arial"/>
      <family val="2"/>
    </font>
    <font>
      <b/>
      <sz val="11"/>
      <color theme="3"/>
      <name val="Arial"/>
      <family val="2"/>
    </font>
    <font>
      <b/>
      <sz val="9"/>
      <name val="Helv"/>
    </font>
    <font>
      <sz val="8.5"/>
      <name val="Helv"/>
    </font>
    <font>
      <u/>
      <sz val="10"/>
      <color theme="10"/>
      <name val="Helv"/>
    </font>
    <font>
      <sz val="10"/>
      <color rgb="FF3F3F76"/>
      <name val="Arial"/>
      <family val="2"/>
    </font>
    <font>
      <sz val="10"/>
      <color rgb="FFFA7D00"/>
      <name val="Arial"/>
      <family val="2"/>
    </font>
    <font>
      <sz val="10"/>
      <color rgb="FF9C6500"/>
      <name val="Arial"/>
      <family val="2"/>
    </font>
    <font>
      <sz val="10"/>
      <name val="Tms Rmn"/>
      <family val="1"/>
    </font>
    <font>
      <sz val="9"/>
      <name val="Calibri"/>
      <family val="2"/>
    </font>
    <font>
      <sz val="9"/>
      <name val="Geneva"/>
      <family val="2"/>
    </font>
    <font>
      <sz val="11"/>
      <color indexed="8"/>
      <name val="Calibri"/>
      <family val="2"/>
      <scheme val="minor"/>
    </font>
    <font>
      <b/>
      <sz val="10"/>
      <color rgb="FF3F3F3F"/>
      <name val="Arial"/>
      <family val="2"/>
    </font>
    <font>
      <sz val="11"/>
      <color indexed="8"/>
      <name val="Times New Roman"/>
      <family val="1"/>
    </font>
    <font>
      <b/>
      <i/>
      <sz val="11"/>
      <color indexed="8"/>
      <name val="Times New Roman"/>
      <family val="1"/>
    </font>
    <font>
      <b/>
      <i/>
      <sz val="10"/>
      <color indexed="8"/>
      <name val="Arial"/>
      <family val="2"/>
    </font>
    <font>
      <b/>
      <sz val="11"/>
      <color indexed="16"/>
      <name val="Times New Roman"/>
      <family val="1"/>
    </font>
    <font>
      <b/>
      <sz val="10"/>
      <color indexed="9"/>
      <name val="Arial"/>
      <family val="2"/>
    </font>
    <font>
      <b/>
      <sz val="22"/>
      <color indexed="8"/>
      <name val="Times New Roman"/>
      <family val="1"/>
    </font>
    <font>
      <b/>
      <sz val="16"/>
      <color indexed="8"/>
      <name val="Arial"/>
      <family val="2"/>
    </font>
    <font>
      <b/>
      <sz val="10"/>
      <color indexed="10"/>
      <name val="MS Sans Serif"/>
      <family val="2"/>
    </font>
    <font>
      <sz val="10"/>
      <name val="Times New Roman"/>
      <family val="1"/>
    </font>
    <font>
      <sz val="12"/>
      <name val="MS Sans Serif"/>
      <family val="2"/>
    </font>
    <font>
      <b/>
      <sz val="14"/>
      <name val="Helv"/>
    </font>
    <font>
      <sz val="10"/>
      <color rgb="FFFF0000"/>
      <name val="Arial"/>
      <family val="2"/>
    </font>
    <font>
      <sz val="10"/>
      <color rgb="FF000000"/>
      <name val="Times New Roman"/>
      <family val="1"/>
    </font>
    <font>
      <b/>
      <sz val="12"/>
      <color theme="1"/>
      <name val="Calibri"/>
      <family val="2"/>
      <scheme val="minor"/>
    </font>
    <font>
      <b/>
      <sz val="10"/>
      <color indexed="8"/>
      <name val="Times New Roman"/>
      <family val="1"/>
    </font>
    <font>
      <sz val="10"/>
      <color indexed="8"/>
      <name val="Times New Roman"/>
      <family val="1"/>
    </font>
    <font>
      <sz val="12"/>
      <color theme="1"/>
      <name val="Calibri"/>
      <family val="2"/>
      <scheme val="minor"/>
    </font>
    <font>
      <b/>
      <sz val="10"/>
      <color theme="1"/>
      <name val="Calibri"/>
      <family val="2"/>
      <scheme val="minor"/>
    </font>
    <font>
      <sz val="11"/>
      <color rgb="FF000000"/>
      <name val="Calibri"/>
      <family val="2"/>
      <scheme val="minor"/>
    </font>
    <font>
      <sz val="11"/>
      <color rgb="FF000000"/>
      <name val="Calibri"/>
      <family val="2"/>
    </font>
    <font>
      <b/>
      <u/>
      <sz val="11"/>
      <color theme="1"/>
      <name val="Calibri"/>
      <family val="2"/>
      <scheme val="minor"/>
    </font>
    <font>
      <sz val="10"/>
      <color indexed="8"/>
      <name val="Arial, Helvetica, sans-serif"/>
    </font>
    <font>
      <sz val="14"/>
      <name val="Arial"/>
      <family val="2"/>
    </font>
    <font>
      <sz val="10"/>
      <color indexed="56"/>
      <name val="Arial, Helvetica, sans-serif"/>
    </font>
    <font>
      <b/>
      <sz val="10"/>
      <color indexed="56"/>
      <name val="Arial, Helvetica, sans-serif"/>
    </font>
    <font>
      <b/>
      <sz val="10"/>
      <color indexed="9"/>
      <name val="Arial, Helvetica, sans-serif"/>
    </font>
    <font>
      <b/>
      <sz val="14"/>
      <color indexed="56"/>
      <name val="Arial, Helvetica, sans-serif"/>
    </font>
    <font>
      <sz val="11"/>
      <color rgb="FF333333"/>
      <name val="Calibri"/>
      <family val="2"/>
      <scheme val="minor"/>
    </font>
    <font>
      <b/>
      <sz val="11"/>
      <color rgb="FF000000"/>
      <name val="Calibri"/>
      <family val="2"/>
      <scheme val="minor"/>
    </font>
    <font>
      <b/>
      <sz val="10"/>
      <color rgb="FF000000"/>
      <name val="Arial"/>
      <family val="2"/>
    </font>
  </fonts>
  <fills count="11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D9D9D9"/>
        <bgColor indexed="64"/>
      </patternFill>
    </fill>
    <fill>
      <patternFill patternType="solid">
        <fgColor rgb="FF57626E"/>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0"/>
      </patternFill>
    </fill>
    <fill>
      <patternFill patternType="solid">
        <fgColor indexed="30"/>
      </patternFill>
    </fill>
    <fill>
      <patternFill patternType="solid">
        <fgColor indexed="36"/>
      </patternFill>
    </fill>
    <fill>
      <patternFill patternType="solid">
        <fgColor indexed="49"/>
      </patternFill>
    </fill>
    <fill>
      <patternFill patternType="solid">
        <fgColor indexed="62"/>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31"/>
      </patternFill>
    </fill>
    <fill>
      <patternFill patternType="solid">
        <fgColor indexed="46"/>
      </patternFill>
    </fill>
    <fill>
      <patternFill patternType="solid">
        <fgColor indexed="27"/>
      </patternFill>
    </fill>
    <fill>
      <patternFill patternType="solid">
        <fgColor rgb="FF01FF00"/>
        <bgColor indexed="64"/>
      </patternFill>
    </fill>
    <fill>
      <patternFill patternType="solid">
        <fgColor rgb="FFFF3333"/>
        <bgColor indexed="64"/>
      </patternFill>
    </fill>
    <fill>
      <patternFill patternType="solid">
        <fgColor rgb="FFFFCCCC"/>
        <bgColor indexed="64"/>
      </patternFill>
    </fill>
    <fill>
      <patternFill patternType="solid">
        <fgColor rgb="FFFF9999"/>
        <bgColor indexed="64"/>
      </patternFill>
    </fill>
    <fill>
      <patternFill patternType="solid">
        <fgColor rgb="FFFF6666"/>
        <bgColor indexed="64"/>
      </patternFill>
    </fill>
    <fill>
      <patternFill patternType="solid">
        <fgColor rgb="FFCC6666"/>
        <bgColor indexed="64"/>
      </patternFill>
    </fill>
    <fill>
      <patternFill patternType="solid">
        <fgColor indexed="22"/>
        <bgColor indexed="64"/>
      </patternFill>
    </fill>
    <fill>
      <patternFill patternType="solid">
        <fgColor indexed="9"/>
        <bgColor indexed="9"/>
      </patternFill>
    </fill>
    <fill>
      <patternFill patternType="solid">
        <fgColor indexed="26"/>
        <bgColor indexed="64"/>
      </patternFill>
    </fill>
    <fill>
      <patternFill patternType="mediumGray">
        <fgColor indexed="9"/>
        <bgColor indexed="22"/>
      </patternFill>
    </fill>
    <fill>
      <patternFill patternType="solid">
        <fgColor indexed="22"/>
        <bgColor indexed="13"/>
      </patternFill>
    </fill>
    <fill>
      <patternFill patternType="solid">
        <fgColor indexed="22"/>
        <bgColor indexed="9"/>
      </patternFill>
    </fill>
    <fill>
      <patternFill patternType="solid">
        <fgColor indexed="42"/>
        <bgColor indexed="64"/>
      </patternFill>
    </fill>
    <fill>
      <patternFill patternType="solid">
        <fgColor indexed="9"/>
        <bgColor indexed="64"/>
      </patternFill>
    </fill>
    <fill>
      <patternFill patternType="solid">
        <fgColor indexed="39"/>
      </patternFill>
    </fill>
    <fill>
      <patternFill patternType="mediumGray">
        <fgColor indexed="22"/>
      </patternFill>
    </fill>
    <fill>
      <patternFill patternType="solid">
        <fgColor rgb="FFCCFFFF"/>
        <bgColor indexed="64"/>
      </patternFill>
    </fill>
    <fill>
      <patternFill patternType="solid">
        <fgColor rgb="FF01FFFF"/>
        <bgColor indexed="64"/>
      </patternFill>
    </fill>
    <fill>
      <patternFill patternType="solid">
        <fgColor rgb="FF99CCCC"/>
        <bgColor indexed="64"/>
      </patternFill>
    </fill>
    <fill>
      <patternFill patternType="solid">
        <fgColor rgb="FF00CCCC"/>
        <bgColor indexed="64"/>
      </patternFill>
    </fill>
    <fill>
      <patternFill patternType="solid">
        <fgColor rgb="FF669999"/>
        <bgColor indexed="64"/>
      </patternFill>
    </fill>
    <fill>
      <patternFill patternType="solid">
        <fgColor rgb="FF009999"/>
        <bgColor indexed="64"/>
      </patternFill>
    </fill>
    <fill>
      <patternFill patternType="solid">
        <fgColor rgb="FFFFCCFF"/>
        <bgColor indexed="64"/>
      </patternFill>
    </fill>
    <fill>
      <patternFill patternType="solid">
        <fgColor rgb="FFFF99FF"/>
        <bgColor indexed="64"/>
      </patternFill>
    </fill>
    <fill>
      <patternFill patternType="solid">
        <fgColor rgb="FFFF33FF"/>
        <bgColor indexed="64"/>
      </patternFill>
    </fill>
    <fill>
      <patternFill patternType="solid">
        <fgColor rgb="FFCC99CC"/>
        <bgColor indexed="64"/>
      </patternFill>
    </fill>
    <fill>
      <patternFill patternType="solid">
        <fgColor rgb="FFCC66CC"/>
        <bgColor indexed="64"/>
      </patternFill>
    </fill>
    <fill>
      <patternFill patternType="solid">
        <fgColor indexed="22"/>
        <bgColor indexed="55"/>
      </patternFill>
    </fill>
    <fill>
      <patternFill patternType="solid">
        <fgColor indexed="21"/>
      </patternFill>
    </fill>
    <fill>
      <patternFill patternType="solid">
        <fgColor theme="2"/>
        <bgColor indexed="64"/>
      </patternFill>
    </fill>
    <fill>
      <patternFill patternType="solid">
        <fgColor theme="0"/>
        <bgColor indexed="64"/>
      </patternFill>
    </fill>
    <fill>
      <patternFill patternType="solid">
        <fgColor rgb="FFFFFFFF"/>
        <bgColor indexed="64"/>
      </patternFill>
    </fill>
    <fill>
      <patternFill patternType="solid">
        <fgColor rgb="FF6495ED"/>
        <bgColor indexed="64"/>
      </patternFill>
    </fill>
    <fill>
      <patternFill patternType="solid">
        <fgColor theme="8"/>
        <bgColor indexed="1"/>
      </patternFill>
    </fill>
    <fill>
      <patternFill patternType="solid">
        <fgColor theme="8"/>
        <bgColor indexed="64"/>
      </patternFill>
    </fill>
    <fill>
      <patternFill patternType="solid">
        <fgColor theme="8" tint="0.59999389629810485"/>
        <bgColor indexed="64"/>
      </patternFill>
    </fill>
  </fills>
  <borders count="8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bottom style="thin">
        <color rgb="FF000000"/>
      </bottom>
      <diagonal/>
    </border>
    <border>
      <left/>
      <right/>
      <top style="thin">
        <color rgb="FF000000"/>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style="thin">
        <color rgb="FF000000"/>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top/>
      <bottom style="dashed">
        <color rgb="FFBFBFBF"/>
      </bottom>
      <diagonal/>
    </border>
    <border>
      <left/>
      <right/>
      <top/>
      <bottom style="thin">
        <color indexed="22"/>
      </bottom>
      <diagonal/>
    </border>
    <border>
      <left style="thin">
        <color indexed="21"/>
      </left>
      <right style="thin">
        <color indexed="21"/>
      </right>
      <top style="thin">
        <color indexed="21"/>
      </top>
      <bottom style="thin">
        <color indexed="21"/>
      </bottom>
      <diagonal/>
    </border>
    <border>
      <left/>
      <right/>
      <top/>
      <bottom style="thick">
        <color rgb="FF0096D7"/>
      </bottom>
      <diagonal/>
    </border>
    <border>
      <left/>
      <right/>
      <top/>
      <bottom style="thick">
        <color indexed="49"/>
      </bottom>
      <diagonal/>
    </border>
    <border>
      <left/>
      <right/>
      <top/>
      <bottom style="hair">
        <color indexed="64"/>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54"/>
      </left>
      <right/>
      <top style="thin">
        <color indexed="54"/>
      </top>
      <bottom/>
      <diagonal/>
    </border>
    <border>
      <left style="thin">
        <color indexed="8"/>
      </left>
      <right style="thin">
        <color indexed="8"/>
      </right>
      <top style="thin">
        <color indexed="8"/>
      </top>
      <bottom style="thin">
        <color indexed="8"/>
      </bottom>
      <diagonal/>
    </border>
    <border>
      <left/>
      <right/>
      <top/>
      <bottom style="hair">
        <color indexed="8"/>
      </bottom>
      <diagonal/>
    </border>
    <border>
      <left/>
      <right/>
      <top/>
      <bottom style="thick">
        <color theme="1"/>
      </bottom>
      <diagonal/>
    </border>
    <border>
      <left/>
      <right/>
      <top/>
      <bottom style="thick">
        <color auto="1"/>
      </bottom>
      <diagonal/>
    </border>
    <border>
      <left/>
      <right/>
      <top style="thick">
        <color theme="1"/>
      </top>
      <bottom style="thin">
        <color theme="1"/>
      </bottom>
      <diagonal/>
    </border>
    <border>
      <left/>
      <right/>
      <top style="thick">
        <color theme="1"/>
      </top>
      <bottom/>
      <diagonal/>
    </border>
    <border>
      <left/>
      <right/>
      <top style="thin">
        <color theme="1"/>
      </top>
      <bottom style="thin">
        <color theme="1"/>
      </bottom>
      <diagonal/>
    </border>
    <border>
      <left/>
      <right/>
      <top style="thin">
        <color theme="1"/>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CCCCCC"/>
      </left>
      <right style="thin">
        <color rgb="FFCCCCCC"/>
      </right>
      <top style="thin">
        <color rgb="FFCCCCCC"/>
      </top>
      <bottom style="thin">
        <color rgb="FFCCCCCC"/>
      </bottom>
      <diagonal/>
    </border>
    <border>
      <left style="thin">
        <color rgb="FFCCCCCC"/>
      </left>
      <right/>
      <top style="thin">
        <color rgb="FFCCCCCC"/>
      </top>
      <bottom style="thin">
        <color rgb="FFCCCCCC"/>
      </bottom>
      <diagonal/>
    </border>
    <border>
      <left/>
      <right style="thin">
        <color rgb="FFCCCCCC"/>
      </right>
      <top style="thin">
        <color rgb="FFCCCCCC"/>
      </top>
      <bottom style="thin">
        <color rgb="FFCCCCCC"/>
      </bottom>
      <diagonal/>
    </border>
    <border>
      <left/>
      <right/>
      <top style="thin">
        <color rgb="FFCCCCCC"/>
      </top>
      <bottom style="thin">
        <color rgb="FFCCCCCC"/>
      </bottom>
      <diagonal/>
    </border>
    <border>
      <left/>
      <right/>
      <top style="medium">
        <color rgb="FF000000"/>
      </top>
      <bottom/>
      <diagonal/>
    </border>
    <border>
      <left style="thin">
        <color auto="1"/>
      </left>
      <right style="thin">
        <color auto="1"/>
      </right>
      <top style="thin">
        <color auto="1"/>
      </top>
      <bottom style="thin">
        <color auto="1"/>
      </bottom>
      <diagonal style="thin">
        <color auto="1"/>
      </diagonal>
    </border>
    <border>
      <left/>
      <right/>
      <top/>
      <bottom style="thin">
        <color theme="1"/>
      </bottom>
      <diagonal/>
    </border>
  </borders>
  <cellStyleXfs count="61066">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applyNumberFormat="0" applyFill="0" applyBorder="0" applyAlignment="0" applyProtection="0"/>
    <xf numFmtId="43" fontId="18" fillId="0" borderId="0" applyFont="0" applyFill="0" applyBorder="0" applyAlignment="0" applyProtection="0"/>
    <xf numFmtId="0" fontId="20" fillId="0" borderId="0"/>
    <xf numFmtId="43" fontId="1" fillId="0" borderId="0" applyFont="0" applyFill="0" applyBorder="0" applyAlignment="0" applyProtection="0"/>
    <xf numFmtId="0" fontId="19" fillId="0" borderId="0" applyNumberFormat="0" applyFill="0" applyBorder="0" applyAlignment="0" applyProtection="0"/>
    <xf numFmtId="0" fontId="27" fillId="0" borderId="0"/>
    <xf numFmtId="171" fontId="29" fillId="0" borderId="0">
      <protection locked="0"/>
    </xf>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30" fillId="35" borderId="0" applyProtection="0">
      <alignment vertical="center"/>
    </xf>
    <xf numFmtId="0" fontId="31" fillId="36" borderId="0" applyNumberFormat="0" applyBorder="0" applyAlignment="0" applyProtection="0"/>
    <xf numFmtId="0" fontId="31" fillId="37" borderId="0" applyNumberFormat="0" applyBorder="0" applyAlignment="0" applyProtection="0"/>
    <xf numFmtId="0" fontId="32" fillId="38"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2" fillId="41"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2" fillId="44"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32" fillId="44"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2" fillId="37" borderId="0" applyNumberFormat="0" applyBorder="0" applyAlignment="0" applyProtection="0"/>
    <xf numFmtId="0" fontId="31" fillId="45" borderId="0" applyNumberFormat="0" applyBorder="0" applyAlignment="0" applyProtection="0"/>
    <xf numFmtId="0" fontId="31" fillId="40" borderId="0" applyNumberFormat="0" applyBorder="0" applyAlignment="0" applyProtection="0"/>
    <xf numFmtId="0" fontId="32" fillId="46"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31" fillId="0" borderId="0" applyFont="0" applyFill="0" applyBorder="0" applyAlignment="0" applyProtection="0"/>
    <xf numFmtId="44" fontId="35" fillId="0" borderId="0" applyFont="0" applyFill="0" applyBorder="0" applyAlignment="0" applyProtection="0"/>
    <xf numFmtId="44" fontId="33" fillId="0" borderId="0" applyFont="0" applyFill="0" applyBorder="0" applyAlignment="0" applyProtection="0"/>
    <xf numFmtId="44" fontId="18" fillId="0" borderId="0" applyFont="0" applyFill="0" applyBorder="0" applyAlignment="0" applyProtection="0"/>
    <xf numFmtId="172" fontId="29" fillId="0" borderId="0">
      <protection locked="0"/>
    </xf>
    <xf numFmtId="0" fontId="36" fillId="47"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173" fontId="29" fillId="0" borderId="0">
      <protection locked="0"/>
    </xf>
    <xf numFmtId="171" fontId="37" fillId="0" borderId="0">
      <protection locked="0"/>
    </xf>
    <xf numFmtId="171" fontId="37" fillId="0" borderId="0">
      <protection locked="0"/>
    </xf>
    <xf numFmtId="0" fontId="38" fillId="0" borderId="0" applyNumberFormat="0" applyFill="0" applyBorder="0" applyAlignment="0" applyProtection="0">
      <alignment vertical="top"/>
      <protection locked="0"/>
    </xf>
    <xf numFmtId="43" fontId="18" fillId="0" borderId="0" applyFont="0" applyFill="0" applyBorder="0" applyAlignment="0" applyProtection="0"/>
    <xf numFmtId="44" fontId="18" fillId="0" borderId="0" applyFon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 fontId="34" fillId="0" borderId="0"/>
    <xf numFmtId="1" fontId="34" fillId="0" borderId="0"/>
    <xf numFmtId="1" fontId="34" fillId="0" borderId="0"/>
    <xf numFmtId="0" fontId="1" fillId="0" borderId="0"/>
    <xf numFmtId="0" fontId="1" fillId="0" borderId="0"/>
    <xf numFmtId="0" fontId="1" fillId="0" borderId="0"/>
    <xf numFmtId="0" fontId="40" fillId="0" borderId="0"/>
    <xf numFmtId="0" fontId="18" fillId="0" borderId="0"/>
    <xf numFmtId="0" fontId="1" fillId="0" borderId="0"/>
    <xf numFmtId="0" fontId="1" fillId="0" borderId="0"/>
    <xf numFmtId="0" fontId="18" fillId="0" borderId="0"/>
    <xf numFmtId="0" fontId="34" fillId="0" borderId="0"/>
    <xf numFmtId="0" fontId="18" fillId="0" borderId="0"/>
    <xf numFmtId="0" fontId="18"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34" fillId="0" borderId="0"/>
    <xf numFmtId="174" fontId="42" fillId="0" borderId="0"/>
    <xf numFmtId="0" fontId="1" fillId="0" borderId="0"/>
    <xf numFmtId="0" fontId="43" fillId="0" borderId="0"/>
    <xf numFmtId="0" fontId="1" fillId="0" borderId="0"/>
    <xf numFmtId="0" fontId="1" fillId="0" borderId="0"/>
    <xf numFmtId="0" fontId="1" fillId="0" borderId="0"/>
    <xf numFmtId="0" fontId="33" fillId="0" borderId="0"/>
    <xf numFmtId="0" fontId="18" fillId="0" borderId="0"/>
    <xf numFmtId="0" fontId="1" fillId="8" borderId="8"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33" fillId="0" borderId="0" applyFont="0" applyFill="0" applyBorder="0" applyAlignment="0" applyProtection="0"/>
    <xf numFmtId="9" fontId="18" fillId="0" borderId="0" applyFont="0" applyFill="0" applyBorder="0" applyAlignment="0" applyProtection="0"/>
    <xf numFmtId="4" fontId="44" fillId="50" borderId="25" applyNumberFormat="0" applyProtection="0">
      <alignment vertical="center"/>
    </xf>
    <xf numFmtId="4" fontId="45" fillId="50" borderId="25" applyNumberFormat="0" applyProtection="0">
      <alignment vertical="center"/>
    </xf>
    <xf numFmtId="4" fontId="44" fillId="50" borderId="25" applyNumberFormat="0" applyProtection="0">
      <alignment horizontal="left" vertical="center" indent="1"/>
    </xf>
    <xf numFmtId="0" fontId="44" fillId="50" borderId="25" applyNumberFormat="0" applyProtection="0">
      <alignment horizontal="left" vertical="top" indent="1"/>
    </xf>
    <xf numFmtId="4" fontId="44" fillId="51" borderId="0" applyNumberFormat="0" applyProtection="0">
      <alignment horizontal="left" vertical="center" indent="1"/>
    </xf>
    <xf numFmtId="4" fontId="46" fillId="52" borderId="25" applyNumberFormat="0" applyProtection="0">
      <alignment horizontal="right" vertical="center"/>
    </xf>
    <xf numFmtId="4" fontId="46" fillId="53" borderId="25" applyNumberFormat="0" applyProtection="0">
      <alignment horizontal="right" vertical="center"/>
    </xf>
    <xf numFmtId="4" fontId="46" fillId="54" borderId="25" applyNumberFormat="0" applyProtection="0">
      <alignment horizontal="right" vertical="center"/>
    </xf>
    <xf numFmtId="4" fontId="46" fillId="55" borderId="25" applyNumberFormat="0" applyProtection="0">
      <alignment horizontal="right" vertical="center"/>
    </xf>
    <xf numFmtId="4" fontId="46" fillId="56" borderId="25" applyNumberFormat="0" applyProtection="0">
      <alignment horizontal="right" vertical="center"/>
    </xf>
    <xf numFmtId="4" fontId="46" fillId="57" borderId="25" applyNumberFormat="0" applyProtection="0">
      <alignment horizontal="right" vertical="center"/>
    </xf>
    <xf numFmtId="4" fontId="46" fillId="58" borderId="25" applyNumberFormat="0" applyProtection="0">
      <alignment horizontal="right" vertical="center"/>
    </xf>
    <xf numFmtId="4" fontId="46" fillId="59" borderId="25" applyNumberFormat="0" applyProtection="0">
      <alignment horizontal="right" vertical="center"/>
    </xf>
    <xf numFmtId="4" fontId="46" fillId="60" borderId="25" applyNumberFormat="0" applyProtection="0">
      <alignment horizontal="right" vertical="center"/>
    </xf>
    <xf numFmtId="4" fontId="44" fillId="61" borderId="26" applyNumberFormat="0" applyProtection="0">
      <alignment horizontal="left" vertical="center" indent="1"/>
    </xf>
    <xf numFmtId="4" fontId="46" fillId="62" borderId="0" applyNumberFormat="0" applyProtection="0">
      <alignment horizontal="left" vertical="center" indent="1"/>
    </xf>
    <xf numFmtId="4" fontId="47" fillId="63" borderId="0" applyNumberFormat="0" applyProtection="0">
      <alignment horizontal="left" vertical="center" indent="1"/>
    </xf>
    <xf numFmtId="4" fontId="46" fillId="51" borderId="25" applyNumberFormat="0" applyProtection="0">
      <alignment horizontal="right" vertical="center"/>
    </xf>
    <xf numFmtId="4" fontId="46" fillId="62" borderId="0" applyNumberFormat="0" applyProtection="0">
      <alignment horizontal="left" vertical="center" indent="1"/>
    </xf>
    <xf numFmtId="4" fontId="46" fillId="51" borderId="0" applyNumberFormat="0" applyProtection="0">
      <alignment horizontal="left" vertical="center" indent="1"/>
    </xf>
    <xf numFmtId="0" fontId="18" fillId="63" borderId="25" applyNumberFormat="0" applyProtection="0">
      <alignment horizontal="left" vertical="center" indent="1"/>
    </xf>
    <xf numFmtId="0" fontId="18" fillId="63" borderId="25" applyNumberFormat="0" applyProtection="0">
      <alignment horizontal="left" vertical="top" indent="1"/>
    </xf>
    <xf numFmtId="0" fontId="18" fillId="51" borderId="25" applyNumberFormat="0" applyProtection="0">
      <alignment horizontal="left" vertical="center" indent="1"/>
    </xf>
    <xf numFmtId="0" fontId="18" fillId="51" borderId="25" applyNumberFormat="0" applyProtection="0">
      <alignment horizontal="left" vertical="top" indent="1"/>
    </xf>
    <xf numFmtId="0" fontId="18" fillId="64" borderId="25" applyNumberFormat="0" applyProtection="0">
      <alignment horizontal="left" vertical="center" indent="1"/>
    </xf>
    <xf numFmtId="0" fontId="18" fillId="64" borderId="25" applyNumberFormat="0" applyProtection="0">
      <alignment horizontal="left" vertical="top" indent="1"/>
    </xf>
    <xf numFmtId="0" fontId="18" fillId="62" borderId="25" applyNumberFormat="0" applyProtection="0">
      <alignment horizontal="left" vertical="center" indent="1"/>
    </xf>
    <xf numFmtId="0" fontId="18" fillId="62" borderId="25" applyNumberFormat="0" applyProtection="0">
      <alignment horizontal="left" vertical="top" indent="1"/>
    </xf>
    <xf numFmtId="0" fontId="18" fillId="65" borderId="10" applyNumberFormat="0">
      <protection locked="0"/>
    </xf>
    <xf numFmtId="0" fontId="48" fillId="63" borderId="27" applyBorder="0"/>
    <xf numFmtId="4" fontId="46" fillId="66" borderId="25" applyNumberFormat="0" applyProtection="0">
      <alignment vertical="center"/>
    </xf>
    <xf numFmtId="4" fontId="49" fillId="66" borderId="25" applyNumberFormat="0" applyProtection="0">
      <alignment vertical="center"/>
    </xf>
    <xf numFmtId="4" fontId="46" fillId="66" borderId="25" applyNumberFormat="0" applyProtection="0">
      <alignment horizontal="left" vertical="center" indent="1"/>
    </xf>
    <xf numFmtId="0" fontId="46" fillId="66" borderId="25" applyNumberFormat="0" applyProtection="0">
      <alignment horizontal="left" vertical="top" indent="1"/>
    </xf>
    <xf numFmtId="4" fontId="46" fillId="62" borderId="25" applyNumberFormat="0" applyProtection="0">
      <alignment horizontal="right" vertical="center"/>
    </xf>
    <xf numFmtId="4" fontId="49" fillId="62" borderId="25" applyNumberFormat="0" applyProtection="0">
      <alignment horizontal="right" vertical="center"/>
    </xf>
    <xf numFmtId="4" fontId="46" fillId="51" borderId="25" applyNumberFormat="0" applyProtection="0">
      <alignment horizontal="left" vertical="center" indent="1"/>
    </xf>
    <xf numFmtId="0" fontId="46" fillId="51" borderId="25" applyNumberFormat="0" applyProtection="0">
      <alignment horizontal="left" vertical="top" indent="1"/>
    </xf>
    <xf numFmtId="4" fontId="50" fillId="67" borderId="0" applyNumberFormat="0" applyProtection="0">
      <alignment horizontal="left" vertical="center" indent="1"/>
    </xf>
    <xf numFmtId="0" fontId="34" fillId="68" borderId="10"/>
    <xf numFmtId="4" fontId="51" fillId="62" borderId="25" applyNumberFormat="0" applyProtection="0">
      <alignment horizontal="right" vertical="center"/>
    </xf>
    <xf numFmtId="0" fontId="52" fillId="0" borderId="0" applyNumberFormat="0" applyFill="0" applyBorder="0" applyAlignment="0" applyProtection="0"/>
    <xf numFmtId="0" fontId="53" fillId="0" borderId="0">
      <alignment horizontal="left"/>
    </xf>
    <xf numFmtId="175" fontId="54" fillId="0" borderId="0">
      <alignment horizontal="center" vertical="center"/>
    </xf>
    <xf numFmtId="0" fontId="32" fillId="69" borderId="0" applyNumberFormat="0" applyBorder="0" applyAlignment="0" applyProtection="0"/>
    <xf numFmtId="0" fontId="32" fillId="53" borderId="0" applyNumberFormat="0" applyBorder="0" applyAlignment="0" applyProtection="0"/>
    <xf numFmtId="0" fontId="32" fillId="60" borderId="0" applyNumberFormat="0" applyBorder="0" applyAlignment="0" applyProtection="0"/>
    <xf numFmtId="0" fontId="32" fillId="70" borderId="0" applyNumberFormat="0" applyBorder="0" applyAlignment="0" applyProtection="0"/>
    <xf numFmtId="0" fontId="32" fillId="71" borderId="0" applyNumberFormat="0" applyBorder="0" applyAlignment="0" applyProtection="0"/>
    <xf numFmtId="0" fontId="32" fillId="56" borderId="0" applyNumberFormat="0" applyBorder="0" applyAlignment="0" applyProtection="0"/>
    <xf numFmtId="0" fontId="32" fillId="72" borderId="0" applyNumberFormat="0" applyBorder="0" applyAlignment="0" applyProtection="0"/>
    <xf numFmtId="0" fontId="32" fillId="54" borderId="0" applyNumberFormat="0" applyBorder="0" applyAlignment="0" applyProtection="0"/>
    <xf numFmtId="0" fontId="32" fillId="58" borderId="0" applyNumberFormat="0" applyBorder="0" applyAlignment="0" applyProtection="0"/>
    <xf numFmtId="0" fontId="32" fillId="70" borderId="0" applyNumberFormat="0" applyBorder="0" applyAlignment="0" applyProtection="0"/>
    <xf numFmtId="0" fontId="32" fillId="71" borderId="0" applyNumberFormat="0" applyBorder="0" applyAlignment="0" applyProtection="0"/>
    <xf numFmtId="0" fontId="32" fillId="57" borderId="0" applyNumberFormat="0" applyBorder="0" applyAlignment="0" applyProtection="0"/>
    <xf numFmtId="0" fontId="57" fillId="52" borderId="0" applyNumberFormat="0" applyBorder="0" applyAlignment="0" applyProtection="0"/>
    <xf numFmtId="0" fontId="58" fillId="73" borderId="28" applyNumberFormat="0" applyAlignment="0" applyProtection="0"/>
    <xf numFmtId="0" fontId="58" fillId="73" borderId="28" applyNumberFormat="0" applyAlignment="0" applyProtection="0"/>
    <xf numFmtId="0" fontId="59" fillId="74" borderId="29" applyNumberFormat="0" applyAlignment="0" applyProtection="0"/>
    <xf numFmtId="44" fontId="35" fillId="0" borderId="0" applyFont="0" applyFill="0" applyBorder="0" applyAlignment="0" applyProtection="0"/>
    <xf numFmtId="0" fontId="60" fillId="0" borderId="0" applyNumberFormat="0" applyFill="0" applyBorder="0" applyAlignment="0" applyProtection="0"/>
    <xf numFmtId="0" fontId="61" fillId="75" borderId="0" applyNumberFormat="0" applyBorder="0" applyAlignment="0" applyProtection="0"/>
    <xf numFmtId="0" fontId="62" fillId="0" borderId="30" applyNumberFormat="0" applyFill="0" applyAlignment="0" applyProtection="0"/>
    <xf numFmtId="0" fontId="63" fillId="0" borderId="31"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0" applyNumberFormat="0" applyFill="0" applyBorder="0" applyAlignment="0" applyProtection="0"/>
    <xf numFmtId="0" fontId="65" fillId="76" borderId="28" applyNumberFormat="0" applyAlignment="0" applyProtection="0"/>
    <xf numFmtId="0" fontId="65" fillId="76" borderId="28" applyNumberFormat="0" applyAlignment="0" applyProtection="0"/>
    <xf numFmtId="0" fontId="66" fillId="0" borderId="33" applyNumberFormat="0" applyFill="0" applyAlignment="0" applyProtection="0"/>
    <xf numFmtId="0" fontId="67" fillId="50" borderId="0" applyNumberFormat="0" applyBorder="0" applyAlignment="0" applyProtection="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66" borderId="34" applyNumberFormat="0" applyFont="0" applyAlignment="0" applyProtection="0"/>
    <xf numFmtId="0" fontId="68" fillId="73" borderId="35" applyNumberFormat="0" applyAlignment="0" applyProtection="0"/>
    <xf numFmtId="0" fontId="68" fillId="73" borderId="35" applyNumberFormat="0" applyAlignment="0" applyProtection="0"/>
    <xf numFmtId="0" fontId="69" fillId="0" borderId="0" applyNumberFormat="0" applyFill="0" applyBorder="0" applyAlignment="0" applyProtection="0"/>
    <xf numFmtId="0" fontId="36" fillId="0" borderId="36" applyNumberFormat="0" applyFill="0" applyAlignment="0" applyProtection="0"/>
    <xf numFmtId="0" fontId="36" fillId="0" borderId="36" applyNumberFormat="0" applyFill="0" applyAlignment="0" applyProtection="0"/>
    <xf numFmtId="0" fontId="70" fillId="0" borderId="0" applyNumberFormat="0" applyFill="0" applyBorder="0" applyAlignment="0" applyProtection="0"/>
    <xf numFmtId="0" fontId="71" fillId="0" borderId="0"/>
    <xf numFmtId="0" fontId="72" fillId="0" borderId="0"/>
    <xf numFmtId="0" fontId="18" fillId="0" borderId="0"/>
    <xf numFmtId="0" fontId="27"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31" fillId="7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5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7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7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7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7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5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6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7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6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8" fillId="73" borderId="28" applyNumberFormat="0" applyAlignment="0" applyProtection="0"/>
    <xf numFmtId="0" fontId="58" fillId="73" borderId="28" applyNumberFormat="0" applyAlignment="0" applyProtection="0"/>
    <xf numFmtId="0" fontId="58" fillId="73" borderId="28" applyNumberFormat="0" applyAlignment="0" applyProtection="0"/>
    <xf numFmtId="0" fontId="58" fillId="73" borderId="28" applyNumberFormat="0" applyAlignment="0" applyProtection="0"/>
    <xf numFmtId="0" fontId="58" fillId="73" borderId="28" applyNumberFormat="0" applyAlignment="0" applyProtection="0"/>
    <xf numFmtId="0" fontId="58" fillId="73" borderId="28" applyNumberFormat="0" applyAlignment="0" applyProtection="0"/>
    <xf numFmtId="0" fontId="58" fillId="73" borderId="28" applyNumberFormat="0" applyAlignment="0" applyProtection="0"/>
    <xf numFmtId="0" fontId="58" fillId="73" borderId="28" applyNumberFormat="0" applyAlignment="0" applyProtection="0"/>
    <xf numFmtId="0" fontId="58" fillId="73" borderId="28" applyNumberFormat="0" applyAlignment="0" applyProtection="0"/>
    <xf numFmtId="0" fontId="58" fillId="73" borderId="28" applyNumberFormat="0" applyAlignment="0" applyProtection="0"/>
    <xf numFmtId="0" fontId="58" fillId="73" borderId="28" applyNumberFormat="0" applyAlignment="0" applyProtection="0"/>
    <xf numFmtId="0" fontId="58" fillId="73" borderId="28" applyNumberFormat="0" applyAlignment="0" applyProtection="0"/>
    <xf numFmtId="0" fontId="58" fillId="73" borderId="28" applyNumberFormat="0" applyAlignment="0" applyProtection="0"/>
    <xf numFmtId="0" fontId="58" fillId="73" borderId="28" applyNumberFormat="0" applyAlignment="0" applyProtection="0"/>
    <xf numFmtId="0" fontId="58" fillId="73" borderId="28" applyNumberFormat="0" applyAlignment="0" applyProtection="0"/>
    <xf numFmtId="0" fontId="58" fillId="73" borderId="28" applyNumberFormat="0" applyAlignment="0" applyProtection="0"/>
    <xf numFmtId="0" fontId="58" fillId="73" borderId="28" applyNumberFormat="0" applyAlignment="0" applyProtection="0"/>
    <xf numFmtId="0" fontId="58" fillId="73" borderId="28" applyNumberFormat="0" applyAlignment="0" applyProtection="0"/>
    <xf numFmtId="0" fontId="58" fillId="73" borderId="28" applyNumberFormat="0" applyAlignment="0" applyProtection="0"/>
    <xf numFmtId="0" fontId="58" fillId="73" borderId="28" applyNumberFormat="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5" fillId="76" borderId="28" applyNumberFormat="0" applyAlignment="0" applyProtection="0"/>
    <xf numFmtId="0" fontId="65" fillId="76" borderId="28" applyNumberFormat="0" applyAlignment="0" applyProtection="0"/>
    <xf numFmtId="0" fontId="65" fillId="76" borderId="28" applyNumberFormat="0" applyAlignment="0" applyProtection="0"/>
    <xf numFmtId="0" fontId="65" fillId="76" borderId="28" applyNumberFormat="0" applyAlignment="0" applyProtection="0"/>
    <xf numFmtId="0" fontId="65" fillId="76" borderId="28" applyNumberFormat="0" applyAlignment="0" applyProtection="0"/>
    <xf numFmtId="0" fontId="65" fillId="76" borderId="28" applyNumberFormat="0" applyAlignment="0" applyProtection="0"/>
    <xf numFmtId="0" fontId="65" fillId="76" borderId="28" applyNumberFormat="0" applyAlignment="0" applyProtection="0"/>
    <xf numFmtId="0" fontId="65" fillId="76" borderId="28" applyNumberFormat="0" applyAlignment="0" applyProtection="0"/>
    <xf numFmtId="0" fontId="65" fillId="76" borderId="28" applyNumberFormat="0" applyAlignment="0" applyProtection="0"/>
    <xf numFmtId="0" fontId="65" fillId="76" borderId="28" applyNumberFormat="0" applyAlignment="0" applyProtection="0"/>
    <xf numFmtId="0" fontId="65" fillId="76" borderId="28" applyNumberFormat="0" applyAlignment="0" applyProtection="0"/>
    <xf numFmtId="0" fontId="65" fillId="76" borderId="28" applyNumberFormat="0" applyAlignment="0" applyProtection="0"/>
    <xf numFmtId="0" fontId="65" fillId="76" borderId="28" applyNumberFormat="0" applyAlignment="0" applyProtection="0"/>
    <xf numFmtId="0" fontId="65" fillId="76" borderId="28" applyNumberFormat="0" applyAlignment="0" applyProtection="0"/>
    <xf numFmtId="0" fontId="65" fillId="76" borderId="28" applyNumberFormat="0" applyAlignment="0" applyProtection="0"/>
    <xf numFmtId="0" fontId="65" fillId="76" borderId="28" applyNumberFormat="0" applyAlignment="0" applyProtection="0"/>
    <xf numFmtId="0" fontId="65" fillId="76" borderId="28" applyNumberFormat="0" applyAlignment="0" applyProtection="0"/>
    <xf numFmtId="0" fontId="65" fillId="76" borderId="28" applyNumberFormat="0" applyAlignment="0" applyProtection="0"/>
    <xf numFmtId="0" fontId="65" fillId="76" borderId="28" applyNumberFormat="0" applyAlignment="0" applyProtection="0"/>
    <xf numFmtId="0" fontId="65" fillId="76" borderId="28" applyNumberFormat="0" applyAlignment="0" applyProtection="0"/>
    <xf numFmtId="0" fontId="18" fillId="0" borderId="0"/>
    <xf numFmtId="0" fontId="18" fillId="0" borderId="0"/>
    <xf numFmtId="0" fontId="18" fillId="0" borderId="0"/>
    <xf numFmtId="0" fontId="1" fillId="0" borderId="0"/>
    <xf numFmtId="0" fontId="1" fillId="0" borderId="0"/>
    <xf numFmtId="0" fontId="77"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43" fillId="0" borderId="0"/>
    <xf numFmtId="0" fontId="43" fillId="0" borderId="0"/>
    <xf numFmtId="0" fontId="43" fillId="0" borderId="0"/>
    <xf numFmtId="0" fontId="77" fillId="0" borderId="0"/>
    <xf numFmtId="0" fontId="1" fillId="0" borderId="0"/>
    <xf numFmtId="0" fontId="1" fillId="0" borderId="0"/>
    <xf numFmtId="0" fontId="1" fillId="0" borderId="0"/>
    <xf numFmtId="0" fontId="77" fillId="0" borderId="0"/>
    <xf numFmtId="0" fontId="43" fillId="0" borderId="0"/>
    <xf numFmtId="0" fontId="1" fillId="0" borderId="0"/>
    <xf numFmtId="0" fontId="43" fillId="0" borderId="0"/>
    <xf numFmtId="0" fontId="1" fillId="0" borderId="0"/>
    <xf numFmtId="0" fontId="1" fillId="0" borderId="0"/>
    <xf numFmtId="0" fontId="43" fillId="0" borderId="0"/>
    <xf numFmtId="0" fontId="1" fillId="0" borderId="0"/>
    <xf numFmtId="0" fontId="18" fillId="0" borderId="0"/>
    <xf numFmtId="0" fontId="1" fillId="0" borderId="0"/>
    <xf numFmtId="0" fontId="1" fillId="0" borderId="0"/>
    <xf numFmtId="0" fontId="1" fillId="0" borderId="0"/>
    <xf numFmtId="0" fontId="1" fillId="0" borderId="0"/>
    <xf numFmtId="0" fontId="43" fillId="0" borderId="0"/>
    <xf numFmtId="0" fontId="1" fillId="0" borderId="0"/>
    <xf numFmtId="0" fontId="43" fillId="0" borderId="0"/>
    <xf numFmtId="0" fontId="18"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79"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174" fontId="79" fillId="0" borderId="0"/>
    <xf numFmtId="0" fontId="1" fillId="0" borderId="0"/>
    <xf numFmtId="0" fontId="1" fillId="0" borderId="0"/>
    <xf numFmtId="0" fontId="18" fillId="0" borderId="0"/>
    <xf numFmtId="0" fontId="18" fillId="0" borderId="0"/>
    <xf numFmtId="0" fontId="18" fillId="66" borderId="34" applyNumberFormat="0" applyFont="0" applyAlignment="0" applyProtection="0"/>
    <xf numFmtId="0" fontId="18" fillId="66" borderId="34" applyNumberFormat="0" applyFont="0" applyAlignment="0" applyProtection="0"/>
    <xf numFmtId="0" fontId="1" fillId="8" borderId="8" applyNumberFormat="0" applyFont="0" applyAlignment="0" applyProtection="0"/>
    <xf numFmtId="0" fontId="18" fillId="66" borderId="34" applyNumberFormat="0" applyFont="0" applyAlignment="0" applyProtection="0"/>
    <xf numFmtId="0" fontId="18" fillId="66" borderId="34" applyNumberFormat="0" applyFont="0" applyAlignment="0" applyProtection="0"/>
    <xf numFmtId="0" fontId="18" fillId="66" borderId="34" applyNumberFormat="0" applyFont="0" applyAlignment="0" applyProtection="0"/>
    <xf numFmtId="0" fontId="1" fillId="8" borderId="8" applyNumberFormat="0" applyFont="0" applyAlignment="0" applyProtection="0"/>
    <xf numFmtId="0" fontId="18" fillId="66" borderId="34" applyNumberFormat="0" applyFont="0" applyAlignment="0" applyProtection="0"/>
    <xf numFmtId="0" fontId="18" fillId="66" borderId="34" applyNumberFormat="0" applyFont="0" applyAlignment="0" applyProtection="0"/>
    <xf numFmtId="0" fontId="18" fillId="66" borderId="34" applyNumberFormat="0" applyFont="0" applyAlignment="0" applyProtection="0"/>
    <xf numFmtId="0" fontId="18" fillId="66" borderId="34" applyNumberFormat="0" applyFont="0" applyAlignment="0" applyProtection="0"/>
    <xf numFmtId="0" fontId="18" fillId="66" borderId="34" applyNumberFormat="0" applyFont="0" applyAlignment="0" applyProtection="0"/>
    <xf numFmtId="0" fontId="18" fillId="66" borderId="34" applyNumberFormat="0" applyFont="0" applyAlignment="0" applyProtection="0"/>
    <xf numFmtId="0" fontId="18" fillId="66" borderId="34" applyNumberFormat="0" applyFont="0" applyAlignment="0" applyProtection="0"/>
    <xf numFmtId="0" fontId="18" fillId="66" borderId="34" applyNumberFormat="0" applyFont="0" applyAlignment="0" applyProtection="0"/>
    <xf numFmtId="0" fontId="18" fillId="66" borderId="34" applyNumberFormat="0" applyFont="0" applyAlignment="0" applyProtection="0"/>
    <xf numFmtId="0" fontId="18" fillId="66" borderId="34" applyNumberFormat="0" applyFont="0" applyAlignment="0" applyProtection="0"/>
    <xf numFmtId="0" fontId="18" fillId="66" borderId="34" applyNumberFormat="0" applyFont="0" applyAlignment="0" applyProtection="0"/>
    <xf numFmtId="0" fontId="18" fillId="66" borderId="34" applyNumberFormat="0" applyFont="0" applyAlignment="0" applyProtection="0"/>
    <xf numFmtId="0" fontId="18" fillId="66" borderId="34" applyNumberFormat="0" applyFont="0" applyAlignment="0" applyProtection="0"/>
    <xf numFmtId="0" fontId="18" fillId="6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66" borderId="34" applyNumberFormat="0" applyFont="0" applyAlignment="0" applyProtection="0"/>
    <xf numFmtId="0" fontId="1" fillId="8" borderId="8" applyNumberFormat="0" applyFont="0" applyAlignment="0" applyProtection="0"/>
    <xf numFmtId="0" fontId="18" fillId="66" borderId="34" applyNumberFormat="0" applyFont="0" applyAlignment="0" applyProtection="0"/>
    <xf numFmtId="0" fontId="18" fillId="66"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68" fillId="73" borderId="35" applyNumberFormat="0" applyAlignment="0" applyProtection="0"/>
    <xf numFmtId="0" fontId="68" fillId="73" borderId="35" applyNumberFormat="0" applyAlignment="0" applyProtection="0"/>
    <xf numFmtId="0" fontId="68" fillId="73" borderId="35" applyNumberFormat="0" applyAlignment="0" applyProtection="0"/>
    <xf numFmtId="0" fontId="68" fillId="73" borderId="35" applyNumberFormat="0" applyAlignment="0" applyProtection="0"/>
    <xf numFmtId="0" fontId="68" fillId="73" borderId="35" applyNumberFormat="0" applyAlignment="0" applyProtection="0"/>
    <xf numFmtId="0" fontId="68" fillId="73" borderId="35" applyNumberFormat="0" applyAlignment="0" applyProtection="0"/>
    <xf numFmtId="0" fontId="68" fillId="73" borderId="35" applyNumberFormat="0" applyAlignment="0" applyProtection="0"/>
    <xf numFmtId="0" fontId="68" fillId="73" borderId="35" applyNumberFormat="0" applyAlignment="0" applyProtection="0"/>
    <xf numFmtId="0" fontId="68" fillId="73" borderId="35" applyNumberFormat="0" applyAlignment="0" applyProtection="0"/>
    <xf numFmtId="0" fontId="68" fillId="73" borderId="35" applyNumberFormat="0" applyAlignment="0" applyProtection="0"/>
    <xf numFmtId="0" fontId="68" fillId="73" borderId="35" applyNumberFormat="0" applyAlignment="0" applyProtection="0"/>
    <xf numFmtId="0" fontId="68" fillId="73" borderId="35" applyNumberFormat="0" applyAlignment="0" applyProtection="0"/>
    <xf numFmtId="0" fontId="68" fillId="73"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0" fontId="36" fillId="0" borderId="36" applyNumberFormat="0" applyFill="0" applyAlignment="0" applyProtection="0"/>
    <xf numFmtId="0" fontId="36" fillId="0" borderId="36" applyNumberFormat="0" applyFill="0" applyAlignment="0" applyProtection="0"/>
    <xf numFmtId="0" fontId="36" fillId="0" borderId="36" applyNumberFormat="0" applyFill="0" applyAlignment="0" applyProtection="0"/>
    <xf numFmtId="0" fontId="36" fillId="0" borderId="36" applyNumberFormat="0" applyFill="0" applyAlignment="0" applyProtection="0"/>
    <xf numFmtId="0" fontId="36" fillId="0" borderId="36" applyNumberFormat="0" applyFill="0" applyAlignment="0" applyProtection="0"/>
    <xf numFmtId="0" fontId="36" fillId="0" borderId="36" applyNumberFormat="0" applyFill="0" applyAlignment="0" applyProtection="0"/>
    <xf numFmtId="0" fontId="36" fillId="0" borderId="36" applyNumberFormat="0" applyFill="0" applyAlignment="0" applyProtection="0"/>
    <xf numFmtId="0" fontId="36" fillId="0" borderId="36" applyNumberFormat="0" applyFill="0" applyAlignment="0" applyProtection="0"/>
    <xf numFmtId="0" fontId="36" fillId="0" borderId="36" applyNumberFormat="0" applyFill="0" applyAlignment="0" applyProtection="0"/>
    <xf numFmtId="0" fontId="36" fillId="0" borderId="36" applyNumberFormat="0" applyFill="0" applyAlignment="0" applyProtection="0"/>
    <xf numFmtId="0" fontId="36" fillId="0" borderId="36" applyNumberFormat="0" applyFill="0" applyAlignment="0" applyProtection="0"/>
    <xf numFmtId="0" fontId="36" fillId="0" borderId="36" applyNumberFormat="0" applyFill="0" applyAlignment="0" applyProtection="0"/>
    <xf numFmtId="0" fontId="36" fillId="0" borderId="36" applyNumberFormat="0" applyFill="0" applyAlignment="0" applyProtection="0"/>
    <xf numFmtId="0" fontId="18" fillId="0" borderId="0"/>
    <xf numFmtId="44" fontId="27" fillId="0" borderId="0" applyFont="0" applyFill="0" applyBorder="0" applyAlignment="0" applyProtection="0"/>
    <xf numFmtId="44" fontId="40" fillId="0" borderId="0" applyFont="0" applyFill="0" applyBorder="0" applyAlignment="0" applyProtection="0"/>
    <xf numFmtId="0" fontId="40" fillId="0" borderId="0"/>
    <xf numFmtId="0" fontId="82" fillId="0" borderId="0"/>
    <xf numFmtId="9" fontId="40" fillId="0" borderId="0" applyFont="0" applyFill="0" applyBorder="0" applyAlignment="0" applyProtection="0"/>
    <xf numFmtId="15" fontId="83" fillId="0" borderId="0"/>
    <xf numFmtId="0" fontId="84"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0" borderId="0"/>
    <xf numFmtId="0" fontId="1" fillId="81" borderId="0"/>
    <xf numFmtId="0" fontId="32" fillId="71" borderId="0" applyNumberFormat="0" applyBorder="0" applyAlignment="0" applyProtection="0"/>
    <xf numFmtId="0" fontId="85"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2" fillId="53" borderId="0" applyNumberFormat="0" applyBorder="0" applyAlignment="0" applyProtection="0"/>
    <xf numFmtId="0" fontId="85"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32" fillId="75" borderId="0" applyNumberFormat="0" applyBorder="0" applyAlignment="0" applyProtection="0"/>
    <xf numFmtId="0" fontId="85"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32" fillId="73" borderId="0" applyNumberFormat="0" applyBorder="0" applyAlignment="0" applyProtection="0"/>
    <xf numFmtId="0" fontId="85"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32" fillId="71" borderId="0" applyNumberFormat="0" applyBorder="0" applyAlignment="0" applyProtection="0"/>
    <xf numFmtId="0" fontId="85"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32" fillId="76" borderId="0" applyNumberFormat="0" applyBorder="0" applyAlignment="0" applyProtection="0"/>
    <xf numFmtId="0" fontId="85"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32" fillId="71" borderId="0" applyNumberFormat="0" applyBorder="0" applyAlignment="0" applyProtection="0"/>
    <xf numFmtId="0" fontId="85"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2" fillId="54" borderId="0" applyNumberFormat="0" applyBorder="0" applyAlignment="0" applyProtection="0"/>
    <xf numFmtId="0" fontId="85"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2" fillId="58" borderId="0" applyNumberFormat="0" applyBorder="0" applyAlignment="0" applyProtection="0"/>
    <xf numFmtId="0" fontId="85"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85"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85"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2" fillId="57" borderId="0" applyNumberFormat="0" applyBorder="0" applyAlignment="0" applyProtection="0"/>
    <xf numFmtId="0" fontId="85"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18" fontId="86" fillId="0" borderId="0"/>
    <xf numFmtId="18" fontId="86" fillId="0" borderId="0"/>
    <xf numFmtId="18" fontId="86" fillId="0" borderId="0"/>
    <xf numFmtId="0" fontId="18" fillId="73" borderId="0" applyNumberFormat="0" applyFont="0" applyAlignment="0"/>
    <xf numFmtId="0" fontId="57" fillId="52" borderId="0" applyNumberFormat="0" applyBorder="0" applyAlignment="0" applyProtection="0"/>
    <xf numFmtId="0" fontId="8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8" fillId="0" borderId="42" applyNumberFormat="0" applyFont="0" applyProtection="0">
      <alignment wrapText="1"/>
    </xf>
    <xf numFmtId="0" fontId="11" fillId="6" borderId="4" applyNumberFormat="0" applyAlignment="0" applyProtection="0"/>
    <xf numFmtId="0" fontId="11" fillId="6" borderId="4" applyNumberFormat="0" applyAlignment="0" applyProtection="0"/>
    <xf numFmtId="0" fontId="89" fillId="7" borderId="7" applyNumberFormat="0" applyAlignment="0" applyProtection="0"/>
    <xf numFmtId="0" fontId="13" fillId="7" borderId="7" applyNumberFormat="0" applyAlignment="0" applyProtection="0"/>
    <xf numFmtId="0" fontId="13" fillId="7" borderId="7" applyNumberFormat="0" applyAlignment="0" applyProtection="0"/>
    <xf numFmtId="0" fontId="1" fillId="82" borderId="0"/>
    <xf numFmtId="0" fontId="1" fillId="83" borderId="0"/>
    <xf numFmtId="0" fontId="1" fillId="84" borderId="0"/>
    <xf numFmtId="0" fontId="1" fillId="85" borderId="0"/>
    <xf numFmtId="0" fontId="79" fillId="0" borderId="0">
      <alignment horizontal="center" vertical="center" wrapText="1"/>
    </xf>
    <xf numFmtId="179" fontId="90" fillId="0" borderId="0"/>
    <xf numFmtId="179" fontId="90" fillId="0" borderId="0"/>
    <xf numFmtId="179" fontId="90" fillId="0" borderId="0"/>
    <xf numFmtId="179" fontId="90" fillId="0" borderId="0"/>
    <xf numFmtId="179" fontId="90" fillId="0" borderId="0"/>
    <xf numFmtId="179" fontId="90" fillId="0" borderId="0"/>
    <xf numFmtId="179" fontId="90" fillId="0" borderId="0"/>
    <xf numFmtId="179" fontId="90" fillId="0" borderId="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41" fontId="18" fillId="0" borderId="0" applyFont="0" applyFill="0" applyBorder="0" applyAlignment="0" applyProtection="0"/>
    <xf numFmtId="41" fontId="91" fillId="0" borderId="0" applyFill="0" applyBorder="0" applyProtection="0">
      <alignment horizontal="left"/>
    </xf>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80" fontId="86" fillId="0" borderId="0"/>
    <xf numFmtId="180" fontId="86" fillId="0" borderId="0"/>
    <xf numFmtId="180" fontId="86" fillId="0" borderId="0"/>
    <xf numFmtId="180" fontId="86" fillId="0" borderId="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93"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181" fontId="94" fillId="0" borderId="0" applyFont="0" applyFill="0" applyBorder="0" applyAlignment="0" applyProtection="0"/>
    <xf numFmtId="181" fontId="94" fillId="0" borderId="0" applyFont="0" applyFill="0" applyBorder="0" applyAlignment="0" applyProtection="0"/>
    <xf numFmtId="181" fontId="94" fillId="0" borderId="0" applyFont="0" applyFill="0" applyBorder="0" applyAlignment="0" applyProtection="0"/>
    <xf numFmtId="3" fontId="18" fillId="0" borderId="0"/>
    <xf numFmtId="3" fontId="18" fillId="0" borderId="0" applyFont="0" applyFill="0" applyBorder="0" applyAlignment="0" applyProtection="0"/>
    <xf numFmtId="3" fontId="95" fillId="0" borderId="0" applyFont="0" applyFill="0" applyBorder="0" applyAlignment="0" applyProtection="0"/>
    <xf numFmtId="0" fontId="96" fillId="86" borderId="0" applyNumberFormat="0" applyFill="0" applyBorder="0" applyAlignment="0"/>
    <xf numFmtId="0" fontId="97" fillId="0" borderId="0">
      <alignment horizontal="left" vertical="center" wrapText="1"/>
    </xf>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2" fontId="43" fillId="0" borderId="0" applyFont="0" applyFill="0" applyBorder="0" applyAlignment="0" applyProtection="0"/>
    <xf numFmtId="182" fontId="43" fillId="0" borderId="0" applyFont="0" applyFill="0" applyBorder="0" applyAlignment="0" applyProtection="0"/>
    <xf numFmtId="182" fontId="43" fillId="0" borderId="0" applyFont="0" applyFill="0" applyBorder="0" applyAlignment="0" applyProtection="0"/>
    <xf numFmtId="182" fontId="4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83" fontId="43" fillId="0" borderId="0" applyFont="0" applyFill="0" applyBorder="0" applyAlignment="0" applyProtection="0"/>
    <xf numFmtId="183" fontId="43" fillId="0" borderId="0" applyFont="0" applyFill="0" applyBorder="0" applyAlignment="0" applyProtection="0"/>
    <xf numFmtId="183" fontId="43" fillId="0" borderId="0" applyFont="0" applyFill="0" applyBorder="0" applyAlignment="0" applyProtection="0"/>
    <xf numFmtId="183" fontId="43" fillId="0" borderId="0" applyFont="0" applyFill="0" applyBorder="0" applyAlignment="0" applyProtection="0"/>
    <xf numFmtId="184" fontId="95" fillId="0" borderId="0" applyFont="0" applyFill="0" applyBorder="0" applyAlignment="0" applyProtection="0"/>
    <xf numFmtId="170" fontId="18" fillId="0" borderId="0" applyFont="0" applyFill="0" applyBorder="0" applyAlignment="0" applyProtection="0"/>
    <xf numFmtId="184" fontId="18" fillId="0" borderId="0" applyFont="0" applyFill="0" applyBorder="0" applyAlignment="0" applyProtection="0"/>
    <xf numFmtId="0" fontId="43" fillId="87" borderId="37" applyNumberFormat="0" applyFont="0" applyBorder="0" applyAlignment="0" applyProtection="0">
      <alignment horizontal="centerContinuous"/>
    </xf>
    <xf numFmtId="3" fontId="98" fillId="0" borderId="43" applyAlignment="0">
      <alignment horizontal="right" vertical="center"/>
    </xf>
    <xf numFmtId="185" fontId="98" fillId="0" borderId="43">
      <alignment horizontal="right" vertical="center"/>
    </xf>
    <xf numFmtId="49" fontId="99" fillId="0" borderId="43">
      <alignment horizontal="left" vertical="center"/>
    </xf>
    <xf numFmtId="186" fontId="39" fillId="0" borderId="43" applyNumberFormat="0" applyFill="0">
      <alignment horizontal="right"/>
    </xf>
    <xf numFmtId="37" fontId="100" fillId="0" borderId="44" applyAlignment="0">
      <protection locked="0"/>
    </xf>
    <xf numFmtId="37" fontId="100" fillId="0" borderId="44" applyAlignment="0">
      <protection locked="0"/>
    </xf>
    <xf numFmtId="10" fontId="100" fillId="0" borderId="44" applyAlignment="0">
      <protection locked="0"/>
    </xf>
    <xf numFmtId="10" fontId="100" fillId="0" borderId="44" applyAlignment="0">
      <protection locked="0"/>
    </xf>
    <xf numFmtId="187" fontId="39" fillId="0" borderId="43">
      <alignment horizontal="right"/>
    </xf>
    <xf numFmtId="0" fontId="18" fillId="0" borderId="0" applyFont="0" applyFill="0" applyBorder="0" applyAlignment="0" applyProtection="0"/>
    <xf numFmtId="14" fontId="43" fillId="0" borderId="0"/>
    <xf numFmtId="14" fontId="43" fillId="0" borderId="0"/>
    <xf numFmtId="14" fontId="43" fillId="0" borderId="0"/>
    <xf numFmtId="172" fontId="29" fillId="0" borderId="0">
      <protection locked="0"/>
    </xf>
    <xf numFmtId="172" fontId="29" fillId="0" borderId="0">
      <protection locked="0"/>
    </xf>
    <xf numFmtId="172" fontId="29" fillId="0" borderId="0">
      <protection locked="0"/>
    </xf>
    <xf numFmtId="0" fontId="18" fillId="0" borderId="0" applyFont="0" applyFill="0" applyBorder="0" applyAlignment="0" applyProtection="0"/>
    <xf numFmtId="0" fontId="18" fillId="0" borderId="0" applyFont="0" applyFill="0" applyBorder="0" applyAlignment="0" applyProtection="0"/>
    <xf numFmtId="188" fontId="86" fillId="0" borderId="0" applyFont="0" applyFill="0" applyBorder="0" applyAlignment="0" applyProtection="0">
      <alignment horizontal="center"/>
    </xf>
    <xf numFmtId="188" fontId="86" fillId="0" borderId="0" applyFont="0" applyFill="0" applyBorder="0" applyAlignment="0" applyProtection="0">
      <alignment horizontal="center"/>
    </xf>
    <xf numFmtId="188" fontId="86" fillId="0" borderId="0" applyFont="0" applyFill="0" applyBorder="0" applyAlignment="0" applyProtection="0">
      <alignment horizontal="center"/>
    </xf>
    <xf numFmtId="16" fontId="43" fillId="0" borderId="0"/>
    <xf numFmtId="16" fontId="43" fillId="0" borderId="0"/>
    <xf numFmtId="16" fontId="43" fillId="0" borderId="0"/>
    <xf numFmtId="16" fontId="43" fillId="0" borderId="0"/>
    <xf numFmtId="14" fontId="43" fillId="0" borderId="0"/>
    <xf numFmtId="0" fontId="43" fillId="0" borderId="0"/>
    <xf numFmtId="0" fontId="75" fillId="88" borderId="0"/>
    <xf numFmtId="0" fontId="75" fillId="88" borderId="0">
      <alignment horizontal="left" indent="1"/>
    </xf>
    <xf numFmtId="189" fontId="101" fillId="0" borderId="0" applyFont="0" applyFill="0" applyBorder="0" applyAlignment="0" applyProtection="0"/>
    <xf numFmtId="0" fontId="10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3" fillId="0" borderId="0" applyNumberFormat="0" applyFont="0" applyFill="0" applyBorder="0" applyAlignment="0" applyProtection="0"/>
    <xf numFmtId="0" fontId="103" fillId="0" borderId="0" applyNumberFormat="0" applyFont="0" applyFill="0" applyBorder="0" applyAlignment="0" applyProtection="0"/>
    <xf numFmtId="0" fontId="103" fillId="0" borderId="0" applyNumberFormat="0" applyFont="0" applyFill="0" applyBorder="0" applyAlignment="0" applyProtection="0"/>
    <xf numFmtId="0" fontId="103" fillId="0" borderId="0" applyNumberFormat="0" applyFont="0" applyFill="0" applyBorder="0" applyAlignment="0" applyProtection="0"/>
    <xf numFmtId="0" fontId="103" fillId="0" borderId="0" applyNumberFormat="0" applyFont="0" applyFill="0" applyBorder="0" applyAlignment="0" applyProtection="0"/>
    <xf numFmtId="0" fontId="103" fillId="0" borderId="0" applyNumberFormat="0" applyFont="0" applyFill="0" applyBorder="0" applyAlignment="0" applyProtection="0"/>
    <xf numFmtId="0" fontId="103" fillId="0" borderId="0" applyNumberFormat="0" applyFont="0" applyFill="0" applyBorder="0" applyAlignment="0" applyProtection="0"/>
    <xf numFmtId="2" fontId="18" fillId="0" borderId="0" applyFont="0" applyFill="0" applyBorder="0" applyAlignment="0" applyProtection="0"/>
    <xf numFmtId="0" fontId="88" fillId="0" borderId="0" applyNumberFormat="0" applyFill="0" applyBorder="0" applyAlignment="0" applyProtection="0"/>
    <xf numFmtId="0" fontId="61" fillId="75" borderId="0" applyNumberFormat="0" applyBorder="0" applyAlignment="0" applyProtection="0"/>
    <xf numFmtId="0" fontId="104"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38" fontId="34" fillId="86" borderId="0" applyNumberFormat="0" applyBorder="0" applyAlignment="0" applyProtection="0"/>
    <xf numFmtId="0" fontId="105" fillId="0" borderId="0"/>
    <xf numFmtId="0" fontId="86" fillId="89" borderId="12" applyNumberFormat="0" applyFont="0" applyBorder="0" applyAlignment="0">
      <alignment horizontal="centerContinuous"/>
    </xf>
    <xf numFmtId="0" fontId="86" fillId="89" borderId="12" applyNumberFormat="0" applyFont="0" applyBorder="0" applyAlignment="0">
      <alignment horizontal="centerContinuous"/>
    </xf>
    <xf numFmtId="0" fontId="106" fillId="0" borderId="45" applyNumberFormat="0" applyProtection="0">
      <alignment wrapText="1"/>
    </xf>
    <xf numFmtId="0" fontId="107" fillId="0" borderId="11" applyNumberFormat="0" applyAlignment="0" applyProtection="0">
      <alignment horizontal="left" vertical="center"/>
    </xf>
    <xf numFmtId="0" fontId="107" fillId="0" borderId="13">
      <alignment horizontal="left" vertical="center"/>
    </xf>
    <xf numFmtId="0" fontId="18" fillId="90" borderId="0" applyNumberFormat="0" applyFont="0" applyBorder="0" applyAlignment="0"/>
    <xf numFmtId="0" fontId="108" fillId="0" borderId="0" applyNumberFormat="0" applyFill="0" applyBorder="0" applyProtection="0">
      <alignment horizontal="center"/>
    </xf>
    <xf numFmtId="0" fontId="109" fillId="0" borderId="46" applyNumberFormat="0" applyFill="0" applyAlignment="0" applyProtection="0"/>
    <xf numFmtId="0" fontId="110" fillId="0" borderId="0" applyNumberFormat="0" applyFill="0" applyBorder="0" applyAlignment="0" applyProtection="0"/>
    <xf numFmtId="0" fontId="111"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12" fillId="0" borderId="31" applyNumberFormat="0" applyFill="0" applyAlignment="0" applyProtection="0"/>
    <xf numFmtId="0" fontId="107" fillId="0" borderId="0" applyNumberFormat="0" applyFill="0" applyBorder="0" applyAlignment="0" applyProtection="0"/>
    <xf numFmtId="0" fontId="113"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14"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1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15" fillId="0" borderId="43">
      <alignment horizontal="left"/>
    </xf>
    <xf numFmtId="0" fontId="115" fillId="0" borderId="47">
      <alignment horizontal="right" vertical="center"/>
    </xf>
    <xf numFmtId="0" fontId="116" fillId="0" borderId="43">
      <alignment horizontal="left" vertical="center"/>
    </xf>
    <xf numFmtId="0" fontId="39" fillId="0" borderId="43">
      <alignment horizontal="left" vertical="center"/>
    </xf>
    <xf numFmtId="0" fontId="108" fillId="0" borderId="43">
      <alignment horizontal="left"/>
    </xf>
    <xf numFmtId="0" fontId="108" fillId="91" borderId="0">
      <alignment horizontal="centerContinuous" wrapText="1"/>
    </xf>
    <xf numFmtId="49" fontId="108" fillId="91" borderId="41">
      <alignment horizontal="left" vertical="center"/>
    </xf>
    <xf numFmtId="0" fontId="108" fillId="91" borderId="0">
      <alignment horizontal="centerContinuous" vertical="center" wrapText="1"/>
    </xf>
    <xf numFmtId="0" fontId="38" fillId="0" borderId="0" applyNumberFormat="0" applyFill="0" applyBorder="0" applyAlignment="0" applyProtection="0">
      <alignment vertical="top"/>
      <protection locked="0"/>
    </xf>
    <xf numFmtId="0" fontId="117" fillId="0" borderId="0" applyNumberFormat="0" applyFill="0" applyBorder="0" applyAlignment="0" applyProtection="0"/>
    <xf numFmtId="0" fontId="19" fillId="0" borderId="0" applyNumberFormat="0" applyFill="0" applyBorder="0" applyAlignment="0" applyProtection="0"/>
    <xf numFmtId="0" fontId="38" fillId="0" borderId="0" applyNumberFormat="0" applyFill="0" applyBorder="0" applyAlignment="0" applyProtection="0">
      <alignment vertical="top"/>
      <protection locked="0"/>
    </xf>
    <xf numFmtId="0" fontId="100" fillId="65" borderId="0"/>
    <xf numFmtId="10" fontId="34" fillId="88" borderId="48" applyNumberFormat="0" applyBorder="0" applyAlignment="0" applyProtection="0"/>
    <xf numFmtId="0" fontId="118" fillId="5" borderId="4" applyNumberFormat="0" applyAlignment="0" applyProtection="0"/>
    <xf numFmtId="0" fontId="118" fillId="5" borderId="4" applyNumberFormat="0" applyAlignment="0" applyProtection="0"/>
    <xf numFmtId="0" fontId="118" fillId="5" borderId="4" applyNumberFormat="0" applyAlignment="0" applyProtection="0"/>
    <xf numFmtId="0" fontId="118" fillId="5" borderId="4" applyNumberFormat="0" applyAlignment="0" applyProtection="0"/>
    <xf numFmtId="37" fontId="48" fillId="73" borderId="0"/>
    <xf numFmtId="37" fontId="107" fillId="73" borderId="0"/>
    <xf numFmtId="190" fontId="75" fillId="92" borderId="48">
      <alignment horizontal="right"/>
    </xf>
    <xf numFmtId="0" fontId="66" fillId="0" borderId="33" applyNumberFormat="0" applyFill="0" applyAlignment="0" applyProtection="0"/>
    <xf numFmtId="0" fontId="119"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191" fontId="34" fillId="0" borderId="0" applyFont="0" applyFill="0" applyBorder="0" applyAlignment="0" applyProtection="0"/>
    <xf numFmtId="192" fontId="1"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4" fontId="18" fillId="0" borderId="0"/>
    <xf numFmtId="194" fontId="18" fillId="0" borderId="0"/>
    <xf numFmtId="194" fontId="18" fillId="0" borderId="0"/>
    <xf numFmtId="194" fontId="18" fillId="0" borderId="0"/>
    <xf numFmtId="194" fontId="18" fillId="0" borderId="0"/>
    <xf numFmtId="194" fontId="18" fillId="0" borderId="0"/>
    <xf numFmtId="194" fontId="18" fillId="0" borderId="0"/>
    <xf numFmtId="194" fontId="18" fillId="0" borderId="0"/>
    <xf numFmtId="195" fontId="80" fillId="0" borderId="0">
      <alignment horizontal="center"/>
    </xf>
    <xf numFmtId="195" fontId="80" fillId="0" borderId="0">
      <alignment horizontal="center"/>
    </xf>
    <xf numFmtId="195" fontId="80" fillId="0" borderId="0">
      <alignment horizontal="center"/>
    </xf>
    <xf numFmtId="195" fontId="80" fillId="0" borderId="0">
      <alignment horizontal="center"/>
    </xf>
    <xf numFmtId="0" fontId="67" fillId="50" borderId="0" applyNumberFormat="0" applyBorder="0" applyAlignment="0" applyProtection="0"/>
    <xf numFmtId="0" fontId="120"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96" fontId="1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Alignment="0">
      <alignment vertical="top" wrapText="1"/>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8" fillId="0" borderId="0"/>
    <xf numFmtId="0" fontId="122"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0"/>
    <xf numFmtId="0" fontId="1"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43" fillId="0" borderId="0"/>
    <xf numFmtId="0" fontId="43" fillId="0" borderId="0"/>
    <xf numFmtId="0" fontId="31" fillId="0" borderId="0"/>
    <xf numFmtId="0" fontId="43" fillId="0" borderId="0"/>
    <xf numFmtId="0" fontId="43" fillId="0" borderId="0"/>
    <xf numFmtId="0" fontId="43" fillId="0" borderId="0"/>
    <xf numFmtId="197" fontId="123" fillId="0" borderId="0"/>
    <xf numFmtId="0" fontId="18" fillId="0" borderId="0"/>
    <xf numFmtId="0" fontId="1" fillId="0" borderId="0"/>
    <xf numFmtId="0" fontId="1"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39" fillId="0" borderId="0"/>
    <xf numFmtId="0" fontId="124"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1" fillId="0" borderId="0"/>
    <xf numFmtId="0" fontId="40" fillId="0" borderId="0"/>
    <xf numFmtId="0" fontId="1" fillId="0" borderId="0" applyAlignment="0">
      <alignment vertical="top" wrapText="1"/>
      <protection locked="0"/>
    </xf>
    <xf numFmtId="0" fontId="40" fillId="0" borderId="0"/>
    <xf numFmtId="0" fontId="18" fillId="0" borderId="0"/>
    <xf numFmtId="0" fontId="18" fillId="0" borderId="0"/>
    <xf numFmtId="0" fontId="18" fillId="0" borderId="0"/>
    <xf numFmtId="0" fontId="1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 fillId="0" borderId="0"/>
    <xf numFmtId="0" fontId="1" fillId="0" borderId="0"/>
    <xf numFmtId="0" fontId="1" fillId="0" borderId="0"/>
    <xf numFmtId="0" fontId="18"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8" fillId="0" borderId="0"/>
    <xf numFmtId="0" fontId="18" fillId="0" borderId="0"/>
    <xf numFmtId="0" fontId="18" fillId="0" borderId="0"/>
    <xf numFmtId="0" fontId="1" fillId="0" borderId="0" applyAlignment="0">
      <alignment vertical="top" wrapText="1"/>
      <protection locked="0"/>
    </xf>
    <xf numFmtId="0" fontId="1" fillId="0" borderId="0" applyAlignment="0">
      <alignment vertical="top" wrapText="1"/>
      <protection locked="0"/>
    </xf>
    <xf numFmtId="0" fontId="1" fillId="0" borderId="0" applyAlignment="0">
      <alignment vertical="top" wrapText="1"/>
      <protection locked="0"/>
    </xf>
    <xf numFmtId="0" fontId="1" fillId="0" borderId="0" applyAlignment="0">
      <alignment vertical="top" wrapText="1"/>
      <protection locked="0"/>
    </xf>
    <xf numFmtId="0" fontId="1" fillId="0" borderId="0" applyAlignment="0">
      <alignment vertical="top" wrapText="1"/>
      <protection locked="0"/>
    </xf>
    <xf numFmtId="0" fontId="1"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66" borderId="49" applyNumberFormat="0" applyFont="0" applyAlignment="0" applyProtection="0"/>
    <xf numFmtId="0" fontId="18" fillId="66" borderId="49" applyNumberFormat="0" applyFont="0" applyAlignment="0" applyProtection="0"/>
    <xf numFmtId="0" fontId="18" fillId="66" borderId="49" applyNumberFormat="0" applyFont="0" applyAlignment="0" applyProtection="0"/>
    <xf numFmtId="0" fontId="18" fillId="66" borderId="49" applyNumberFormat="0" applyFont="0" applyAlignment="0" applyProtection="0"/>
    <xf numFmtId="0" fontId="18" fillId="66" borderId="49" applyNumberFormat="0" applyFont="0" applyAlignment="0" applyProtection="0"/>
    <xf numFmtId="0" fontId="18" fillId="66" borderId="49" applyNumberFormat="0" applyFont="0" applyAlignment="0" applyProtection="0"/>
    <xf numFmtId="0" fontId="18" fillId="66" borderId="4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25" fillId="6" borderId="5" applyNumberFormat="0" applyAlignment="0" applyProtection="0"/>
    <xf numFmtId="0" fontId="10" fillId="6" borderId="5" applyNumberFormat="0" applyAlignment="0" applyProtection="0"/>
    <xf numFmtId="0" fontId="10" fillId="6" borderId="5" applyNumberFormat="0" applyAlignment="0" applyProtection="0"/>
    <xf numFmtId="40" fontId="126" fillId="93" borderId="0">
      <alignment horizontal="right"/>
    </xf>
    <xf numFmtId="198" fontId="46" fillId="65" borderId="0">
      <alignment horizontal="right"/>
    </xf>
    <xf numFmtId="198" fontId="46" fillId="65" borderId="0">
      <alignment horizontal="right"/>
    </xf>
    <xf numFmtId="40" fontId="126" fillId="93" borderId="0">
      <alignment horizontal="right"/>
    </xf>
    <xf numFmtId="40" fontId="126" fillId="93" borderId="0">
      <alignment horizontal="right"/>
    </xf>
    <xf numFmtId="40" fontId="126" fillId="93" borderId="0">
      <alignment horizontal="right"/>
    </xf>
    <xf numFmtId="40" fontId="126" fillId="93" borderId="0">
      <alignment horizontal="right"/>
    </xf>
    <xf numFmtId="40" fontId="126" fillId="93" borderId="0">
      <alignment horizontal="right"/>
    </xf>
    <xf numFmtId="198" fontId="46" fillId="65" borderId="0">
      <alignment horizontal="right"/>
    </xf>
    <xf numFmtId="0" fontId="127" fillId="93" borderId="0">
      <alignment horizontal="right"/>
    </xf>
    <xf numFmtId="0" fontId="128" fillId="73" borderId="0">
      <alignment horizontal="center"/>
    </xf>
    <xf numFmtId="0" fontId="128" fillId="73" borderId="0">
      <alignment horizontal="center"/>
    </xf>
    <xf numFmtId="0" fontId="127" fillId="93" borderId="0">
      <alignment horizontal="right"/>
    </xf>
    <xf numFmtId="0" fontId="127" fillId="93" borderId="0">
      <alignment horizontal="right"/>
    </xf>
    <xf numFmtId="0" fontId="127" fillId="93" borderId="0">
      <alignment horizontal="right"/>
    </xf>
    <xf numFmtId="0" fontId="127" fillId="93" borderId="0">
      <alignment horizontal="right"/>
    </xf>
    <xf numFmtId="0" fontId="127" fillId="93" borderId="0">
      <alignment horizontal="right"/>
    </xf>
    <xf numFmtId="0" fontId="128" fillId="73" borderId="0">
      <alignment horizontal="center"/>
    </xf>
    <xf numFmtId="0" fontId="129" fillId="93" borderId="40"/>
    <xf numFmtId="0" fontId="130" fillId="94" borderId="0"/>
    <xf numFmtId="0" fontId="130" fillId="94" borderId="0"/>
    <xf numFmtId="0" fontId="129" fillId="93" borderId="40"/>
    <xf numFmtId="0" fontId="129" fillId="93" borderId="40"/>
    <xf numFmtId="0" fontId="129" fillId="93" borderId="40"/>
    <xf numFmtId="0" fontId="129" fillId="93" borderId="40"/>
    <xf numFmtId="0" fontId="129" fillId="93" borderId="40"/>
    <xf numFmtId="0" fontId="130" fillId="94" borderId="0"/>
    <xf numFmtId="0" fontId="129" fillId="0" borderId="0" applyBorder="0">
      <alignment horizontal="centerContinuous"/>
    </xf>
    <xf numFmtId="0" fontId="44" fillId="65" borderId="0" applyBorder="0">
      <alignment horizontal="centerContinuous"/>
    </xf>
    <xf numFmtId="0" fontId="44" fillId="65" borderId="0" applyBorder="0">
      <alignment horizontal="centerContinuous"/>
    </xf>
    <xf numFmtId="0" fontId="129" fillId="0" borderId="0" applyBorder="0">
      <alignment horizontal="centerContinuous"/>
    </xf>
    <xf numFmtId="0" fontId="129" fillId="0" borderId="0" applyBorder="0">
      <alignment horizontal="centerContinuous"/>
    </xf>
    <xf numFmtId="0" fontId="129" fillId="0" borderId="0" applyBorder="0">
      <alignment horizontal="centerContinuous"/>
    </xf>
    <xf numFmtId="0" fontId="129" fillId="0" borderId="0" applyBorder="0">
      <alignment horizontal="centerContinuous"/>
    </xf>
    <xf numFmtId="0" fontId="129" fillId="0" borderId="0" applyBorder="0">
      <alignment horizontal="centerContinuous"/>
    </xf>
    <xf numFmtId="0" fontId="44" fillId="65" borderId="0" applyBorder="0">
      <alignment horizontal="centerContinuous"/>
    </xf>
    <xf numFmtId="0" fontId="131" fillId="0" borderId="0" applyBorder="0">
      <alignment horizontal="centerContinuous"/>
    </xf>
    <xf numFmtId="0" fontId="132" fillId="73" borderId="0" applyBorder="0">
      <alignment horizontal="centerContinuous"/>
    </xf>
    <xf numFmtId="0" fontId="132" fillId="73" borderId="0" applyBorder="0">
      <alignment horizontal="centerContinuous"/>
    </xf>
    <xf numFmtId="0" fontId="131" fillId="0" borderId="0" applyBorder="0">
      <alignment horizontal="centerContinuous"/>
    </xf>
    <xf numFmtId="0" fontId="131" fillId="0" borderId="0" applyBorder="0">
      <alignment horizontal="centerContinuous"/>
    </xf>
    <xf numFmtId="0" fontId="131" fillId="0" borderId="0" applyBorder="0">
      <alignment horizontal="centerContinuous"/>
    </xf>
    <xf numFmtId="0" fontId="131" fillId="0" borderId="0" applyBorder="0">
      <alignment horizontal="centerContinuous"/>
    </xf>
    <xf numFmtId="0" fontId="131" fillId="0" borderId="0" applyBorder="0">
      <alignment horizontal="centerContinuous"/>
    </xf>
    <xf numFmtId="0" fontId="132" fillId="73" borderId="0" applyBorder="0">
      <alignment horizontal="centerContinuous"/>
    </xf>
    <xf numFmtId="37" fontId="100" fillId="0" borderId="44">
      <protection locked="0"/>
    </xf>
    <xf numFmtId="37" fontId="100" fillId="0" borderId="44">
      <protection locked="0"/>
    </xf>
    <xf numFmtId="10" fontId="43" fillId="0" borderId="0" applyFont="0" applyFill="0" applyBorder="0" applyAlignment="0" applyProtection="0"/>
    <xf numFmtId="10" fontId="43" fillId="0" borderId="0" applyFont="0" applyFill="0" applyBorder="0" applyAlignment="0" applyProtection="0"/>
    <xf numFmtId="10" fontId="43"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0" fontId="133" fillId="0" borderId="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33" fillId="0" borderId="0"/>
    <xf numFmtId="10" fontId="133" fillId="0" borderId="0"/>
    <xf numFmtId="199" fontId="134" fillId="0" borderId="0"/>
    <xf numFmtId="199" fontId="134" fillId="0" borderId="0"/>
    <xf numFmtId="199" fontId="134" fillId="0" borderId="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00" fontId="43" fillId="0" borderId="0" applyFont="0" applyFill="0" applyBorder="0" applyAlignment="0" applyProtection="0"/>
    <xf numFmtId="200" fontId="43" fillId="0" borderId="0" applyFont="0" applyFill="0" applyBorder="0" applyAlignment="0" applyProtection="0"/>
    <xf numFmtId="200" fontId="43" fillId="0" borderId="0" applyFont="0" applyFill="0" applyBorder="0" applyAlignment="0" applyProtection="0"/>
    <xf numFmtId="200" fontId="43" fillId="0" borderId="0" applyFont="0" applyFill="0" applyBorder="0" applyAlignment="0" applyProtection="0"/>
    <xf numFmtId="201" fontId="135" fillId="0" borderId="0" applyFont="0" applyFill="0" applyBorder="0" applyAlignment="0" applyProtection="0">
      <alignment horizontal="left" vertical="center"/>
    </xf>
    <xf numFmtId="201" fontId="135" fillId="0" borderId="0" applyFont="0" applyFill="0" applyBorder="0" applyAlignment="0" applyProtection="0">
      <alignment horizontal="left" vertical="center"/>
    </xf>
    <xf numFmtId="201" fontId="135" fillId="0" borderId="0" applyFont="0" applyFill="0" applyBorder="0" applyAlignment="0" applyProtection="0">
      <alignment horizontal="left" vertical="center"/>
    </xf>
    <xf numFmtId="201" fontId="135" fillId="0" borderId="0" applyFont="0" applyFill="0" applyBorder="0" applyAlignment="0" applyProtection="0">
      <alignment horizontal="left" vertical="center"/>
    </xf>
    <xf numFmtId="37" fontId="100" fillId="0" borderId="0">
      <protection locked="0"/>
    </xf>
    <xf numFmtId="0" fontId="43" fillId="0" borderId="0" applyNumberFormat="0" applyFont="0" applyFill="0" applyBorder="0" applyAlignment="0" applyProtection="0">
      <alignment horizontal="left"/>
    </xf>
    <xf numFmtId="15" fontId="43" fillId="0" borderId="0" applyFont="0" applyFill="0" applyBorder="0" applyAlignment="0" applyProtection="0"/>
    <xf numFmtId="4" fontId="43" fillId="0" borderId="0" applyFont="0" applyFill="0" applyBorder="0" applyAlignment="0" applyProtection="0"/>
    <xf numFmtId="0" fontId="86" fillId="0" borderId="15">
      <alignment horizontal="center"/>
    </xf>
    <xf numFmtId="3" fontId="43" fillId="0" borderId="0" applyFont="0" applyFill="0" applyBorder="0" applyAlignment="0" applyProtection="0"/>
    <xf numFmtId="0" fontId="43" fillId="95" borderId="0" applyNumberFormat="0" applyFont="0" applyBorder="0" applyAlignment="0" applyProtection="0"/>
    <xf numFmtId="3" fontId="98" fillId="0" borderId="0">
      <alignment horizontal="left" vertical="center"/>
    </xf>
    <xf numFmtId="37" fontId="43" fillId="0" borderId="0" applyFont="0" applyFill="0" applyBorder="0" applyAlignment="0" applyProtection="0"/>
    <xf numFmtId="0" fontId="1" fillId="96" borderId="0"/>
    <xf numFmtId="0" fontId="1" fillId="97" borderId="0"/>
    <xf numFmtId="0" fontId="1" fillId="98" borderId="0"/>
    <xf numFmtId="0" fontId="1" fillId="99" borderId="0"/>
    <xf numFmtId="0" fontId="1" fillId="100" borderId="0"/>
    <xf numFmtId="0" fontId="1" fillId="101" borderId="0"/>
    <xf numFmtId="0" fontId="1" fillId="102" borderId="0"/>
    <xf numFmtId="0" fontId="1" fillId="103" borderId="0"/>
    <xf numFmtId="0" fontId="1" fillId="104" borderId="0"/>
    <xf numFmtId="0" fontId="1" fillId="105" borderId="0"/>
    <xf numFmtId="0" fontId="1" fillId="106" borderId="0"/>
    <xf numFmtId="0" fontId="79" fillId="0" borderId="0">
      <alignment horizontal="left" vertical="center"/>
    </xf>
    <xf numFmtId="4" fontId="44" fillId="50" borderId="50" applyNumberFormat="0" applyProtection="0">
      <alignment vertical="center"/>
    </xf>
    <xf numFmtId="4" fontId="45" fillId="50" borderId="50" applyNumberFormat="0" applyProtection="0">
      <alignment vertical="center"/>
    </xf>
    <xf numFmtId="4" fontId="44" fillId="50" borderId="50" applyNumberFormat="0" applyProtection="0">
      <alignment horizontal="left" vertical="center" indent="1"/>
    </xf>
    <xf numFmtId="0" fontId="44" fillId="50" borderId="50" applyNumberFormat="0" applyProtection="0">
      <alignment horizontal="left" vertical="top" indent="1"/>
    </xf>
    <xf numFmtId="4" fontId="46" fillId="52" borderId="50" applyNumberFormat="0" applyProtection="0">
      <alignment horizontal="right" vertical="center"/>
    </xf>
    <xf numFmtId="4" fontId="46" fillId="53" borderId="50" applyNumberFormat="0" applyProtection="0">
      <alignment horizontal="right" vertical="center"/>
    </xf>
    <xf numFmtId="4" fontId="46" fillId="54" borderId="50" applyNumberFormat="0" applyProtection="0">
      <alignment horizontal="right" vertical="center"/>
    </xf>
    <xf numFmtId="4" fontId="46" fillId="55" borderId="50" applyNumberFormat="0" applyProtection="0">
      <alignment horizontal="right" vertical="center"/>
    </xf>
    <xf numFmtId="4" fontId="46" fillId="56" borderId="50" applyNumberFormat="0" applyProtection="0">
      <alignment horizontal="right" vertical="center"/>
    </xf>
    <xf numFmtId="4" fontId="46" fillId="57" borderId="50" applyNumberFormat="0" applyProtection="0">
      <alignment horizontal="right" vertical="center"/>
    </xf>
    <xf numFmtId="4" fontId="46" fillId="58" borderId="50" applyNumberFormat="0" applyProtection="0">
      <alignment horizontal="right" vertical="center"/>
    </xf>
    <xf numFmtId="4" fontId="46" fillId="59" borderId="50" applyNumberFormat="0" applyProtection="0">
      <alignment horizontal="right" vertical="center"/>
    </xf>
    <xf numFmtId="4" fontId="46" fillId="60" borderId="50" applyNumberFormat="0" applyProtection="0">
      <alignment horizontal="right" vertical="center"/>
    </xf>
    <xf numFmtId="4" fontId="46" fillId="51" borderId="50" applyNumberFormat="0" applyProtection="0">
      <alignment horizontal="right" vertical="center"/>
    </xf>
    <xf numFmtId="0" fontId="18" fillId="63" borderId="50" applyNumberFormat="0" applyProtection="0">
      <alignment horizontal="left" vertical="center" indent="1"/>
    </xf>
    <xf numFmtId="0" fontId="18" fillId="63" borderId="50" applyNumberFormat="0" applyProtection="0">
      <alignment horizontal="left" vertical="top" indent="1"/>
    </xf>
    <xf numFmtId="0" fontId="18" fillId="51" borderId="50" applyNumberFormat="0" applyProtection="0">
      <alignment horizontal="left" vertical="center" indent="1"/>
    </xf>
    <xf numFmtId="0" fontId="18" fillId="51" borderId="50" applyNumberFormat="0" applyProtection="0">
      <alignment horizontal="left" vertical="top" indent="1"/>
    </xf>
    <xf numFmtId="0" fontId="18" fillId="64" borderId="50" applyNumberFormat="0" applyProtection="0">
      <alignment horizontal="left" vertical="center" indent="1"/>
    </xf>
    <xf numFmtId="0" fontId="18" fillId="64" borderId="50" applyNumberFormat="0" applyProtection="0">
      <alignment horizontal="left" vertical="top" indent="1"/>
    </xf>
    <xf numFmtId="0" fontId="18" fillId="62" borderId="50" applyNumberFormat="0" applyProtection="0">
      <alignment horizontal="left" vertical="center" indent="1"/>
    </xf>
    <xf numFmtId="0" fontId="18" fillId="62" borderId="50" applyNumberFormat="0" applyProtection="0">
      <alignment horizontal="left" vertical="top" indent="1"/>
    </xf>
    <xf numFmtId="0" fontId="18" fillId="65" borderId="10" applyNumberFormat="0">
      <protection locked="0"/>
    </xf>
    <xf numFmtId="0" fontId="48" fillId="63" borderId="51" applyBorder="0"/>
    <xf numFmtId="4" fontId="46" fillId="66" borderId="50" applyNumberFormat="0" applyProtection="0">
      <alignment vertical="center"/>
    </xf>
    <xf numFmtId="4" fontId="49" fillId="66" borderId="50" applyNumberFormat="0" applyProtection="0">
      <alignment vertical="center"/>
    </xf>
    <xf numFmtId="4" fontId="46" fillId="66" borderId="50" applyNumberFormat="0" applyProtection="0">
      <alignment horizontal="left" vertical="center" indent="1"/>
    </xf>
    <xf numFmtId="0" fontId="46" fillId="66" borderId="50" applyNumberFormat="0" applyProtection="0">
      <alignment horizontal="left" vertical="top" indent="1"/>
    </xf>
    <xf numFmtId="4" fontId="46" fillId="62" borderId="50" applyNumberFormat="0" applyProtection="0">
      <alignment horizontal="right" vertical="center"/>
    </xf>
    <xf numFmtId="4" fontId="49" fillId="62" borderId="50" applyNumberFormat="0" applyProtection="0">
      <alignment horizontal="right" vertical="center"/>
    </xf>
    <xf numFmtId="4" fontId="46" fillId="51" borderId="50" applyNumberFormat="0" applyProtection="0">
      <alignment horizontal="left" vertical="center" indent="1"/>
    </xf>
    <xf numFmtId="0" fontId="46" fillId="51" borderId="50" applyNumberFormat="0" applyProtection="0">
      <alignment horizontal="left" vertical="top" indent="1"/>
    </xf>
    <xf numFmtId="0" fontId="34" fillId="68" borderId="10"/>
    <xf numFmtId="4" fontId="51" fillId="62" borderId="50" applyNumberFormat="0" applyProtection="0">
      <alignment horizontal="right" vertical="center"/>
    </xf>
    <xf numFmtId="0" fontId="53" fillId="0" borderId="0">
      <alignment horizontal="right"/>
    </xf>
    <xf numFmtId="49" fontId="53" fillId="0" borderId="0">
      <alignment horizontal="center"/>
    </xf>
    <xf numFmtId="0" fontId="99" fillId="0" borderId="0">
      <alignment horizontal="right"/>
    </xf>
    <xf numFmtId="49" fontId="98" fillId="0" borderId="0">
      <alignment horizontal="left" vertical="center"/>
    </xf>
    <xf numFmtId="7" fontId="18" fillId="0" borderId="52" applyFill="0" applyProtection="0">
      <alignment horizontal="right"/>
    </xf>
    <xf numFmtId="7" fontId="18" fillId="0" borderId="52" applyFill="0" applyProtection="0">
      <alignment horizontal="right"/>
    </xf>
    <xf numFmtId="7" fontId="80" fillId="0" borderId="52" applyFill="0" applyProtection="0">
      <alignment horizontal="right"/>
    </xf>
    <xf numFmtId="7" fontId="80" fillId="0" borderId="52" applyFill="0" applyProtection="0">
      <alignment horizontal="right"/>
    </xf>
    <xf numFmtId="0" fontId="18" fillId="0" borderId="52" applyNumberFormat="0" applyFill="0" applyProtection="0">
      <alignment horizontal="center"/>
    </xf>
    <xf numFmtId="0" fontId="18" fillId="0" borderId="52" applyNumberFormat="0" applyFill="0" applyProtection="0">
      <alignment horizontal="center"/>
    </xf>
    <xf numFmtId="0" fontId="80" fillId="0" borderId="52" applyNumberFormat="0" applyFill="0" applyProtection="0">
      <alignment horizontal="center"/>
    </xf>
    <xf numFmtId="0" fontId="80" fillId="0" borderId="52" applyNumberFormat="0" applyFill="0" applyProtection="0">
      <alignment horizontal="center"/>
    </xf>
    <xf numFmtId="0" fontId="34" fillId="0" borderId="0" applyNumberFormat="0" applyFill="0" applyBorder="0" applyProtection="0"/>
    <xf numFmtId="49" fontId="99" fillId="0" borderId="43">
      <alignment horizontal="left" vertical="center"/>
    </xf>
    <xf numFmtId="49" fontId="79" fillId="0" borderId="43" applyFill="0">
      <alignment horizontal="left" vertical="center"/>
    </xf>
    <xf numFmtId="49" fontId="99" fillId="0" borderId="43">
      <alignment horizontal="left"/>
    </xf>
    <xf numFmtId="186" fontId="98" fillId="0" borderId="0" applyNumberFormat="0">
      <alignment horizontal="right"/>
    </xf>
    <xf numFmtId="0" fontId="115" fillId="107" borderId="0">
      <alignment horizontal="centerContinuous" vertical="center" wrapText="1"/>
    </xf>
    <xf numFmtId="0" fontId="115" fillId="0" borderId="53">
      <alignment horizontal="left" vertical="center"/>
    </xf>
    <xf numFmtId="0" fontId="136" fillId="0" borderId="0">
      <alignment horizontal="left" vertical="top"/>
    </xf>
    <xf numFmtId="0" fontId="6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8" fillId="0" borderId="0">
      <alignment horizontal="left"/>
    </xf>
    <xf numFmtId="0" fontId="97" fillId="0" borderId="0">
      <alignment horizontal="left"/>
    </xf>
    <xf numFmtId="0" fontId="39" fillId="0" borderId="0">
      <alignment horizontal="left"/>
    </xf>
    <xf numFmtId="0" fontId="136" fillId="0" borderId="0">
      <alignment horizontal="left" vertical="top"/>
    </xf>
    <xf numFmtId="0" fontId="97" fillId="0" borderId="0">
      <alignment horizontal="left"/>
    </xf>
    <xf numFmtId="0" fontId="39" fillId="0" borderId="0">
      <alignment horizontal="left"/>
    </xf>
    <xf numFmtId="0" fontId="130" fillId="108" borderId="0" applyNumberFormat="0" applyBorder="0">
      <alignment horizontal="centerContinuous"/>
    </xf>
    <xf numFmtId="0" fontId="81"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202" fontId="34" fillId="0" borderId="0" applyFont="0" applyFill="0" applyBorder="0" applyAlignment="0" applyProtection="0"/>
    <xf numFmtId="0" fontId="13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9" fontId="98" fillId="0" borderId="43">
      <alignment horizontal="left"/>
    </xf>
    <xf numFmtId="0" fontId="115" fillId="0" borderId="47">
      <alignment horizontal="left"/>
    </xf>
    <xf numFmtId="0" fontId="108" fillId="0" borderId="0">
      <alignment horizontal="left" vertical="center"/>
    </xf>
    <xf numFmtId="49" fontId="53" fillId="0" borderId="43">
      <alignment horizontal="left"/>
    </xf>
    <xf numFmtId="178" fontId="18" fillId="0" borderId="0" applyFont="0" applyFill="0" applyBorder="0" applyAlignment="0" applyProtection="0"/>
    <xf numFmtId="203" fontId="18" fillId="0" borderId="0" applyFont="0" applyFill="0" applyBorder="0" applyAlignment="0" applyProtection="0"/>
    <xf numFmtId="0" fontId="18" fillId="0" borderId="0"/>
    <xf numFmtId="204" fontId="18" fillId="0" borderId="0" applyFont="0" applyFill="0" applyBorder="0" applyAlignment="0" applyProtection="0"/>
    <xf numFmtId="42" fontId="18" fillId="0" borderId="0" applyFont="0" applyFill="0" applyBorder="0" applyAlignment="0" applyProtection="0"/>
    <xf numFmtId="0" fontId="124" fillId="0" borderId="0"/>
    <xf numFmtId="0" fontId="138" fillId="0" borderId="0"/>
    <xf numFmtId="0" fontId="145" fillId="0" borderId="0"/>
    <xf numFmtId="0" fontId="22" fillId="0" borderId="0"/>
  </cellStyleXfs>
  <cellXfs count="489">
    <xf numFmtId="0" fontId="0" fillId="0" borderId="0" xfId="0"/>
    <xf numFmtId="0" fontId="16" fillId="0" borderId="0" xfId="0" applyFont="1"/>
    <xf numFmtId="0" fontId="0" fillId="0" borderId="0" xfId="0"/>
    <xf numFmtId="0" fontId="0" fillId="0" borderId="10" xfId="0" applyBorder="1"/>
    <xf numFmtId="3" fontId="0" fillId="0" borderId="0" xfId="0" applyNumberFormat="1"/>
    <xf numFmtId="0" fontId="16" fillId="0" borderId="0" xfId="0" applyFont="1" applyAlignment="1">
      <alignment horizontal="center" vertical="center" wrapText="1"/>
    </xf>
    <xf numFmtId="0" fontId="0" fillId="0" borderId="0" xfId="0" applyFill="1"/>
    <xf numFmtId="165" fontId="0" fillId="0" borderId="0" xfId="0" applyNumberFormat="1"/>
    <xf numFmtId="0" fontId="0" fillId="0" borderId="10" xfId="0" applyFont="1" applyBorder="1"/>
    <xf numFmtId="3" fontId="0" fillId="0" borderId="10" xfId="0" applyNumberFormat="1" applyBorder="1"/>
    <xf numFmtId="164" fontId="0" fillId="0" borderId="10" xfId="0" applyNumberFormat="1" applyBorder="1"/>
    <xf numFmtId="165" fontId="0" fillId="0" borderId="10" xfId="0" applyNumberFormat="1" applyBorder="1"/>
    <xf numFmtId="166" fontId="0" fillId="0" borderId="10" xfId="0" applyNumberFormat="1" applyBorder="1"/>
    <xf numFmtId="165" fontId="0" fillId="0" borderId="0" xfId="0" applyNumberFormat="1" applyFill="1"/>
    <xf numFmtId="0" fontId="0" fillId="0" borderId="10" xfId="0" applyFill="1" applyBorder="1"/>
    <xf numFmtId="0" fontId="16" fillId="0" borderId="10" xfId="0" applyFont="1" applyBorder="1" applyAlignment="1">
      <alignment horizontal="center" vertical="center"/>
    </xf>
    <xf numFmtId="165" fontId="0" fillId="0" borderId="10" xfId="0" applyNumberFormat="1" applyFill="1" applyBorder="1"/>
    <xf numFmtId="0" fontId="16" fillId="0" borderId="10" xfId="0" applyFont="1" applyBorder="1" applyAlignment="1">
      <alignment horizontal="center"/>
    </xf>
    <xf numFmtId="167" fontId="0" fillId="0" borderId="10" xfId="0" applyNumberFormat="1" applyBorder="1"/>
    <xf numFmtId="0" fontId="16" fillId="0" borderId="0" xfId="0" applyFont="1" applyAlignment="1">
      <alignment horizontal="center" vertical="center" wrapText="1"/>
    </xf>
    <xf numFmtId="168" fontId="0" fillId="0" borderId="0" xfId="48" applyNumberFormat="1" applyFont="1" applyFill="1"/>
    <xf numFmtId="0" fontId="21" fillId="0" borderId="0" xfId="0" applyFont="1" applyBorder="1"/>
    <xf numFmtId="0" fontId="21" fillId="0" borderId="0" xfId="0" applyFont="1"/>
    <xf numFmtId="0" fontId="21" fillId="0" borderId="0" xfId="0" applyFont="1" applyAlignment="1">
      <alignment wrapText="1"/>
    </xf>
    <xf numFmtId="0" fontId="0" fillId="0" borderId="0" xfId="0" applyFill="1" applyAlignment="1">
      <alignment wrapText="1"/>
    </xf>
    <xf numFmtId="169" fontId="0" fillId="0" borderId="0" xfId="1" applyNumberFormat="1" applyFont="1" applyFill="1"/>
    <xf numFmtId="168" fontId="0" fillId="0" borderId="0" xfId="0" applyNumberFormat="1" applyFill="1"/>
    <xf numFmtId="9" fontId="0" fillId="0" borderId="0" xfId="0" applyNumberFormat="1" applyFill="1"/>
    <xf numFmtId="0" fontId="16" fillId="0" borderId="10" xfId="0" applyFont="1" applyBorder="1"/>
    <xf numFmtId="44" fontId="0" fillId="0" borderId="0" xfId="1" applyFont="1"/>
    <xf numFmtId="44" fontId="0" fillId="0" borderId="0" xfId="0" applyNumberFormat="1"/>
    <xf numFmtId="0" fontId="28" fillId="0" borderId="0" xfId="0" applyFont="1"/>
    <xf numFmtId="0" fontId="0" fillId="0" borderId="10" xfId="0" applyBorder="1" applyAlignment="1">
      <alignment vertical="top" wrapText="1"/>
    </xf>
    <xf numFmtId="0" fontId="19" fillId="0" borderId="0" xfId="45" applyFill="1" applyAlignment="1" applyProtection="1"/>
    <xf numFmtId="0" fontId="0" fillId="0" borderId="0" xfId="0" applyBorder="1" applyAlignment="1">
      <alignment horizontal="right" vertical="top" wrapText="1"/>
    </xf>
    <xf numFmtId="0" fontId="0" fillId="0" borderId="0" xfId="0" applyBorder="1" applyAlignment="1">
      <alignment vertical="top" wrapText="1"/>
    </xf>
    <xf numFmtId="6" fontId="16" fillId="0" borderId="0" xfId="0" applyNumberFormat="1" applyFont="1" applyAlignment="1">
      <alignment horizontal="center"/>
    </xf>
    <xf numFmtId="0" fontId="0" fillId="0" borderId="0" xfId="0" applyBorder="1"/>
    <xf numFmtId="0" fontId="0" fillId="0" borderId="0" xfId="0" applyFill="1" applyAlignment="1">
      <alignment horizontal="center"/>
    </xf>
    <xf numFmtId="0" fontId="0" fillId="0" borderId="0" xfId="0"/>
    <xf numFmtId="0" fontId="0" fillId="0" borderId="0" xfId="0" quotePrefix="1"/>
    <xf numFmtId="0" fontId="0" fillId="0" borderId="0" xfId="0" applyFill="1" applyAlignment="1">
      <alignment horizontal="left"/>
    </xf>
    <xf numFmtId="0" fontId="0" fillId="0" borderId="0" xfId="0" applyFill="1" applyAlignment="1">
      <alignment horizontal="center" wrapText="1"/>
    </xf>
    <xf numFmtId="169" fontId="0" fillId="0" borderId="0" xfId="1" applyNumberFormat="1" applyFont="1" applyBorder="1"/>
    <xf numFmtId="6" fontId="0" fillId="0" borderId="0" xfId="0" applyNumberFormat="1" applyFill="1"/>
    <xf numFmtId="169" fontId="0" fillId="0" borderId="0" xfId="1" applyNumberFormat="1" applyFont="1" applyFill="1" applyBorder="1"/>
    <xf numFmtId="168" fontId="0" fillId="0" borderId="0" xfId="48" applyNumberFormat="1" applyFont="1"/>
    <xf numFmtId="0" fontId="0" fillId="0" borderId="0" xfId="0" applyAlignment="1">
      <alignment horizontal="right"/>
    </xf>
    <xf numFmtId="177" fontId="22" fillId="0" borderId="10" xfId="0" applyNumberFormat="1" applyFont="1" applyFill="1" applyBorder="1" applyAlignment="1">
      <alignment vertical="center"/>
    </xf>
    <xf numFmtId="177" fontId="25" fillId="0" borderId="10" xfId="1" applyNumberFormat="1" applyFont="1" applyFill="1" applyBorder="1"/>
    <xf numFmtId="177" fontId="24" fillId="0" borderId="0" xfId="0" applyNumberFormat="1" applyFont="1" applyBorder="1" applyAlignment="1">
      <alignment vertical="center"/>
    </xf>
    <xf numFmtId="177" fontId="25" fillId="0" borderId="0" xfId="1" applyNumberFormat="1" applyFont="1" applyFill="1" applyBorder="1"/>
    <xf numFmtId="177" fontId="55" fillId="0" borderId="10" xfId="0" applyNumberFormat="1" applyFont="1" applyFill="1" applyBorder="1" applyAlignment="1">
      <alignment vertical="center"/>
    </xf>
    <xf numFmtId="0" fontId="0" fillId="0" borderId="0" xfId="0" applyFill="1" applyBorder="1"/>
    <xf numFmtId="164" fontId="0" fillId="0" borderId="0" xfId="0" applyNumberFormat="1"/>
    <xf numFmtId="177" fontId="16" fillId="33" borderId="10" xfId="1" applyNumberFormat="1" applyFont="1" applyFill="1" applyBorder="1" applyAlignment="1">
      <alignment horizontal="center"/>
    </xf>
    <xf numFmtId="44" fontId="0" fillId="0" borderId="10" xfId="0" applyNumberFormat="1" applyFont="1" applyBorder="1" applyAlignment="1">
      <alignment horizontal="center"/>
    </xf>
    <xf numFmtId="2" fontId="23" fillId="34" borderId="10" xfId="48" applyNumberFormat="1" applyFont="1" applyFill="1" applyBorder="1" applyAlignment="1">
      <alignment horizontal="center" vertical="center"/>
    </xf>
    <xf numFmtId="169" fontId="0" fillId="0" borderId="0" xfId="1" quotePrefix="1" applyNumberFormat="1" applyFont="1" applyFill="1" applyBorder="1"/>
    <xf numFmtId="0" fontId="22" fillId="34" borderId="10" xfId="0" applyFont="1" applyFill="1" applyBorder="1" applyAlignment="1">
      <alignment horizontal="center" vertical="center" wrapText="1"/>
    </xf>
    <xf numFmtId="0" fontId="0" fillId="0" borderId="0" xfId="0" applyFill="1" applyAlignment="1">
      <alignment horizontal="center"/>
    </xf>
    <xf numFmtId="0" fontId="22" fillId="0" borderId="0" xfId="0" applyFont="1" applyFill="1" applyBorder="1" applyAlignment="1">
      <alignment vertical="center"/>
    </xf>
    <xf numFmtId="0" fontId="23" fillId="34" borderId="12" xfId="0" applyFont="1" applyFill="1" applyBorder="1" applyAlignment="1">
      <alignment vertical="center"/>
    </xf>
    <xf numFmtId="0" fontId="23" fillId="34" borderId="13" xfId="0" applyFont="1" applyFill="1" applyBorder="1" applyAlignment="1">
      <alignment vertical="center"/>
    </xf>
    <xf numFmtId="0" fontId="24" fillId="0" borderId="0" xfId="0" applyFont="1" applyBorder="1" applyAlignment="1">
      <alignment vertical="center"/>
    </xf>
    <xf numFmtId="177" fontId="22" fillId="0" borderId="0" xfId="0" applyNumberFormat="1" applyFont="1" applyBorder="1" applyAlignment="1">
      <alignment vertical="center"/>
    </xf>
    <xf numFmtId="177" fontId="22" fillId="0" borderId="0" xfId="0" applyNumberFormat="1" applyFont="1" applyFill="1" applyBorder="1" applyAlignment="1">
      <alignment vertical="center"/>
    </xf>
    <xf numFmtId="177" fontId="24" fillId="0" borderId="0" xfId="0" applyNumberFormat="1" applyFont="1" applyFill="1" applyBorder="1" applyAlignment="1">
      <alignment vertical="center"/>
    </xf>
    <xf numFmtId="177" fontId="55" fillId="0" borderId="0" xfId="0" applyNumberFormat="1" applyFont="1" applyFill="1" applyBorder="1" applyAlignment="1">
      <alignment vertical="center"/>
    </xf>
    <xf numFmtId="165" fontId="0" fillId="0" borderId="0" xfId="0" applyNumberFormat="1" applyBorder="1"/>
    <xf numFmtId="165" fontId="24" fillId="0" borderId="0" xfId="0" applyNumberFormat="1" applyFont="1" applyBorder="1" applyAlignment="1">
      <alignment vertical="center"/>
    </xf>
    <xf numFmtId="0" fontId="0" fillId="0" borderId="0" xfId="0" applyBorder="1" applyAlignment="1">
      <alignment wrapText="1"/>
    </xf>
    <xf numFmtId="0" fontId="28" fillId="0" borderId="0" xfId="0" applyFont="1" applyBorder="1"/>
    <xf numFmtId="0" fontId="24" fillId="0" borderId="12" xfId="0" applyFont="1" applyBorder="1" applyAlignment="1">
      <alignment vertical="center"/>
    </xf>
    <xf numFmtId="177" fontId="24" fillId="0" borderId="12" xfId="0" applyNumberFormat="1" applyFont="1" applyBorder="1" applyAlignment="1">
      <alignment vertical="center"/>
    </xf>
    <xf numFmtId="177" fontId="24" fillId="0" borderId="39" xfId="0" applyNumberFormat="1" applyFont="1" applyBorder="1" applyAlignment="1">
      <alignment vertical="center"/>
    </xf>
    <xf numFmtId="177" fontId="25" fillId="0" borderId="38" xfId="1" applyNumberFormat="1" applyFont="1" applyFill="1" applyBorder="1"/>
    <xf numFmtId="177" fontId="24" fillId="0" borderId="38" xfId="0" applyNumberFormat="1" applyFont="1" applyFill="1" applyBorder="1" applyAlignment="1">
      <alignment vertical="center"/>
    </xf>
    <xf numFmtId="177" fontId="24" fillId="0" borderId="12" xfId="0" applyNumberFormat="1" applyFont="1" applyFill="1" applyBorder="1" applyAlignment="1">
      <alignment vertical="center"/>
    </xf>
    <xf numFmtId="165" fontId="24" fillId="0" borderId="12" xfId="0" applyNumberFormat="1" applyFont="1" applyBorder="1" applyAlignment="1">
      <alignment vertical="center"/>
    </xf>
    <xf numFmtId="0" fontId="0" fillId="0" borderId="0" xfId="0" applyFont="1"/>
    <xf numFmtId="177" fontId="22" fillId="0" borderId="38" xfId="0" applyNumberFormat="1" applyFont="1" applyFill="1" applyBorder="1" applyAlignment="1">
      <alignment vertical="center"/>
    </xf>
    <xf numFmtId="0" fontId="0" fillId="0" borderId="0" xfId="0" applyFill="1" applyAlignment="1">
      <alignment horizontal="center"/>
    </xf>
    <xf numFmtId="0" fontId="73" fillId="0" borderId="10" xfId="0" applyFont="1" applyBorder="1" applyAlignment="1">
      <alignment vertical="center" wrapText="1"/>
    </xf>
    <xf numFmtId="0" fontId="0" fillId="0" borderId="0" xfId="0"/>
    <xf numFmtId="0" fontId="73" fillId="0" borderId="0" xfId="0" applyFont="1" applyFill="1" applyBorder="1" applyAlignment="1">
      <alignment vertical="center"/>
    </xf>
    <xf numFmtId="168" fontId="0" fillId="0" borderId="10" xfId="0" applyNumberFormat="1" applyFill="1" applyBorder="1"/>
    <xf numFmtId="169" fontId="16" fillId="0" borderId="0" xfId="0" applyNumberFormat="1" applyFont="1" applyFill="1" applyAlignment="1">
      <alignment horizontal="center"/>
    </xf>
    <xf numFmtId="169" fontId="0" fillId="0" borderId="10" xfId="0" applyNumberFormat="1" applyBorder="1"/>
    <xf numFmtId="44" fontId="0" fillId="0" borderId="0" xfId="1" applyFont="1" applyFill="1"/>
    <xf numFmtId="0" fontId="0" fillId="0" borderId="0" xfId="0"/>
    <xf numFmtId="176" fontId="0" fillId="0" borderId="0" xfId="2" applyNumberFormat="1" applyFont="1"/>
    <xf numFmtId="0" fontId="19" fillId="0" borderId="0" xfId="45"/>
    <xf numFmtId="169" fontId="0" fillId="0" borderId="0" xfId="1" applyNumberFormat="1" applyFont="1"/>
    <xf numFmtId="169" fontId="0" fillId="0" borderId="0" xfId="0" applyNumberFormat="1"/>
    <xf numFmtId="6" fontId="0" fillId="0" borderId="10" xfId="0" applyNumberFormat="1" applyBorder="1"/>
    <xf numFmtId="0" fontId="74" fillId="0" borderId="0" xfId="0" applyFont="1"/>
    <xf numFmtId="0" fontId="56" fillId="0" borderId="0" xfId="0" applyFont="1" applyFill="1"/>
    <xf numFmtId="165" fontId="74" fillId="0" borderId="10" xfId="0" applyNumberFormat="1" applyFont="1" applyFill="1" applyBorder="1"/>
    <xf numFmtId="0" fontId="74" fillId="0" borderId="0" xfId="0" applyFont="1" applyFill="1"/>
    <xf numFmtId="6" fontId="74" fillId="0" borderId="0" xfId="0" applyNumberFormat="1" applyFont="1" applyFill="1"/>
    <xf numFmtId="169" fontId="74" fillId="0" borderId="0" xfId="1" applyNumberFormat="1" applyFont="1" applyFill="1"/>
    <xf numFmtId="169" fontId="76" fillId="0" borderId="0" xfId="0" applyNumberFormat="1" applyFont="1" applyFill="1" applyAlignment="1">
      <alignment horizontal="center"/>
    </xf>
    <xf numFmtId="169" fontId="74" fillId="0" borderId="0" xfId="1" applyNumberFormat="1" applyFont="1" applyFill="1" applyBorder="1"/>
    <xf numFmtId="0" fontId="74" fillId="0" borderId="0" xfId="0" applyFont="1" applyFill="1" applyBorder="1" applyAlignment="1">
      <alignment horizontal="right" vertical="top" wrapText="1"/>
    </xf>
    <xf numFmtId="44" fontId="74" fillId="0" borderId="0" xfId="1" applyFont="1" applyFill="1"/>
    <xf numFmtId="44" fontId="74" fillId="0" borderId="0" xfId="0" applyNumberFormat="1" applyFont="1" applyFill="1"/>
    <xf numFmtId="6" fontId="76" fillId="0" borderId="0" xfId="0" applyNumberFormat="1" applyFont="1" applyFill="1" applyAlignment="1">
      <alignment horizontal="center"/>
    </xf>
    <xf numFmtId="0" fontId="76" fillId="0" borderId="10" xfId="0" applyFont="1" applyFill="1" applyBorder="1" applyAlignment="1">
      <alignment horizontal="center"/>
    </xf>
    <xf numFmtId="44" fontId="74" fillId="0" borderId="10" xfId="0" applyNumberFormat="1" applyFont="1" applyFill="1" applyBorder="1" applyAlignment="1">
      <alignment horizontal="center"/>
    </xf>
    <xf numFmtId="166" fontId="74" fillId="0" borderId="10" xfId="0" applyNumberFormat="1" applyFont="1" applyFill="1" applyBorder="1"/>
    <xf numFmtId="0" fontId="74" fillId="0" borderId="0" xfId="0" applyFont="1" applyFill="1" applyBorder="1"/>
    <xf numFmtId="177" fontId="55" fillId="0" borderId="38" xfId="0" applyNumberFormat="1" applyFont="1" applyFill="1" applyBorder="1" applyAlignment="1">
      <alignment vertical="center"/>
    </xf>
    <xf numFmtId="3" fontId="16" fillId="0" borderId="10" xfId="0" applyNumberFormat="1" applyFont="1" applyFill="1" applyBorder="1" applyAlignment="1">
      <alignment horizontal="center" vertical="center" wrapText="1"/>
    </xf>
    <xf numFmtId="0" fontId="0" fillId="0" borderId="0" xfId="0" applyFill="1" applyAlignment="1">
      <alignment horizontal="center"/>
    </xf>
    <xf numFmtId="0" fontId="0" fillId="0" borderId="0" xfId="0" applyFont="1" applyFill="1"/>
    <xf numFmtId="0" fontId="0" fillId="0" borderId="0" xfId="0" applyFont="1" applyFill="1" applyBorder="1" applyAlignment="1">
      <alignment vertical="center" wrapText="1"/>
    </xf>
    <xf numFmtId="0" fontId="0" fillId="0" borderId="0" xfId="0" applyFill="1" applyAlignment="1">
      <alignment horizontal="center"/>
    </xf>
    <xf numFmtId="0" fontId="16" fillId="0" borderId="0" xfId="0" applyFont="1" applyFill="1" applyBorder="1" applyAlignment="1">
      <alignment horizontal="center"/>
    </xf>
    <xf numFmtId="165" fontId="0" fillId="0" borderId="0" xfId="0" applyNumberFormat="1" applyFill="1" applyBorder="1"/>
    <xf numFmtId="1" fontId="0" fillId="0" borderId="10" xfId="0" applyNumberFormat="1" applyBorder="1"/>
    <xf numFmtId="1" fontId="0" fillId="0" borderId="0" xfId="0" applyNumberFormat="1"/>
    <xf numFmtId="164" fontId="0" fillId="0" borderId="0" xfId="0" applyNumberFormat="1" applyFill="1"/>
    <xf numFmtId="0" fontId="22" fillId="34" borderId="10" xfId="0" applyFont="1" applyFill="1" applyBorder="1" applyAlignment="1">
      <alignment horizontal="center" vertical="center" wrapText="1"/>
    </xf>
    <xf numFmtId="0" fontId="0" fillId="0" borderId="0" xfId="0" applyAlignment="1">
      <alignment wrapText="1"/>
    </xf>
    <xf numFmtId="9" fontId="0" fillId="0" borderId="0" xfId="2" applyFont="1"/>
    <xf numFmtId="6" fontId="0" fillId="0" borderId="0" xfId="0" applyNumberFormat="1"/>
    <xf numFmtId="0" fontId="0" fillId="0" borderId="0" xfId="0"/>
    <xf numFmtId="166" fontId="0" fillId="0" borderId="0" xfId="0" applyNumberFormat="1"/>
    <xf numFmtId="0" fontId="0" fillId="0" borderId="0" xfId="0" applyAlignment="1">
      <alignment horizontal="center" vertical="center"/>
    </xf>
    <xf numFmtId="0" fontId="73" fillId="0" borderId="10" xfId="0" applyFont="1" applyFill="1" applyBorder="1" applyAlignment="1">
      <alignment vertical="center" wrapText="1"/>
    </xf>
    <xf numFmtId="0" fontId="0" fillId="0" borderId="10" xfId="0" applyBorder="1" applyAlignment="1">
      <alignment wrapText="1"/>
    </xf>
    <xf numFmtId="0" fontId="0" fillId="0" borderId="0" xfId="0"/>
    <xf numFmtId="0" fontId="0" fillId="0" borderId="0" xfId="0"/>
    <xf numFmtId="0" fontId="0" fillId="0" borderId="0" xfId="0" applyFill="1"/>
    <xf numFmtId="207" fontId="0" fillId="0" borderId="0" xfId="0" applyNumberFormat="1" applyFont="1" applyFill="1"/>
    <xf numFmtId="44" fontId="0" fillId="0" borderId="0" xfId="0" applyNumberFormat="1" applyFont="1" applyFill="1"/>
    <xf numFmtId="44" fontId="0" fillId="0" borderId="0" xfId="0" quotePrefix="1" applyNumberFormat="1"/>
    <xf numFmtId="0" fontId="22" fillId="0" borderId="37" xfId="0" applyFont="1" applyFill="1" applyBorder="1" applyAlignment="1">
      <alignment vertical="center"/>
    </xf>
    <xf numFmtId="0" fontId="0" fillId="0" borderId="0" xfId="0" applyFill="1" applyBorder="1" applyAlignment="1">
      <alignment vertical="top" wrapText="1"/>
    </xf>
    <xf numFmtId="0" fontId="74" fillId="0" borderId="0" xfId="0" applyFont="1" applyFill="1" applyAlignment="1">
      <alignment horizontal="center"/>
    </xf>
    <xf numFmtId="177" fontId="55" fillId="0" borderId="12" xfId="0" applyNumberFormat="1" applyFont="1" applyFill="1" applyBorder="1" applyAlignment="1">
      <alignment vertical="center"/>
    </xf>
    <xf numFmtId="0" fontId="76" fillId="0" borderId="10" xfId="0" applyFont="1" applyFill="1" applyBorder="1"/>
    <xf numFmtId="0" fontId="16" fillId="0" borderId="10" xfId="0" applyFont="1" applyBorder="1" applyAlignment="1">
      <alignment horizontal="center" vertical="center" wrapText="1"/>
    </xf>
    <xf numFmtId="3" fontId="16" fillId="0" borderId="10" xfId="0" applyNumberFormat="1" applyFont="1" applyBorder="1" applyAlignment="1">
      <alignment horizontal="center" vertical="center" wrapText="1"/>
    </xf>
    <xf numFmtId="166" fontId="16" fillId="0" borderId="10" xfId="0" applyNumberFormat="1" applyFont="1" applyBorder="1" applyAlignment="1">
      <alignment horizontal="center" vertical="center" wrapText="1"/>
    </xf>
    <xf numFmtId="165" fontId="16" fillId="0" borderId="10" xfId="0" applyNumberFormat="1" applyFont="1" applyBorder="1" applyAlignment="1">
      <alignment horizontal="center" vertical="center" wrapText="1"/>
    </xf>
    <xf numFmtId="1" fontId="0" fillId="0" borderId="10" xfId="0" applyNumberFormat="1" applyBorder="1" applyAlignment="1">
      <alignment horizontal="center" vertical="center"/>
    </xf>
    <xf numFmtId="3" fontId="16" fillId="0" borderId="10" xfId="48" applyNumberFormat="1" applyFont="1" applyBorder="1"/>
    <xf numFmtId="3" fontId="16" fillId="0" borderId="10" xfId="0" applyNumberFormat="1" applyFont="1" applyBorder="1"/>
    <xf numFmtId="165" fontId="16" fillId="0" borderId="10" xfId="0" applyNumberFormat="1" applyFont="1" applyBorder="1"/>
    <xf numFmtId="0" fontId="0" fillId="0" borderId="10" xfId="0" applyBorder="1" applyAlignment="1">
      <alignment horizontal="center" vertical="center"/>
    </xf>
    <xf numFmtId="0" fontId="0" fillId="0" borderId="0" xfId="0"/>
    <xf numFmtId="168" fontId="0" fillId="0" borderId="10" xfId="48" applyNumberFormat="1" applyFont="1" applyBorder="1"/>
    <xf numFmtId="168" fontId="16" fillId="0" borderId="10" xfId="48" applyNumberFormat="1" applyFont="1" applyBorder="1"/>
    <xf numFmtId="165" fontId="16" fillId="0" borderId="10" xfId="48" applyNumberFormat="1" applyFont="1" applyBorder="1"/>
    <xf numFmtId="0" fontId="22" fillId="0" borderId="10" xfId="0" applyFont="1" applyBorder="1" applyAlignment="1">
      <alignment horizontal="right" vertical="center"/>
    </xf>
    <xf numFmtId="0" fontId="22" fillId="0" borderId="0" xfId="0" applyFont="1" applyFill="1" applyBorder="1" applyAlignment="1">
      <alignment horizontal="right" vertical="center"/>
    </xf>
    <xf numFmtId="0" fontId="22" fillId="0" borderId="10" xfId="0" applyFont="1" applyFill="1" applyBorder="1" applyAlignment="1">
      <alignment horizontal="right" vertical="center"/>
    </xf>
    <xf numFmtId="0" fontId="0" fillId="0" borderId="10" xfId="0" applyFill="1" applyBorder="1" applyAlignment="1">
      <alignment horizontal="center" wrapText="1"/>
    </xf>
    <xf numFmtId="0" fontId="22" fillId="0" borderId="0" xfId="0" applyFont="1" applyBorder="1" applyAlignment="1">
      <alignment horizontal="right" vertical="center"/>
    </xf>
    <xf numFmtId="0" fontId="22" fillId="0" borderId="0" xfId="0" applyFont="1" applyBorder="1" applyAlignment="1">
      <alignment horizontal="left" vertical="center"/>
    </xf>
    <xf numFmtId="0" fontId="76" fillId="0" borderId="10" xfId="0" applyFont="1" applyFill="1" applyBorder="1" applyAlignment="1">
      <alignment horizontal="center" vertical="center" wrapText="1"/>
    </xf>
    <xf numFmtId="3" fontId="76" fillId="0" borderId="10" xfId="0" applyNumberFormat="1" applyFont="1" applyFill="1" applyBorder="1" applyAlignment="1">
      <alignment horizontal="center" vertical="center" wrapText="1"/>
    </xf>
    <xf numFmtId="165" fontId="76" fillId="0" borderId="10" xfId="0" applyNumberFormat="1" applyFont="1" applyFill="1" applyBorder="1"/>
    <xf numFmtId="177" fontId="0" fillId="0" borderId="0" xfId="0" applyNumberFormat="1"/>
    <xf numFmtId="0" fontId="14" fillId="0" borderId="0" xfId="0" applyFont="1" applyFill="1" applyBorder="1" applyAlignment="1">
      <alignment vertical="center" wrapText="1"/>
    </xf>
    <xf numFmtId="208" fontId="0" fillId="0" borderId="0" xfId="0" applyNumberFormat="1" applyFill="1"/>
    <xf numFmtId="208" fontId="0" fillId="0" borderId="0" xfId="0" applyNumberFormat="1"/>
    <xf numFmtId="1" fontId="16" fillId="0" borderId="10" xfId="48" applyNumberFormat="1" applyFont="1" applyBorder="1"/>
    <xf numFmtId="0" fontId="80" fillId="0" borderId="54" xfId="0" applyFont="1" applyBorder="1" applyAlignment="1">
      <alignment horizontal="center" vertical="center" wrapText="1"/>
    </xf>
    <xf numFmtId="0" fontId="40" fillId="0" borderId="0" xfId="0" applyFont="1"/>
    <xf numFmtId="0" fontId="80" fillId="0" borderId="55" xfId="0" applyFont="1" applyBorder="1" applyAlignment="1">
      <alignment horizontal="center" vertical="center" wrapText="1"/>
    </xf>
    <xf numFmtId="0" fontId="0" fillId="0" borderId="0" xfId="0" applyFill="1" applyAlignment="1">
      <alignment horizontal="center"/>
    </xf>
    <xf numFmtId="0" fontId="0" fillId="0" borderId="0" xfId="0"/>
    <xf numFmtId="0" fontId="0" fillId="0" borderId="10" xfId="0" applyBorder="1"/>
    <xf numFmtId="0" fontId="40" fillId="0" borderId="0" xfId="0" applyFont="1" applyAlignment="1">
      <alignment wrapText="1"/>
    </xf>
    <xf numFmtId="209" fontId="0" fillId="0" borderId="10" xfId="0" applyNumberFormat="1" applyBorder="1"/>
    <xf numFmtId="168" fontId="0" fillId="0" borderId="10" xfId="0" applyNumberFormat="1" applyBorder="1"/>
    <xf numFmtId="0" fontId="22" fillId="34" borderId="10" xfId="0" applyFont="1" applyFill="1" applyBorder="1" applyAlignment="1">
      <alignment horizontal="center" vertical="center" wrapText="1"/>
    </xf>
    <xf numFmtId="0" fontId="139" fillId="0" borderId="0" xfId="0" applyFont="1"/>
    <xf numFmtId="44" fontId="139" fillId="0" borderId="0" xfId="1" applyFont="1"/>
    <xf numFmtId="0" fontId="139" fillId="0" borderId="0" xfId="0" applyFont="1" applyAlignment="1">
      <alignment wrapText="1"/>
    </xf>
    <xf numFmtId="6" fontId="0" fillId="0" borderId="0" xfId="1" applyNumberFormat="1" applyFont="1"/>
    <xf numFmtId="44" fontId="0" fillId="0" borderId="0" xfId="1" applyFont="1" applyAlignment="1">
      <alignment wrapText="1"/>
    </xf>
    <xf numFmtId="0" fontId="124" fillId="0" borderId="0" xfId="42031"/>
    <xf numFmtId="0" fontId="140" fillId="0" borderId="16" xfId="42031" applyNumberFormat="1" applyFont="1" applyBorder="1" applyAlignment="1">
      <alignment horizontal="center" vertical="center" wrapText="1"/>
    </xf>
    <xf numFmtId="0" fontId="140" fillId="0" borderId="21" xfId="42031" applyNumberFormat="1" applyFont="1" applyBorder="1" applyAlignment="1">
      <alignment horizontal="center" vertical="center" wrapText="1"/>
    </xf>
    <xf numFmtId="0" fontId="140" fillId="0" borderId="20" xfId="42031" applyNumberFormat="1" applyFont="1" applyBorder="1" applyAlignment="1">
      <alignment horizontal="center" vertical="center" wrapText="1"/>
    </xf>
    <xf numFmtId="0" fontId="140" fillId="0" borderId="23" xfId="42031" applyNumberFormat="1" applyFont="1" applyBorder="1" applyAlignment="1">
      <alignment horizontal="center" vertical="center" wrapText="1"/>
    </xf>
    <xf numFmtId="0" fontId="141" fillId="0" borderId="0" xfId="42031" applyNumberFormat="1" applyFont="1" applyAlignment="1">
      <alignment horizontal="left" vertical="top" wrapText="1"/>
    </xf>
    <xf numFmtId="205" fontId="141" fillId="0" borderId="18" xfId="42031" applyNumberFormat="1" applyFont="1" applyBorder="1" applyAlignment="1">
      <alignment horizontal="right" vertical="top" wrapText="1"/>
    </xf>
    <xf numFmtId="206" fontId="141" fillId="0" borderId="18" xfId="42031" applyNumberFormat="1" applyFont="1" applyBorder="1" applyAlignment="1">
      <alignment horizontal="right" vertical="top" wrapText="1"/>
    </xf>
    <xf numFmtId="206" fontId="141" fillId="0" borderId="0" xfId="42031" applyNumberFormat="1" applyFont="1" applyAlignment="1">
      <alignment horizontal="right" vertical="top" wrapText="1"/>
    </xf>
    <xf numFmtId="206" fontId="141" fillId="0" borderId="22" xfId="42031" applyNumberFormat="1" applyFont="1" applyBorder="1" applyAlignment="1">
      <alignment horizontal="right" vertical="top" wrapText="1"/>
    </xf>
    <xf numFmtId="0" fontId="16" fillId="0" borderId="10" xfId="0" applyFont="1" applyFill="1" applyBorder="1" applyAlignment="1">
      <alignment horizontal="center" vertical="center" wrapText="1"/>
    </xf>
    <xf numFmtId="1" fontId="0" fillId="0" borderId="10" xfId="0" applyNumberFormat="1" applyFill="1" applyBorder="1" applyAlignment="1">
      <alignment horizontal="center"/>
    </xf>
    <xf numFmtId="0" fontId="16" fillId="0" borderId="10" xfId="0" applyFont="1" applyFill="1" applyBorder="1" applyAlignment="1">
      <alignment horizontal="center"/>
    </xf>
    <xf numFmtId="0" fontId="139" fillId="0" borderId="10" xfId="0" applyFont="1" applyBorder="1" applyAlignment="1">
      <alignment wrapText="1"/>
    </xf>
    <xf numFmtId="0" fontId="139" fillId="0" borderId="10" xfId="0" applyFont="1" applyBorder="1" applyAlignment="1">
      <alignment horizontal="center" wrapText="1"/>
    </xf>
    <xf numFmtId="169" fontId="139" fillId="0" borderId="10" xfId="0" applyNumberFormat="1" applyFont="1" applyBorder="1" applyAlignment="1">
      <alignment wrapText="1"/>
    </xf>
    <xf numFmtId="44" fontId="139" fillId="0" borderId="10" xfId="0" applyNumberFormat="1" applyFont="1" applyBorder="1" applyAlignment="1">
      <alignment horizontal="center" wrapText="1"/>
    </xf>
    <xf numFmtId="44" fontId="139" fillId="0" borderId="12" xfId="0" applyNumberFormat="1" applyFont="1" applyBorder="1" applyAlignment="1">
      <alignment horizontal="center" wrapText="1"/>
    </xf>
    <xf numFmtId="0" fontId="139" fillId="0" borderId="12" xfId="0" applyFont="1" applyBorder="1" applyAlignment="1">
      <alignment horizontal="center" wrapText="1"/>
    </xf>
    <xf numFmtId="0" fontId="16" fillId="0" borderId="10" xfId="0" applyFont="1" applyBorder="1" applyAlignment="1">
      <alignment horizontal="center" wrapText="1"/>
    </xf>
    <xf numFmtId="44" fontId="0" fillId="0" borderId="10" xfId="0" applyNumberFormat="1" applyBorder="1"/>
    <xf numFmtId="44" fontId="0" fillId="0" borderId="10" xfId="0" applyNumberFormat="1" applyBorder="1" applyAlignment="1">
      <alignment horizontal="center"/>
    </xf>
    <xf numFmtId="44" fontId="0" fillId="0" borderId="12" xfId="0" applyNumberFormat="1" applyBorder="1" applyAlignment="1">
      <alignment horizontal="center"/>
    </xf>
    <xf numFmtId="0" fontId="0" fillId="0" borderId="12" xfId="0" applyBorder="1" applyAlignment="1">
      <alignment horizontal="right"/>
    </xf>
    <xf numFmtId="0" fontId="0" fillId="0" borderId="0" xfId="0" applyAlignment="1">
      <alignment horizontal="center"/>
    </xf>
    <xf numFmtId="44" fontId="0" fillId="0" borderId="0" xfId="0" applyNumberFormat="1" applyAlignment="1">
      <alignment horizontal="center"/>
    </xf>
    <xf numFmtId="44" fontId="0" fillId="0" borderId="12" xfId="1" applyFont="1" applyBorder="1" applyAlignment="1">
      <alignment horizontal="right"/>
    </xf>
    <xf numFmtId="0" fontId="0" fillId="33" borderId="10" xfId="0" applyFill="1" applyBorder="1"/>
    <xf numFmtId="0" fontId="0" fillId="33" borderId="10" xfId="0" applyFill="1" applyBorder="1" applyAlignment="1">
      <alignment horizontal="center"/>
    </xf>
    <xf numFmtId="169" fontId="0" fillId="33" borderId="10" xfId="0" applyNumberFormat="1" applyFill="1" applyBorder="1"/>
    <xf numFmtId="44" fontId="0" fillId="33" borderId="10" xfId="0" applyNumberFormat="1" applyFill="1" applyBorder="1"/>
    <xf numFmtId="44" fontId="0" fillId="33" borderId="10" xfId="0" applyNumberFormat="1" applyFill="1" applyBorder="1" applyAlignment="1">
      <alignment horizontal="center"/>
    </xf>
    <xf numFmtId="44" fontId="0" fillId="33" borderId="12" xfId="0" applyNumberFormat="1" applyFill="1" applyBorder="1" applyAlignment="1">
      <alignment horizontal="center"/>
    </xf>
    <xf numFmtId="0" fontId="0" fillId="33" borderId="12" xfId="0" applyFill="1" applyBorder="1" applyAlignment="1">
      <alignment horizontal="right"/>
    </xf>
    <xf numFmtId="0" fontId="0" fillId="110" borderId="10" xfId="0" applyFill="1" applyBorder="1"/>
    <xf numFmtId="0" fontId="0" fillId="110" borderId="10" xfId="0" applyFill="1" applyBorder="1" applyAlignment="1">
      <alignment horizontal="center"/>
    </xf>
    <xf numFmtId="169" fontId="0" fillId="110" borderId="10" xfId="0" applyNumberFormat="1" applyFill="1" applyBorder="1"/>
    <xf numFmtId="44" fontId="0" fillId="110" borderId="10" xfId="0" applyNumberFormat="1" applyFill="1" applyBorder="1"/>
    <xf numFmtId="0" fontId="0" fillId="110" borderId="12" xfId="0" applyFill="1" applyBorder="1" applyAlignment="1">
      <alignment horizontal="center"/>
    </xf>
    <xf numFmtId="0" fontId="0" fillId="0" borderId="10" xfId="0" applyFont="1" applyBorder="1" applyAlignment="1">
      <alignment horizontal="center" wrapText="1"/>
    </xf>
    <xf numFmtId="16" fontId="0" fillId="0" borderId="0" xfId="0" quotePrefix="1" applyNumberFormat="1" applyAlignment="1">
      <alignment horizontal="right"/>
    </xf>
    <xf numFmtId="0" fontId="14" fillId="0" borderId="0" xfId="0" applyFont="1"/>
    <xf numFmtId="168" fontId="74" fillId="0" borderId="0" xfId="48" applyNumberFormat="1" applyFont="1"/>
    <xf numFmtId="0" fontId="16" fillId="0" borderId="0" xfId="0" applyFont="1" applyBorder="1"/>
    <xf numFmtId="0" fontId="0" fillId="0" borderId="0" xfId="0" applyFont="1" applyAlignment="1"/>
    <xf numFmtId="0" fontId="0" fillId="0" borderId="0" xfId="0" applyFont="1" applyFill="1" applyBorder="1"/>
    <xf numFmtId="9" fontId="0" fillId="0" borderId="0" xfId="0" applyNumberFormat="1" applyFont="1" applyBorder="1"/>
    <xf numFmtId="164" fontId="26" fillId="0" borderId="0" xfId="1" applyNumberFormat="1" applyFont="1"/>
    <xf numFmtId="0" fontId="26" fillId="0" borderId="0" xfId="0" applyFont="1"/>
    <xf numFmtId="2" fontId="26" fillId="0" borderId="0" xfId="1" applyNumberFormat="1" applyFont="1"/>
    <xf numFmtId="1" fontId="26" fillId="0" borderId="0" xfId="0" applyNumberFormat="1" applyFont="1"/>
    <xf numFmtId="0" fontId="143" fillId="0" borderId="10" xfId="0" applyFont="1" applyBorder="1" applyAlignment="1">
      <alignment horizontal="center" vertical="center" wrapText="1"/>
    </xf>
    <xf numFmtId="0" fontId="26" fillId="0" borderId="10" xfId="0" applyFont="1" applyBorder="1"/>
    <xf numFmtId="168" fontId="26" fillId="0" borderId="10" xfId="48" applyNumberFormat="1" applyFont="1" applyBorder="1"/>
    <xf numFmtId="165" fontId="26" fillId="0" borderId="10" xfId="0" applyNumberFormat="1" applyFont="1" applyBorder="1"/>
    <xf numFmtId="0" fontId="143" fillId="0" borderId="10" xfId="0" applyFont="1" applyBorder="1"/>
    <xf numFmtId="0" fontId="0" fillId="0" borderId="0" xfId="0" applyFont="1" applyAlignment="1">
      <alignment wrapText="1"/>
    </xf>
    <xf numFmtId="10" fontId="0" fillId="0" borderId="0" xfId="0" applyNumberFormat="1"/>
    <xf numFmtId="0" fontId="0" fillId="0" borderId="10" xfId="0" applyBorder="1" applyAlignment="1">
      <alignment horizontal="center" wrapText="1"/>
    </xf>
    <xf numFmtId="1" fontId="0" fillId="0" borderId="0" xfId="0" applyNumberFormat="1" applyFont="1" applyFill="1" applyAlignment="1">
      <alignment horizontal="center"/>
    </xf>
    <xf numFmtId="1" fontId="74" fillId="0" borderId="0" xfId="0" applyNumberFormat="1" applyFont="1" applyFill="1" applyAlignment="1">
      <alignment horizontal="center"/>
    </xf>
    <xf numFmtId="1" fontId="0" fillId="0" borderId="10" xfId="0" applyNumberFormat="1" applyFill="1" applyBorder="1"/>
    <xf numFmtId="0" fontId="16" fillId="0" borderId="10" xfId="0" applyFont="1" applyBorder="1" applyAlignment="1">
      <alignment horizontal="center" vertical="center" wrapText="1"/>
    </xf>
    <xf numFmtId="3" fontId="16" fillId="0" borderId="10" xfId="0" applyNumberFormat="1" applyFont="1" applyBorder="1" applyAlignment="1">
      <alignment horizontal="center" vertical="center" wrapText="1"/>
    </xf>
    <xf numFmtId="0" fontId="0" fillId="0" borderId="10" xfId="0" applyFill="1" applyBorder="1" applyAlignment="1">
      <alignment horizontal="right" vertical="top" wrapText="1"/>
    </xf>
    <xf numFmtId="0" fontId="0" fillId="0" borderId="0" xfId="0" applyAlignment="1">
      <alignment vertical="center"/>
    </xf>
    <xf numFmtId="0" fontId="0" fillId="0" borderId="10" xfId="0" applyFill="1" applyBorder="1" applyAlignment="1">
      <alignment wrapText="1"/>
    </xf>
    <xf numFmtId="0" fontId="0" fillId="0" borderId="0" xfId="0" applyAlignment="1">
      <alignment horizontal="left" wrapText="1"/>
    </xf>
    <xf numFmtId="0" fontId="0" fillId="0" borderId="0" xfId="0" applyFont="1" applyBorder="1" applyAlignment="1">
      <alignment horizontal="center" wrapText="1"/>
    </xf>
    <xf numFmtId="0" fontId="0" fillId="0" borderId="0" xfId="0" applyFont="1" applyFill="1" applyBorder="1" applyAlignment="1">
      <alignment horizontal="center" wrapText="1"/>
    </xf>
    <xf numFmtId="170" fontId="0" fillId="0" borderId="0" xfId="48" applyNumberFormat="1" applyFont="1" applyFill="1"/>
    <xf numFmtId="0" fontId="0" fillId="0" borderId="10" xfId="0" applyFont="1" applyBorder="1" applyAlignment="1">
      <alignment wrapText="1"/>
    </xf>
    <xf numFmtId="0" fontId="74" fillId="0" borderId="0" xfId="0" applyFont="1" applyAlignment="1">
      <alignment wrapText="1"/>
    </xf>
    <xf numFmtId="1" fontId="74" fillId="0" borderId="10" xfId="0" applyNumberFormat="1" applyFont="1" applyFill="1" applyBorder="1"/>
    <xf numFmtId="1" fontId="76" fillId="0" borderId="10" xfId="0" applyNumberFormat="1" applyFont="1" applyFill="1" applyBorder="1"/>
    <xf numFmtId="177" fontId="22" fillId="0" borderId="37" xfId="0" applyNumberFormat="1" applyFont="1" applyFill="1" applyBorder="1" applyAlignment="1">
      <alignment vertical="center"/>
    </xf>
    <xf numFmtId="2" fontId="14" fillId="0" borderId="0" xfId="0" applyNumberFormat="1" applyFont="1"/>
    <xf numFmtId="164" fontId="14" fillId="0" borderId="0" xfId="0" applyNumberFormat="1" applyFont="1"/>
    <xf numFmtId="1" fontId="14" fillId="0" borderId="0" xfId="0" applyNumberFormat="1" applyFont="1"/>
    <xf numFmtId="0" fontId="22" fillId="0" borderId="0" xfId="0" applyFont="1" applyBorder="1" applyAlignment="1">
      <alignment horizontal="center" vertical="center"/>
    </xf>
    <xf numFmtId="9" fontId="144" fillId="0" borderId="0" xfId="0" applyNumberFormat="1" applyFont="1" applyBorder="1" applyAlignment="1">
      <alignment horizontal="right" vertical="center"/>
    </xf>
    <xf numFmtId="0" fontId="0" fillId="0" borderId="41" xfId="0" applyBorder="1"/>
    <xf numFmtId="1" fontId="22" fillId="0" borderId="0" xfId="0" applyNumberFormat="1" applyFont="1" applyBorder="1" applyAlignment="1">
      <alignment horizontal="center" vertical="center"/>
    </xf>
    <xf numFmtId="2" fontId="0" fillId="0" borderId="0" xfId="0" applyNumberFormat="1"/>
    <xf numFmtId="0" fontId="0" fillId="0" borderId="0" xfId="0" applyBorder="1" applyAlignment="1"/>
    <xf numFmtId="0" fontId="0" fillId="0" borderId="64" xfId="0" applyBorder="1"/>
    <xf numFmtId="1" fontId="0" fillId="0" borderId="0" xfId="0" applyNumberFormat="1" applyFill="1"/>
    <xf numFmtId="0" fontId="0" fillId="0" borderId="10" xfId="0" applyFont="1" applyFill="1" applyBorder="1" applyAlignment="1">
      <alignment horizontal="center"/>
    </xf>
    <xf numFmtId="0" fontId="22" fillId="0" borderId="10" xfId="0" applyFont="1" applyBorder="1" applyAlignment="1">
      <alignment horizontal="center" vertical="center"/>
    </xf>
    <xf numFmtId="0" fontId="16" fillId="0" borderId="0" xfId="0" applyFont="1" applyFill="1"/>
    <xf numFmtId="0" fontId="22" fillId="0" borderId="10" xfId="0" applyFont="1" applyBorder="1" applyAlignment="1">
      <alignment vertical="center"/>
    </xf>
    <xf numFmtId="209" fontId="22" fillId="0" borderId="0" xfId="0" applyNumberFormat="1" applyFont="1" applyBorder="1" applyAlignment="1">
      <alignment horizontal="right" vertical="center"/>
    </xf>
    <xf numFmtId="210" fontId="22" fillId="0" borderId="0" xfId="0" applyNumberFormat="1" applyFont="1" applyBorder="1" applyAlignment="1">
      <alignment horizontal="right" vertical="center"/>
    </xf>
    <xf numFmtId="177" fontId="0" fillId="0" borderId="10" xfId="0" applyNumberFormat="1" applyFill="1" applyBorder="1"/>
    <xf numFmtId="2" fontId="0" fillId="0" borderId="10" xfId="0" applyNumberFormat="1" applyFill="1" applyBorder="1"/>
    <xf numFmtId="177" fontId="22" fillId="0" borderId="37" xfId="0" applyNumberFormat="1" applyFont="1" applyFill="1" applyBorder="1" applyAlignment="1">
      <alignment vertical="center" wrapText="1"/>
    </xf>
    <xf numFmtId="0" fontId="23" fillId="0" borderId="10" xfId="0" applyFont="1" applyBorder="1" applyAlignment="1">
      <alignment horizontal="right" vertical="center"/>
    </xf>
    <xf numFmtId="0" fontId="146" fillId="0" borderId="0" xfId="0" applyFont="1" applyAlignment="1">
      <alignment vertical="center"/>
    </xf>
    <xf numFmtId="17" fontId="0" fillId="0" borderId="0" xfId="0" applyNumberFormat="1"/>
    <xf numFmtId="0" fontId="16" fillId="0" borderId="10" xfId="0" applyFont="1" applyFill="1" applyBorder="1"/>
    <xf numFmtId="2" fontId="16" fillId="0" borderId="10" xfId="0" applyNumberFormat="1" applyFont="1" applyFill="1" applyBorder="1"/>
    <xf numFmtId="165" fontId="16" fillId="0" borderId="10" xfId="0" applyNumberFormat="1" applyFont="1" applyFill="1" applyBorder="1"/>
    <xf numFmtId="177" fontId="16" fillId="0" borderId="10" xfId="0" applyNumberFormat="1" applyFont="1" applyFill="1" applyBorder="1"/>
    <xf numFmtId="164" fontId="55" fillId="0" borderId="10" xfId="0" applyNumberFormat="1" applyFont="1" applyFill="1" applyBorder="1" applyAlignment="1">
      <alignment vertical="center"/>
    </xf>
    <xf numFmtId="164" fontId="22" fillId="0" borderId="10" xfId="0" applyNumberFormat="1" applyFont="1" applyFill="1" applyBorder="1" applyAlignment="1">
      <alignment vertical="center"/>
    </xf>
    <xf numFmtId="164" fontId="25" fillId="0" borderId="10" xfId="1" applyNumberFormat="1" applyFont="1" applyFill="1" applyBorder="1"/>
    <xf numFmtId="0" fontId="0" fillId="0" borderId="0" xfId="0" applyAlignment="1">
      <alignment horizontal="left" vertical="center" indent="1"/>
    </xf>
    <xf numFmtId="0" fontId="16" fillId="0" borderId="10" xfId="0" applyFont="1" applyBorder="1" applyAlignment="1">
      <alignment horizontal="center" vertical="center" wrapText="1"/>
    </xf>
    <xf numFmtId="3" fontId="16"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9" fillId="0" borderId="0" xfId="45" applyFill="1"/>
    <xf numFmtId="0" fontId="147" fillId="0" borderId="73" xfId="0" applyNumberFormat="1" applyFont="1" applyFill="1" applyBorder="1" applyAlignment="1" applyProtection="1">
      <alignment horizontal="left" wrapText="1"/>
    </xf>
    <xf numFmtId="10" fontId="0" fillId="0" borderId="0" xfId="2" applyNumberFormat="1" applyFont="1"/>
    <xf numFmtId="0" fontId="149" fillId="111" borderId="0" xfId="0" applyNumberFormat="1" applyFont="1" applyFill="1" applyBorder="1" applyAlignment="1" applyProtection="1"/>
    <xf numFmtId="0" fontId="150" fillId="111" borderId="0" xfId="0" applyNumberFormat="1" applyFont="1" applyFill="1" applyBorder="1" applyAlignment="1" applyProtection="1"/>
    <xf numFmtId="0" fontId="151" fillId="112" borderId="73" xfId="0" applyNumberFormat="1" applyFont="1" applyFill="1" applyBorder="1" applyAlignment="1" applyProtection="1">
      <alignment horizontal="center" wrapText="1"/>
    </xf>
    <xf numFmtId="0" fontId="147" fillId="111" borderId="73" xfId="0" applyNumberFormat="1" applyFont="1" applyFill="1" applyBorder="1" applyAlignment="1" applyProtection="1">
      <alignment horizontal="left" wrapText="1"/>
    </xf>
    <xf numFmtId="0" fontId="147" fillId="111" borderId="73" xfId="0" applyNumberFormat="1" applyFont="1" applyFill="1" applyBorder="1" applyAlignment="1" applyProtection="1">
      <alignment horizontal="right" wrapText="1"/>
    </xf>
    <xf numFmtId="0" fontId="40" fillId="0" borderId="10" xfId="0" applyFont="1" applyFill="1" applyBorder="1" applyAlignment="1">
      <alignment horizontal="left"/>
    </xf>
    <xf numFmtId="164" fontId="40" fillId="0" borderId="14" xfId="1" applyNumberFormat="1" applyFont="1" applyFill="1" applyBorder="1"/>
    <xf numFmtId="0" fontId="40" fillId="0" borderId="0" xfId="0" applyFont="1" applyFill="1"/>
    <xf numFmtId="9" fontId="0" fillId="0" borderId="0" xfId="2" applyFont="1" applyFill="1"/>
    <xf numFmtId="0" fontId="0" fillId="0" borderId="38" xfId="0" applyFont="1" applyFill="1" applyBorder="1" applyAlignment="1">
      <alignment horizontal="center"/>
    </xf>
    <xf numFmtId="0" fontId="22" fillId="0" borderId="38" xfId="0" applyFont="1" applyBorder="1" applyAlignment="1">
      <alignment horizontal="center" vertical="center"/>
    </xf>
    <xf numFmtId="3" fontId="16" fillId="0" borderId="10" xfId="0" applyNumberFormat="1" applyFont="1" applyBorder="1" applyAlignment="1">
      <alignment horizontal="center" vertical="center" wrapText="1"/>
    </xf>
    <xf numFmtId="44" fontId="0" fillId="0" borderId="0" xfId="0" applyNumberFormat="1" applyAlignment="1">
      <alignment horizontal="right"/>
    </xf>
    <xf numFmtId="10" fontId="0" fillId="0" borderId="0" xfId="0" applyNumberFormat="1" applyFill="1"/>
    <xf numFmtId="168" fontId="74" fillId="0" borderId="10" xfId="48" applyNumberFormat="1" applyFont="1" applyFill="1" applyBorder="1"/>
    <xf numFmtId="168" fontId="0" fillId="0" borderId="10" xfId="48" applyNumberFormat="1" applyFont="1" applyFill="1" applyBorder="1"/>
    <xf numFmtId="165" fontId="143" fillId="0" borderId="10" xfId="0" applyNumberFormat="1" applyFont="1" applyFill="1" applyBorder="1"/>
    <xf numFmtId="177" fontId="23" fillId="0" borderId="10" xfId="0" applyNumberFormat="1" applyFont="1" applyFill="1" applyBorder="1" applyAlignment="1">
      <alignment vertical="center"/>
    </xf>
    <xf numFmtId="177" fontId="23" fillId="0" borderId="0" xfId="0" applyNumberFormat="1" applyFont="1" applyFill="1" applyBorder="1" applyAlignment="1">
      <alignment vertical="center"/>
    </xf>
    <xf numFmtId="0" fontId="22" fillId="0" borderId="0" xfId="0" applyFont="1" applyFill="1" applyBorder="1" applyAlignment="1">
      <alignment horizontal="left" vertical="center"/>
    </xf>
    <xf numFmtId="0" fontId="81" fillId="0" borderId="10" xfId="0" applyFont="1" applyBorder="1" applyAlignment="1">
      <alignment horizontal="center" vertical="center"/>
    </xf>
    <xf numFmtId="0" fontId="40" fillId="0" borderId="10" xfId="0" applyFont="1" applyBorder="1" applyAlignment="1">
      <alignment horizontal="left" vertical="center"/>
    </xf>
    <xf numFmtId="9" fontId="40" fillId="0" borderId="10" xfId="2" applyFont="1" applyBorder="1"/>
    <xf numFmtId="0" fontId="40" fillId="0" borderId="10" xfId="0" applyFont="1" applyBorder="1"/>
    <xf numFmtId="0" fontId="40" fillId="0" borderId="48" xfId="0" applyFont="1" applyBorder="1" applyAlignment="1">
      <alignment horizontal="left" vertical="center"/>
    </xf>
    <xf numFmtId="1" fontId="40" fillId="0" borderId="48" xfId="2" applyNumberFormat="1" applyFont="1" applyBorder="1"/>
    <xf numFmtId="1" fontId="40" fillId="0" borderId="10" xfId="2" applyNumberFormat="1" applyFont="1" applyBorder="1"/>
    <xf numFmtId="0" fontId="40" fillId="0" borderId="10" xfId="0" applyFont="1" applyFill="1" applyBorder="1" applyAlignment="1">
      <alignment vertical="top" wrapText="1"/>
    </xf>
    <xf numFmtId="9" fontId="40" fillId="0" borderId="10" xfId="2" applyNumberFormat="1" applyFont="1" applyFill="1" applyBorder="1" applyAlignment="1">
      <alignment vertical="top"/>
    </xf>
    <xf numFmtId="0" fontId="40" fillId="0" borderId="10" xfId="0" applyFont="1" applyFill="1" applyBorder="1" applyAlignment="1">
      <alignment wrapText="1"/>
    </xf>
    <xf numFmtId="0" fontId="40" fillId="0" borderId="10" xfId="0" applyFont="1" applyFill="1" applyBorder="1"/>
    <xf numFmtId="43" fontId="40" fillId="0" borderId="14" xfId="48" applyNumberFormat="1" applyFont="1" applyFill="1" applyBorder="1"/>
    <xf numFmtId="165" fontId="40" fillId="0" borderId="14" xfId="48" applyNumberFormat="1" applyFont="1" applyFill="1" applyBorder="1"/>
    <xf numFmtId="2" fontId="40" fillId="0" borderId="14" xfId="48" applyNumberFormat="1" applyFont="1" applyFill="1" applyBorder="1"/>
    <xf numFmtId="168" fontId="40" fillId="0" borderId="10" xfId="0" applyNumberFormat="1" applyFont="1" applyFill="1" applyBorder="1"/>
    <xf numFmtId="176" fontId="40" fillId="0" borderId="10" xfId="0" applyNumberFormat="1" applyFont="1" applyFill="1" applyBorder="1"/>
    <xf numFmtId="164" fontId="40" fillId="0" borderId="10" xfId="0" applyNumberFormat="1" applyFont="1" applyBorder="1"/>
    <xf numFmtId="164" fontId="40" fillId="0" borderId="10" xfId="0" applyNumberFormat="1" applyFont="1" applyFill="1" applyBorder="1"/>
    <xf numFmtId="164" fontId="18" fillId="0" borderId="10" xfId="0" applyNumberFormat="1" applyFont="1" applyFill="1" applyBorder="1"/>
    <xf numFmtId="0" fontId="40" fillId="0" borderId="48" xfId="0" applyFont="1" applyFill="1" applyBorder="1"/>
    <xf numFmtId="165" fontId="40" fillId="0" borderId="48" xfId="0" applyNumberFormat="1" applyFont="1" applyFill="1" applyBorder="1"/>
    <xf numFmtId="165" fontId="40" fillId="0" borderId="10" xfId="0" applyNumberFormat="1" applyFont="1" applyFill="1" applyBorder="1"/>
    <xf numFmtId="0" fontId="40" fillId="0" borderId="48" xfId="0" applyFont="1" applyBorder="1"/>
    <xf numFmtId="9" fontId="40" fillId="0" borderId="10" xfId="2" applyFont="1" applyFill="1" applyBorder="1"/>
    <xf numFmtId="165" fontId="40" fillId="0" borderId="10" xfId="1" applyNumberFormat="1" applyFont="1" applyFill="1" applyBorder="1"/>
    <xf numFmtId="1" fontId="26" fillId="0" borderId="10" xfId="0" applyNumberFormat="1" applyFont="1" applyBorder="1"/>
    <xf numFmtId="6" fontId="0" fillId="0" borderId="10" xfId="0" applyNumberFormat="1" applyFont="1" applyFill="1" applyBorder="1"/>
    <xf numFmtId="209" fontId="23" fillId="0" borderId="10" xfId="0" applyNumberFormat="1" applyFont="1" applyBorder="1" applyAlignment="1">
      <alignment horizontal="right" vertical="center"/>
    </xf>
    <xf numFmtId="2" fontId="22" fillId="0" borderId="10" xfId="0" applyNumberFormat="1" applyFont="1" applyBorder="1" applyAlignment="1">
      <alignment horizontal="right" vertical="center"/>
    </xf>
    <xf numFmtId="2" fontId="22" fillId="0" borderId="10" xfId="0" applyNumberFormat="1" applyFont="1" applyBorder="1" applyAlignment="1">
      <alignment vertical="center"/>
    </xf>
    <xf numFmtId="0" fontId="13" fillId="113" borderId="78" xfId="61065" applyNumberFormat="1" applyFont="1" applyFill="1" applyBorder="1" applyAlignment="1">
      <alignment horizontal="center" vertical="center" wrapText="1"/>
    </xf>
    <xf numFmtId="0" fontId="13" fillId="113" borderId="78" xfId="61065" applyFont="1" applyFill="1" applyBorder="1" applyAlignment="1">
      <alignment horizontal="center" vertical="center" wrapText="1"/>
    </xf>
    <xf numFmtId="0" fontId="13" fillId="113" borderId="78" xfId="61065" applyFont="1" applyFill="1" applyBorder="1" applyAlignment="1">
      <alignment horizontal="center" vertical="center"/>
    </xf>
    <xf numFmtId="0" fontId="13" fillId="114" borderId="78" xfId="61065" applyFont="1" applyFill="1" applyBorder="1" applyAlignment="1">
      <alignment horizontal="center" vertical="center" wrapText="1"/>
    </xf>
    <xf numFmtId="0" fontId="22" fillId="0" borderId="0" xfId="61065"/>
    <xf numFmtId="0" fontId="144" fillId="0" borderId="78" xfId="61065" applyNumberFormat="1" applyFont="1" applyFill="1" applyBorder="1" applyAlignment="1">
      <alignment horizontal="center"/>
    </xf>
    <xf numFmtId="0" fontId="144" fillId="0" borderId="78" xfId="61065" applyFont="1" applyFill="1" applyBorder="1"/>
    <xf numFmtId="0" fontId="144" fillId="0" borderId="78" xfId="61065" applyFont="1" applyFill="1" applyBorder="1" applyAlignment="1">
      <alignment horizontal="center"/>
    </xf>
    <xf numFmtId="14" fontId="144" fillId="0" borderId="78" xfId="61065" applyNumberFormat="1" applyFont="1" applyFill="1" applyBorder="1"/>
    <xf numFmtId="0" fontId="144" fillId="0" borderId="78" xfId="61065" applyFont="1" applyFill="1" applyBorder="1" applyAlignment="1">
      <alignment horizontal="left"/>
    </xf>
    <xf numFmtId="0" fontId="153" fillId="0" borderId="10" xfId="61065" applyFont="1" applyFill="1" applyBorder="1" applyAlignment="1">
      <alignment horizontal="center" vertical="center"/>
    </xf>
    <xf numFmtId="0" fontId="144" fillId="0" borderId="78" xfId="61065" applyFont="1" applyBorder="1" applyAlignment="1">
      <alignment horizontal="center"/>
    </xf>
    <xf numFmtId="0" fontId="154" fillId="0" borderId="78" xfId="61065" applyFont="1" applyBorder="1" applyAlignment="1">
      <alignment horizontal="center"/>
    </xf>
    <xf numFmtId="208" fontId="144" fillId="0" borderId="78" xfId="61065" applyNumberFormat="1" applyFont="1" applyBorder="1" applyAlignment="1">
      <alignment horizontal="center"/>
    </xf>
    <xf numFmtId="0" fontId="144" fillId="0" borderId="78" xfId="61065" applyNumberFormat="1" applyFont="1" applyBorder="1" applyAlignment="1">
      <alignment horizontal="center"/>
    </xf>
    <xf numFmtId="0" fontId="144" fillId="0" borderId="78" xfId="61065" applyFont="1" applyBorder="1"/>
    <xf numFmtId="0" fontId="153" fillId="0" borderId="10" xfId="61065" applyFont="1" applyBorder="1" applyAlignment="1">
      <alignment horizontal="center" vertical="center"/>
    </xf>
    <xf numFmtId="0" fontId="22" fillId="0" borderId="0" xfId="61065" applyFill="1"/>
    <xf numFmtId="0" fontId="144" fillId="0" borderId="78" xfId="61065" applyFont="1" applyBorder="1" applyAlignment="1">
      <alignment horizontal="left"/>
    </xf>
    <xf numFmtId="0" fontId="144" fillId="115" borderId="78" xfId="61065" applyNumberFormat="1" applyFont="1" applyFill="1" applyBorder="1" applyAlignment="1">
      <alignment horizontal="center"/>
    </xf>
    <xf numFmtId="0" fontId="144" fillId="115" borderId="78" xfId="61065" applyFont="1" applyFill="1" applyBorder="1"/>
    <xf numFmtId="0" fontId="144" fillId="115" borderId="78" xfId="61065" applyFont="1" applyFill="1" applyBorder="1" applyAlignment="1">
      <alignment horizontal="center"/>
    </xf>
    <xf numFmtId="0" fontId="153" fillId="115" borderId="10" xfId="61065" applyFont="1" applyFill="1" applyBorder="1" applyAlignment="1">
      <alignment horizontal="center" vertical="center"/>
    </xf>
    <xf numFmtId="0" fontId="22" fillId="115" borderId="0" xfId="61065" applyFill="1"/>
    <xf numFmtId="0" fontId="22" fillId="0" borderId="0" xfId="61065" applyFill="1" applyAlignment="1">
      <alignment horizontal="left"/>
    </xf>
    <xf numFmtId="0" fontId="144" fillId="115" borderId="78" xfId="61065" applyFont="1" applyFill="1" applyBorder="1" applyAlignment="1">
      <alignment horizontal="left"/>
    </xf>
    <xf numFmtId="0" fontId="154" fillId="115" borderId="78" xfId="61065" applyFont="1" applyFill="1" applyBorder="1" applyAlignment="1">
      <alignment horizontal="left"/>
    </xf>
    <xf numFmtId="15" fontId="22" fillId="0" borderId="0" xfId="61065" applyNumberFormat="1"/>
    <xf numFmtId="0" fontId="22" fillId="0" borderId="0" xfId="61065" applyNumberFormat="1"/>
    <xf numFmtId="211" fontId="22" fillId="0" borderId="0" xfId="61065" applyNumberFormat="1"/>
    <xf numFmtId="0" fontId="22" fillId="0" borderId="65" xfId="61065" applyFill="1" applyBorder="1"/>
    <xf numFmtId="0" fontId="22" fillId="0" borderId="66" xfId="61065" applyFill="1" applyBorder="1"/>
    <xf numFmtId="0" fontId="22" fillId="0" borderId="64" xfId="61065" applyFont="1" applyFill="1" applyBorder="1" applyAlignment="1">
      <alignment horizontal="center"/>
    </xf>
    <xf numFmtId="211" fontId="22" fillId="0" borderId="64" xfId="61065" applyNumberFormat="1" applyFont="1" applyFill="1" applyBorder="1" applyAlignment="1">
      <alignment horizontal="center"/>
    </xf>
    <xf numFmtId="0" fontId="22" fillId="0" borderId="67" xfId="61065" applyFont="1" applyFill="1" applyBorder="1" applyAlignment="1">
      <alignment horizontal="center"/>
    </xf>
    <xf numFmtId="0" fontId="22" fillId="109" borderId="68" xfId="61065" applyFont="1" applyFill="1" applyBorder="1"/>
    <xf numFmtId="0" fontId="22" fillId="109" borderId="10" xfId="61065" applyFont="1" applyFill="1" applyBorder="1" applyAlignment="1">
      <alignment horizontal="center"/>
    </xf>
    <xf numFmtId="211" fontId="22" fillId="109" borderId="10" xfId="61065" applyNumberFormat="1" applyFont="1" applyFill="1" applyBorder="1" applyAlignment="1">
      <alignment horizontal="center"/>
    </xf>
    <xf numFmtId="0" fontId="22" fillId="109" borderId="69" xfId="61065" applyFont="1" applyFill="1" applyBorder="1" applyAlignment="1">
      <alignment horizontal="center"/>
    </xf>
    <xf numFmtId="0" fontId="22" fillId="0" borderId="68" xfId="61065" applyFont="1" applyFill="1" applyBorder="1" applyAlignment="1">
      <alignment horizontal="right"/>
    </xf>
    <xf numFmtId="208" fontId="22" fillId="0" borderId="10" xfId="61065" applyNumberFormat="1" applyFont="1" applyFill="1" applyBorder="1" applyAlignment="1">
      <alignment horizontal="center"/>
    </xf>
    <xf numFmtId="211" fontId="22" fillId="0" borderId="10" xfId="61065" applyNumberFormat="1" applyFont="1" applyFill="1" applyBorder="1" applyAlignment="1">
      <alignment horizontal="center"/>
    </xf>
    <xf numFmtId="208" fontId="22" fillId="0" borderId="69" xfId="61065" applyNumberFormat="1" applyFont="1" applyFill="1" applyBorder="1" applyAlignment="1">
      <alignment horizontal="center"/>
    </xf>
    <xf numFmtId="208" fontId="22" fillId="0" borderId="10" xfId="61065" applyNumberFormat="1" applyFill="1" applyBorder="1" applyAlignment="1">
      <alignment horizontal="center"/>
    </xf>
    <xf numFmtId="211" fontId="22" fillId="0" borderId="10" xfId="61065" applyNumberFormat="1" applyFill="1" applyBorder="1" applyAlignment="1">
      <alignment horizontal="center"/>
    </xf>
    <xf numFmtId="208" fontId="22" fillId="0" borderId="69" xfId="61065" applyNumberFormat="1" applyFill="1" applyBorder="1" applyAlignment="1">
      <alignment horizontal="center"/>
    </xf>
    <xf numFmtId="208" fontId="22" fillId="109" borderId="10" xfId="61065" applyNumberFormat="1" applyFill="1" applyBorder="1" applyAlignment="1">
      <alignment horizontal="center"/>
    </xf>
    <xf numFmtId="211" fontId="22" fillId="109" borderId="10" xfId="61065" applyNumberFormat="1" applyFill="1" applyBorder="1" applyAlignment="1">
      <alignment horizontal="center"/>
    </xf>
    <xf numFmtId="208" fontId="22" fillId="109" borderId="69" xfId="61065" applyNumberFormat="1" applyFill="1" applyBorder="1" applyAlignment="1">
      <alignment horizontal="center"/>
    </xf>
    <xf numFmtId="0" fontId="23" fillId="109" borderId="68" xfId="61065" applyFont="1" applyFill="1" applyBorder="1"/>
    <xf numFmtId="0" fontId="23" fillId="109" borderId="10" xfId="61065" applyFont="1" applyFill="1" applyBorder="1" applyAlignment="1">
      <alignment horizontal="center"/>
    </xf>
    <xf numFmtId="211" fontId="23" fillId="109" borderId="10" xfId="61065" applyNumberFormat="1" applyFont="1" applyFill="1" applyBorder="1" applyAlignment="1">
      <alignment horizontal="center"/>
    </xf>
    <xf numFmtId="0" fontId="23" fillId="109" borderId="69" xfId="61065" applyFont="1" applyFill="1" applyBorder="1" applyAlignment="1">
      <alignment horizontal="center"/>
    </xf>
    <xf numFmtId="0" fontId="23" fillId="0" borderId="68" xfId="61065" applyFont="1" applyFill="1" applyBorder="1" applyAlignment="1">
      <alignment horizontal="right"/>
    </xf>
    <xf numFmtId="209" fontId="23" fillId="0" borderId="10" xfId="61065" applyNumberFormat="1" applyFont="1" applyFill="1" applyBorder="1" applyAlignment="1">
      <alignment horizontal="center"/>
    </xf>
    <xf numFmtId="211" fontId="23" fillId="0" borderId="10" xfId="61065" applyNumberFormat="1" applyFont="1" applyFill="1" applyBorder="1" applyAlignment="1">
      <alignment horizontal="center"/>
    </xf>
    <xf numFmtId="209" fontId="23" fillId="0" borderId="69" xfId="61065" applyNumberFormat="1" applyFont="1" applyFill="1" applyBorder="1" applyAlignment="1">
      <alignment horizontal="center"/>
    </xf>
    <xf numFmtId="0" fontId="23" fillId="0" borderId="70" xfId="61065" applyFont="1" applyFill="1" applyBorder="1" applyAlignment="1">
      <alignment horizontal="right"/>
    </xf>
    <xf numFmtId="209" fontId="23" fillId="0" borderId="71" xfId="61065" applyNumberFormat="1" applyFont="1" applyFill="1" applyBorder="1" applyAlignment="1">
      <alignment horizontal="center"/>
    </xf>
    <xf numFmtId="211" fontId="23" fillId="0" borderId="71" xfId="61065" applyNumberFormat="1" applyFont="1" applyFill="1" applyBorder="1" applyAlignment="1">
      <alignment horizontal="center"/>
    </xf>
    <xf numFmtId="209" fontId="23" fillId="0" borderId="72" xfId="61065" applyNumberFormat="1" applyFont="1" applyFill="1" applyBorder="1" applyAlignment="1">
      <alignment horizontal="center"/>
    </xf>
    <xf numFmtId="176" fontId="0" fillId="0" borderId="0" xfId="0" applyNumberFormat="1" applyFill="1"/>
    <xf numFmtId="164" fontId="22" fillId="0" borderId="38" xfId="0" applyNumberFormat="1" applyFont="1" applyFill="1" applyBorder="1" applyAlignment="1">
      <alignment vertical="center"/>
    </xf>
    <xf numFmtId="169" fontId="0" fillId="0" borderId="0" xfId="0" applyNumberFormat="1" applyAlignment="1">
      <alignment horizontal="center"/>
    </xf>
    <xf numFmtId="0" fontId="155" fillId="0" borderId="56" xfId="0" applyFont="1" applyFill="1" applyBorder="1" applyAlignment="1">
      <alignment vertical="center" wrapText="1"/>
    </xf>
    <xf numFmtId="0" fontId="72" fillId="0" borderId="58" xfId="0" applyFont="1" applyFill="1" applyBorder="1" applyAlignment="1">
      <alignment horizontal="left" vertical="top" wrapText="1" indent="2"/>
    </xf>
    <xf numFmtId="0" fontId="155" fillId="0" borderId="58" xfId="0" applyFont="1" applyFill="1" applyBorder="1" applyAlignment="1">
      <alignment vertical="top" wrapText="1"/>
    </xf>
    <xf numFmtId="0" fontId="81" fillId="0" borderId="58" xfId="0" applyFont="1" applyFill="1" applyBorder="1" applyAlignment="1">
      <alignment vertical="top"/>
    </xf>
    <xf numFmtId="0" fontId="40" fillId="0" borderId="58" xfId="0" applyFont="1" applyFill="1" applyBorder="1" applyAlignment="1">
      <alignment horizontal="left" vertical="top" indent="2"/>
    </xf>
    <xf numFmtId="0" fontId="40" fillId="0" borderId="0" xfId="0" applyFont="1" applyFill="1" applyAlignment="1">
      <alignment horizontal="left" indent="2"/>
    </xf>
    <xf numFmtId="0" fontId="72" fillId="0" borderId="59" xfId="0" applyFont="1" applyFill="1" applyBorder="1" applyAlignment="1">
      <alignment horizontal="left" vertical="top" wrapText="1" indent="2"/>
    </xf>
    <xf numFmtId="0" fontId="72" fillId="0" borderId="56" xfId="0" applyFont="1" applyFill="1" applyBorder="1" applyAlignment="1">
      <alignment vertical="center" wrapText="1"/>
    </xf>
    <xf numFmtId="177" fontId="40" fillId="0" borderId="58" xfId="0" applyNumberFormat="1" applyFont="1" applyFill="1" applyBorder="1" applyAlignment="1">
      <alignment vertical="center" wrapText="1"/>
    </xf>
    <xf numFmtId="177" fontId="72" fillId="0" borderId="59" xfId="0" applyNumberFormat="1" applyFont="1" applyFill="1" applyBorder="1" applyAlignment="1">
      <alignment vertical="center" wrapText="1"/>
    </xf>
    <xf numFmtId="0" fontId="72" fillId="0" borderId="58" xfId="0" applyFont="1" applyFill="1" applyBorder="1" applyAlignment="1">
      <alignment vertical="top" wrapText="1"/>
    </xf>
    <xf numFmtId="0" fontId="40" fillId="0" borderId="58" xfId="0" applyFont="1" applyFill="1" applyBorder="1" applyAlignment="1">
      <alignment vertical="top" wrapText="1"/>
    </xf>
    <xf numFmtId="0" fontId="40" fillId="0" borderId="59" xfId="0" applyFont="1" applyFill="1" applyBorder="1" applyAlignment="1">
      <alignment vertical="top" wrapText="1"/>
    </xf>
    <xf numFmtId="0" fontId="40" fillId="0" borderId="56" xfId="0" applyFont="1" applyFill="1" applyBorder="1" applyAlignment="1">
      <alignment vertical="center" wrapText="1"/>
    </xf>
    <xf numFmtId="168" fontId="40" fillId="0" borderId="58" xfId="48" applyNumberFormat="1" applyFont="1" applyFill="1" applyBorder="1" applyAlignment="1">
      <alignment vertical="center" wrapText="1"/>
    </xf>
    <xf numFmtId="168" fontId="40" fillId="0" borderId="58" xfId="48" applyNumberFormat="1" applyFont="1" applyFill="1" applyBorder="1"/>
    <xf numFmtId="168" fontId="40" fillId="0" borderId="59" xfId="48" applyNumberFormat="1" applyFont="1" applyFill="1" applyBorder="1" applyAlignment="1">
      <alignment vertical="center" wrapText="1"/>
    </xf>
    <xf numFmtId="9" fontId="0" fillId="0" borderId="0" xfId="2" applyFont="1" applyAlignment="1">
      <alignment horizontal="center"/>
    </xf>
    <xf numFmtId="9" fontId="0" fillId="0" borderId="0" xfId="2" applyNumberFormat="1" applyFont="1" applyAlignment="1">
      <alignment horizontal="center"/>
    </xf>
    <xf numFmtId="44" fontId="0" fillId="0" borderId="0" xfId="1" applyFont="1" applyBorder="1"/>
    <xf numFmtId="2" fontId="26" fillId="0" borderId="0" xfId="1" applyNumberFormat="1" applyFont="1" applyFill="1"/>
    <xf numFmtId="0" fontId="26" fillId="0" borderId="0" xfId="0" applyFont="1" applyFill="1"/>
    <xf numFmtId="0" fontId="72" fillId="0" borderId="79" xfId="0" applyFont="1" applyFill="1" applyBorder="1" applyAlignment="1">
      <alignment vertical="top" wrapText="1"/>
    </xf>
    <xf numFmtId="0" fontId="40" fillId="0" borderId="59" xfId="0" applyFont="1" applyFill="1" applyBorder="1" applyAlignment="1">
      <alignment horizontal="left" indent="2"/>
    </xf>
    <xf numFmtId="0" fontId="72" fillId="0" borderId="59" xfId="0" applyFont="1" applyFill="1" applyBorder="1" applyAlignment="1">
      <alignment vertical="top" wrapText="1"/>
    </xf>
    <xf numFmtId="0" fontId="0" fillId="0" borderId="10" xfId="0" applyBorder="1" applyAlignment="1">
      <alignment horizontal="center"/>
    </xf>
    <xf numFmtId="0" fontId="40" fillId="0" borderId="57"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1" xfId="0" applyFont="1" applyFill="1" applyBorder="1" applyAlignment="1">
      <alignment horizontal="left" vertical="center" wrapText="1"/>
    </xf>
    <xf numFmtId="0" fontId="80" fillId="0" borderId="0" xfId="0" applyFont="1" applyBorder="1" applyAlignment="1">
      <alignment horizontal="center" vertical="center" wrapText="1"/>
    </xf>
    <xf numFmtId="0" fontId="80" fillId="0" borderId="54" xfId="0" applyFont="1" applyBorder="1" applyAlignment="1">
      <alignment horizontal="center" vertical="center" wrapText="1"/>
    </xf>
    <xf numFmtId="0" fontId="81" fillId="33" borderId="12" xfId="0" applyFont="1" applyFill="1" applyBorder="1" applyAlignment="1">
      <alignment horizontal="center"/>
    </xf>
    <xf numFmtId="0" fontId="81" fillId="33" borderId="13" xfId="0" applyFont="1" applyFill="1" applyBorder="1" applyAlignment="1">
      <alignment horizontal="center"/>
    </xf>
    <xf numFmtId="0" fontId="81" fillId="33" borderId="14" xfId="0" applyFont="1" applyFill="1" applyBorder="1" applyAlignment="1">
      <alignment horizontal="center"/>
    </xf>
    <xf numFmtId="0" fontId="0" fillId="0" borderId="0" xfId="0" applyFill="1" applyAlignment="1">
      <alignment horizontal="center"/>
    </xf>
    <xf numFmtId="0" fontId="0" fillId="0" borderId="10" xfId="0" applyFill="1" applyBorder="1" applyAlignment="1">
      <alignment horizont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0" fillId="0" borderId="0" xfId="0" applyAlignment="1">
      <alignment horizontal="left" vertical="center" wrapText="1"/>
    </xf>
    <xf numFmtId="0" fontId="16" fillId="0" borderId="10" xfId="0" applyFont="1" applyBorder="1" applyAlignment="1">
      <alignment horizontal="center" vertical="center" wrapText="1"/>
    </xf>
    <xf numFmtId="3" fontId="16" fillId="0" borderId="10" xfId="0" applyNumberFormat="1" applyFont="1" applyBorder="1" applyAlignment="1">
      <alignment horizontal="center" vertical="center" wrapText="1"/>
    </xf>
    <xf numFmtId="3" fontId="16" fillId="0" borderId="10" xfId="0" applyNumberFormat="1" applyFont="1" applyFill="1" applyBorder="1" applyAlignment="1">
      <alignment horizontal="center" wrapText="1"/>
    </xf>
    <xf numFmtId="166" fontId="16" fillId="0" borderId="10" xfId="0" applyNumberFormat="1" applyFont="1" applyBorder="1" applyAlignment="1">
      <alignment horizontal="center" wrapText="1"/>
    </xf>
    <xf numFmtId="165" fontId="16" fillId="0" borderId="10" xfId="0" applyNumberFormat="1" applyFont="1" applyBorder="1" applyAlignment="1">
      <alignment horizontal="center"/>
    </xf>
    <xf numFmtId="3" fontId="16" fillId="0" borderId="10" xfId="0" applyNumberFormat="1" applyFont="1" applyBorder="1" applyAlignment="1">
      <alignment horizontal="center"/>
    </xf>
    <xf numFmtId="0" fontId="0" fillId="0" borderId="0" xfId="0" applyAlignment="1">
      <alignment horizontal="left" wrapText="1"/>
    </xf>
    <xf numFmtId="0" fontId="0" fillId="0" borderId="10" xfId="0" applyBorder="1" applyAlignment="1">
      <alignment horizontal="left"/>
    </xf>
    <xf numFmtId="0" fontId="0" fillId="0" borderId="10" xfId="0" applyBorder="1" applyAlignment="1">
      <alignment horizontal="center"/>
    </xf>
    <xf numFmtId="0" fontId="141" fillId="0" borderId="24" xfId="42031" applyNumberFormat="1" applyFont="1" applyBorder="1" applyAlignment="1">
      <alignment horizontal="left" vertical="top" wrapText="1"/>
    </xf>
    <xf numFmtId="0" fontId="140" fillId="0" borderId="0" xfId="42031" applyNumberFormat="1" applyFont="1" applyAlignment="1">
      <alignment horizontal="center" vertical="center" wrapText="1"/>
    </xf>
    <xf numFmtId="0" fontId="140" fillId="0" borderId="19" xfId="42031" applyNumberFormat="1" applyFont="1" applyBorder="1" applyAlignment="1">
      <alignment horizontal="center" vertical="center" wrapText="1"/>
    </xf>
    <xf numFmtId="0" fontId="140" fillId="0" borderId="20" xfId="42031" applyNumberFormat="1" applyFont="1" applyBorder="1" applyAlignment="1">
      <alignment horizontal="center" vertical="center" wrapText="1"/>
    </xf>
    <xf numFmtId="0" fontId="140" fillId="0" borderId="16" xfId="42031" applyNumberFormat="1" applyFont="1" applyBorder="1" applyAlignment="1">
      <alignment horizontal="center" vertical="center" wrapText="1"/>
    </xf>
    <xf numFmtId="0" fontId="140" fillId="0" borderId="17" xfId="42031" applyNumberFormat="1" applyFont="1" applyBorder="1" applyAlignment="1">
      <alignment horizontal="center" vertical="top" wrapText="1"/>
    </xf>
    <xf numFmtId="0" fontId="140" fillId="0" borderId="23" xfId="42031" applyNumberFormat="1" applyFont="1" applyBorder="1" applyAlignment="1">
      <alignment horizontal="center" vertical="center" wrapText="1"/>
    </xf>
    <xf numFmtId="0" fontId="141" fillId="0" borderId="0" xfId="42031" applyNumberFormat="1" applyFont="1" applyAlignment="1">
      <alignment horizontal="center" vertical="center" wrapText="1"/>
    </xf>
    <xf numFmtId="0" fontId="22" fillId="0" borderId="65" xfId="61065" applyFont="1" applyFill="1" applyBorder="1" applyAlignment="1">
      <alignment horizontal="center"/>
    </xf>
    <xf numFmtId="0" fontId="22" fillId="110" borderId="65" xfId="61065" applyFont="1" applyFill="1" applyBorder="1" applyAlignment="1">
      <alignment horizontal="center"/>
    </xf>
    <xf numFmtId="0" fontId="142" fillId="0" borderId="10" xfId="0" applyFont="1" applyBorder="1" applyAlignment="1">
      <alignment horizontal="center" vertical="center" textRotation="90"/>
    </xf>
    <xf numFmtId="0" fontId="0" fillId="0" borderId="12" xfId="0" applyFont="1" applyFill="1" applyBorder="1" applyAlignment="1">
      <alignment horizontal="center" wrapText="1"/>
    </xf>
    <xf numFmtId="0" fontId="0" fillId="0" borderId="14" xfId="0" applyFont="1" applyFill="1" applyBorder="1" applyAlignment="1">
      <alignment horizontal="center" wrapText="1"/>
    </xf>
    <xf numFmtId="17" fontId="74" fillId="0" borderId="39" xfId="0" quotePrefix="1" applyNumberFormat="1" applyFont="1" applyBorder="1" applyAlignment="1">
      <alignment horizontal="left" vertical="center" wrapText="1"/>
    </xf>
    <xf numFmtId="17" fontId="74" fillId="0" borderId="60" xfId="0" quotePrefix="1" applyNumberFormat="1" applyFont="1" applyBorder="1" applyAlignment="1">
      <alignment horizontal="left" vertical="center"/>
    </xf>
    <xf numFmtId="17" fontId="74" fillId="0" borderId="61" xfId="0" quotePrefix="1" applyNumberFormat="1" applyFont="1" applyBorder="1" applyAlignment="1">
      <alignment horizontal="left" vertical="center"/>
    </xf>
    <xf numFmtId="17" fontId="74" fillId="0" borderId="62" xfId="0" quotePrefix="1" applyNumberFormat="1" applyFont="1" applyBorder="1" applyAlignment="1">
      <alignment horizontal="left" vertical="center"/>
    </xf>
    <xf numFmtId="17" fontId="74" fillId="0" borderId="0" xfId="0" quotePrefix="1" applyNumberFormat="1" applyFont="1" applyBorder="1" applyAlignment="1">
      <alignment horizontal="left" vertical="center"/>
    </xf>
    <xf numFmtId="17" fontId="74" fillId="0" borderId="40" xfId="0" quotePrefix="1" applyNumberFormat="1" applyFont="1" applyBorder="1" applyAlignment="1">
      <alignment horizontal="left" vertical="center"/>
    </xf>
    <xf numFmtId="17" fontId="74" fillId="0" borderId="37" xfId="0" quotePrefix="1" applyNumberFormat="1" applyFont="1" applyBorder="1" applyAlignment="1">
      <alignment horizontal="left" vertical="center"/>
    </xf>
    <xf numFmtId="17" fontId="74" fillId="0" borderId="41" xfId="0" quotePrefix="1" applyNumberFormat="1" applyFont="1" applyBorder="1" applyAlignment="1">
      <alignment horizontal="left" vertical="center"/>
    </xf>
    <xf numFmtId="17" fontId="74" fillId="0" borderId="63" xfId="0" quotePrefix="1" applyNumberFormat="1" applyFont="1" applyBorder="1" applyAlignment="1">
      <alignment horizontal="left" vertical="center"/>
    </xf>
    <xf numFmtId="0" fontId="148" fillId="111" borderId="0" xfId="0" applyNumberFormat="1" applyFont="1" applyFill="1" applyBorder="1" applyAlignment="1" applyProtection="1">
      <alignment horizontal="center" wrapText="1"/>
    </xf>
    <xf numFmtId="0" fontId="151" fillId="112" borderId="74" xfId="0" applyNumberFormat="1" applyFont="1" applyFill="1" applyBorder="1" applyAlignment="1" applyProtection="1">
      <alignment horizontal="center" wrapText="1"/>
    </xf>
    <xf numFmtId="0" fontId="151" fillId="112" borderId="75" xfId="0" applyNumberFormat="1" applyFont="1" applyFill="1" applyBorder="1" applyAlignment="1" applyProtection="1">
      <alignment horizontal="center" wrapText="1"/>
    </xf>
    <xf numFmtId="0" fontId="151" fillId="112" borderId="76" xfId="0" applyNumberFormat="1" applyFont="1" applyFill="1" applyBorder="1" applyAlignment="1" applyProtection="1">
      <alignment horizontal="center" wrapText="1"/>
    </xf>
    <xf numFmtId="0" fontId="149" fillId="111" borderId="77" xfId="0" applyNumberFormat="1" applyFont="1" applyFill="1" applyBorder="1" applyAlignment="1" applyProtection="1"/>
    <xf numFmtId="0" fontId="152" fillId="111" borderId="0" xfId="0" applyNumberFormat="1" applyFont="1" applyFill="1" applyBorder="1" applyAlignment="1" applyProtection="1">
      <alignment horizontal="center" wrapText="1"/>
    </xf>
  </cellXfs>
  <cellStyles count="61066">
    <cellStyle name="%" xfId="607"/>
    <cellStyle name="‡" xfId="51"/>
    <cellStyle name="10pt Gen bold" xfId="613"/>
    <cellStyle name="10pt Geneva" xfId="614"/>
    <cellStyle name="20% - Accent1" xfId="21" builtinId="30" customBuiltin="1"/>
    <cellStyle name="20% - Accent1 10 2 2" xfId="615"/>
    <cellStyle name="20% - Accent1 10 2 3" xfId="616"/>
    <cellStyle name="20% - Accent1 10 3" xfId="617"/>
    <cellStyle name="20% - Accent1 10 4" xfId="618"/>
    <cellStyle name="20% - Accent1 10 5" xfId="619"/>
    <cellStyle name="20% - Accent1 10 6" xfId="620"/>
    <cellStyle name="20% - Accent1 11" xfId="621"/>
    <cellStyle name="20% - Accent1 11 2" xfId="622"/>
    <cellStyle name="20% - Accent1 11 2 2" xfId="623"/>
    <cellStyle name="20% - Accent1 11 2 3" xfId="624"/>
    <cellStyle name="20% - Accent1 11 3" xfId="625"/>
    <cellStyle name="20% - Accent1 11 4" xfId="626"/>
    <cellStyle name="20% - Accent1 11 5" xfId="627"/>
    <cellStyle name="20% - Accent1 11 6" xfId="628"/>
    <cellStyle name="20% - Accent1 12" xfId="629"/>
    <cellStyle name="20% - Accent1 12 2" xfId="630"/>
    <cellStyle name="20% - Accent1 12 2 2" xfId="631"/>
    <cellStyle name="20% - Accent1 12 2 3" xfId="632"/>
    <cellStyle name="20% - Accent1 12 3" xfId="633"/>
    <cellStyle name="20% - Accent1 12 4" xfId="634"/>
    <cellStyle name="20% - Accent1 12 5" xfId="635"/>
    <cellStyle name="20% - Accent1 12 6" xfId="636"/>
    <cellStyle name="20% - Accent1 13" xfId="637"/>
    <cellStyle name="20% - Accent1 13 2" xfId="638"/>
    <cellStyle name="20% - Accent1 13 3" xfId="639"/>
    <cellStyle name="20% - Accent1 14" xfId="640"/>
    <cellStyle name="20% - Accent1 15" xfId="641"/>
    <cellStyle name="20% - Accent1 16" xfId="642"/>
    <cellStyle name="20% - Accent1 17" xfId="643"/>
    <cellStyle name="20% - Accent1 18" xfId="644"/>
    <cellStyle name="20% - Accent1 2" xfId="52"/>
    <cellStyle name="20% - Accent1 2 2" xfId="279"/>
    <cellStyle name="20% - Accent1 2 3" xfId="280"/>
    <cellStyle name="20% - Accent1 3" xfId="281"/>
    <cellStyle name="20% - Accent1 3 10" xfId="645"/>
    <cellStyle name="20% - Accent1 3 10 2" xfId="646"/>
    <cellStyle name="20% - Accent1 3 10 2 2" xfId="647"/>
    <cellStyle name="20% - Accent1 3 10 2 3" xfId="648"/>
    <cellStyle name="20% - Accent1 3 10 3" xfId="649"/>
    <cellStyle name="20% - Accent1 3 10 4" xfId="650"/>
    <cellStyle name="20% - Accent1 3 10 5" xfId="651"/>
    <cellStyle name="20% - Accent1 3 10 6" xfId="652"/>
    <cellStyle name="20% - Accent1 3 11" xfId="653"/>
    <cellStyle name="20% - Accent1 3 11 2" xfId="654"/>
    <cellStyle name="20% - Accent1 3 11 2 2" xfId="655"/>
    <cellStyle name="20% - Accent1 3 11 2 3" xfId="656"/>
    <cellStyle name="20% - Accent1 3 11 3" xfId="657"/>
    <cellStyle name="20% - Accent1 3 11 4" xfId="658"/>
    <cellStyle name="20% - Accent1 3 11 5" xfId="659"/>
    <cellStyle name="20% - Accent1 3 11 6" xfId="660"/>
    <cellStyle name="20% - Accent1 3 12" xfId="661"/>
    <cellStyle name="20% - Accent1 3 12 2" xfId="662"/>
    <cellStyle name="20% - Accent1 3 12 3" xfId="663"/>
    <cellStyle name="20% - Accent1 3 13" xfId="664"/>
    <cellStyle name="20% - Accent1 3 14" xfId="665"/>
    <cellStyle name="20% - Accent1 3 15" xfId="666"/>
    <cellStyle name="20% - Accent1 3 16" xfId="667"/>
    <cellStyle name="20% - Accent1 3 2" xfId="668"/>
    <cellStyle name="20% - Accent1 3 2 10" xfId="669"/>
    <cellStyle name="20% - Accent1 3 2 10 2" xfId="670"/>
    <cellStyle name="20% - Accent1 3 2 10 3" xfId="671"/>
    <cellStyle name="20% - Accent1 3 2 11" xfId="672"/>
    <cellStyle name="20% - Accent1 3 2 12" xfId="673"/>
    <cellStyle name="20% - Accent1 3 2 13" xfId="674"/>
    <cellStyle name="20% - Accent1 3 2 14" xfId="675"/>
    <cellStyle name="20% - Accent1 3 2 2" xfId="676"/>
    <cellStyle name="20% - Accent1 3 2 2 10" xfId="677"/>
    <cellStyle name="20% - Accent1 3 2 2 11" xfId="678"/>
    <cellStyle name="20% - Accent1 3 2 2 12" xfId="679"/>
    <cellStyle name="20% - Accent1 3 2 2 13" xfId="680"/>
    <cellStyle name="20% - Accent1 3 2 2 2" xfId="681"/>
    <cellStyle name="20% - Accent1 3 2 2 2 10" xfId="682"/>
    <cellStyle name="20% - Accent1 3 2 2 2 2" xfId="683"/>
    <cellStyle name="20% - Accent1 3 2 2 2 2 2" xfId="684"/>
    <cellStyle name="20% - Accent1 3 2 2 2 2 2 2" xfId="685"/>
    <cellStyle name="20% - Accent1 3 2 2 2 2 2 2 2" xfId="686"/>
    <cellStyle name="20% - Accent1 3 2 2 2 2 2 2 3" xfId="687"/>
    <cellStyle name="20% - Accent1 3 2 2 2 2 2 3" xfId="688"/>
    <cellStyle name="20% - Accent1 3 2 2 2 2 2 4" xfId="689"/>
    <cellStyle name="20% - Accent1 3 2 2 2 2 2 5" xfId="690"/>
    <cellStyle name="20% - Accent1 3 2 2 2 2 2 6" xfId="691"/>
    <cellStyle name="20% - Accent1 3 2 2 2 2 3" xfId="692"/>
    <cellStyle name="20% - Accent1 3 2 2 2 2 3 2" xfId="693"/>
    <cellStyle name="20% - Accent1 3 2 2 2 2 3 2 2" xfId="694"/>
    <cellStyle name="20% - Accent1 3 2 2 2 2 3 2 3" xfId="695"/>
    <cellStyle name="20% - Accent1 3 2 2 2 2 3 3" xfId="696"/>
    <cellStyle name="20% - Accent1 3 2 2 2 2 3 4" xfId="697"/>
    <cellStyle name="20% - Accent1 3 2 2 2 2 3 5" xfId="698"/>
    <cellStyle name="20% - Accent1 3 2 2 2 2 3 6" xfId="699"/>
    <cellStyle name="20% - Accent1 3 2 2 2 2 4" xfId="700"/>
    <cellStyle name="20% - Accent1 3 2 2 2 2 4 2" xfId="701"/>
    <cellStyle name="20% - Accent1 3 2 2 2 2 4 3" xfId="702"/>
    <cellStyle name="20% - Accent1 3 2 2 2 2 5" xfId="703"/>
    <cellStyle name="20% - Accent1 3 2 2 2 2 6" xfId="704"/>
    <cellStyle name="20% - Accent1 3 2 2 2 2 7" xfId="705"/>
    <cellStyle name="20% - Accent1 3 2 2 2 2 8" xfId="706"/>
    <cellStyle name="20% - Accent1 3 2 2 2 3" xfId="707"/>
    <cellStyle name="20% - Accent1 3 2 2 2 3 2" xfId="708"/>
    <cellStyle name="20% - Accent1 3 2 2 2 3 2 2" xfId="709"/>
    <cellStyle name="20% - Accent1 3 2 2 2 3 2 2 2" xfId="710"/>
    <cellStyle name="20% - Accent1 3 2 2 2 3 2 2 3" xfId="711"/>
    <cellStyle name="20% - Accent1 3 2 2 2 3 2 3" xfId="712"/>
    <cellStyle name="20% - Accent1 3 2 2 2 3 2 4" xfId="713"/>
    <cellStyle name="20% - Accent1 3 2 2 2 3 2 5" xfId="714"/>
    <cellStyle name="20% - Accent1 3 2 2 2 3 2 6" xfId="715"/>
    <cellStyle name="20% - Accent1 3 2 2 2 3 3" xfId="716"/>
    <cellStyle name="20% - Accent1 3 2 2 2 3 3 2" xfId="717"/>
    <cellStyle name="20% - Accent1 3 2 2 2 3 3 3" xfId="718"/>
    <cellStyle name="20% - Accent1 3 2 2 2 3 4" xfId="719"/>
    <cellStyle name="20% - Accent1 3 2 2 2 3 5" xfId="720"/>
    <cellStyle name="20% - Accent1 3 2 2 2 3 6" xfId="721"/>
    <cellStyle name="20% - Accent1 3 2 2 2 3 7" xfId="722"/>
    <cellStyle name="20% - Accent1 3 2 2 2 4" xfId="723"/>
    <cellStyle name="20% - Accent1 3 2 2 2 4 2" xfId="724"/>
    <cellStyle name="20% - Accent1 3 2 2 2 4 2 2" xfId="725"/>
    <cellStyle name="20% - Accent1 3 2 2 2 4 2 3" xfId="726"/>
    <cellStyle name="20% - Accent1 3 2 2 2 4 3" xfId="727"/>
    <cellStyle name="20% - Accent1 3 2 2 2 4 4" xfId="728"/>
    <cellStyle name="20% - Accent1 3 2 2 2 4 5" xfId="729"/>
    <cellStyle name="20% - Accent1 3 2 2 2 4 6" xfId="730"/>
    <cellStyle name="20% - Accent1 3 2 2 2 5" xfId="731"/>
    <cellStyle name="20% - Accent1 3 2 2 2 5 2" xfId="732"/>
    <cellStyle name="20% - Accent1 3 2 2 2 5 2 2" xfId="733"/>
    <cellStyle name="20% - Accent1 3 2 2 2 5 2 3" xfId="734"/>
    <cellStyle name="20% - Accent1 3 2 2 2 5 3" xfId="735"/>
    <cellStyle name="20% - Accent1 3 2 2 2 5 4" xfId="736"/>
    <cellStyle name="20% - Accent1 3 2 2 2 5 5" xfId="737"/>
    <cellStyle name="20% - Accent1 3 2 2 2 5 6" xfId="738"/>
    <cellStyle name="20% - Accent1 3 2 2 2 6" xfId="739"/>
    <cellStyle name="20% - Accent1 3 2 2 2 6 2" xfId="740"/>
    <cellStyle name="20% - Accent1 3 2 2 2 6 3" xfId="741"/>
    <cellStyle name="20% - Accent1 3 2 2 2 7" xfId="742"/>
    <cellStyle name="20% - Accent1 3 2 2 2 8" xfId="743"/>
    <cellStyle name="20% - Accent1 3 2 2 2 9" xfId="744"/>
    <cellStyle name="20% - Accent1 3 2 2 3" xfId="745"/>
    <cellStyle name="20% - Accent1 3 2 2 3 2" xfId="746"/>
    <cellStyle name="20% - Accent1 3 2 2 3 2 2" xfId="747"/>
    <cellStyle name="20% - Accent1 3 2 2 3 2 2 2" xfId="748"/>
    <cellStyle name="20% - Accent1 3 2 2 3 2 2 2 2" xfId="749"/>
    <cellStyle name="20% - Accent1 3 2 2 3 2 2 2 3" xfId="750"/>
    <cellStyle name="20% - Accent1 3 2 2 3 2 2 3" xfId="751"/>
    <cellStyle name="20% - Accent1 3 2 2 3 2 2 4" xfId="752"/>
    <cellStyle name="20% - Accent1 3 2 2 3 2 2 5" xfId="753"/>
    <cellStyle name="20% - Accent1 3 2 2 3 2 2 6" xfId="754"/>
    <cellStyle name="20% - Accent1 3 2 2 3 2 3" xfId="755"/>
    <cellStyle name="20% - Accent1 3 2 2 3 2 3 2" xfId="756"/>
    <cellStyle name="20% - Accent1 3 2 2 3 2 3 3" xfId="757"/>
    <cellStyle name="20% - Accent1 3 2 2 3 2 4" xfId="758"/>
    <cellStyle name="20% - Accent1 3 2 2 3 2 5" xfId="759"/>
    <cellStyle name="20% - Accent1 3 2 2 3 2 6" xfId="760"/>
    <cellStyle name="20% - Accent1 3 2 2 3 2 7" xfId="761"/>
    <cellStyle name="20% - Accent1 3 2 2 3 3" xfId="762"/>
    <cellStyle name="20% - Accent1 3 2 2 3 3 2" xfId="763"/>
    <cellStyle name="20% - Accent1 3 2 2 3 3 2 2" xfId="764"/>
    <cellStyle name="20% - Accent1 3 2 2 3 3 2 3" xfId="765"/>
    <cellStyle name="20% - Accent1 3 2 2 3 3 3" xfId="766"/>
    <cellStyle name="20% - Accent1 3 2 2 3 3 4" xfId="767"/>
    <cellStyle name="20% - Accent1 3 2 2 3 3 5" xfId="768"/>
    <cellStyle name="20% - Accent1 3 2 2 3 3 6" xfId="769"/>
    <cellStyle name="20% - Accent1 3 2 2 3 4" xfId="770"/>
    <cellStyle name="20% - Accent1 3 2 2 3 4 2" xfId="771"/>
    <cellStyle name="20% - Accent1 3 2 2 3 4 2 2" xfId="772"/>
    <cellStyle name="20% - Accent1 3 2 2 3 4 2 3" xfId="773"/>
    <cellStyle name="20% - Accent1 3 2 2 3 4 3" xfId="774"/>
    <cellStyle name="20% - Accent1 3 2 2 3 4 4" xfId="775"/>
    <cellStyle name="20% - Accent1 3 2 2 3 4 5" xfId="776"/>
    <cellStyle name="20% - Accent1 3 2 2 3 4 6" xfId="777"/>
    <cellStyle name="20% - Accent1 3 2 2 3 5" xfId="778"/>
    <cellStyle name="20% - Accent1 3 2 2 3 5 2" xfId="779"/>
    <cellStyle name="20% - Accent1 3 2 2 3 5 3" xfId="780"/>
    <cellStyle name="20% - Accent1 3 2 2 3 6" xfId="781"/>
    <cellStyle name="20% - Accent1 3 2 2 3 7" xfId="782"/>
    <cellStyle name="20% - Accent1 3 2 2 3 8" xfId="783"/>
    <cellStyle name="20% - Accent1 3 2 2 3 9" xfId="784"/>
    <cellStyle name="20% - Accent1 3 2 2 4" xfId="785"/>
    <cellStyle name="20% - Accent1 3 2 2 4 2" xfId="786"/>
    <cellStyle name="20% - Accent1 3 2 2 4 2 2" xfId="787"/>
    <cellStyle name="20% - Accent1 3 2 2 4 2 2 2" xfId="788"/>
    <cellStyle name="20% - Accent1 3 2 2 4 2 2 3" xfId="789"/>
    <cellStyle name="20% - Accent1 3 2 2 4 2 3" xfId="790"/>
    <cellStyle name="20% - Accent1 3 2 2 4 2 4" xfId="791"/>
    <cellStyle name="20% - Accent1 3 2 2 4 2 5" xfId="792"/>
    <cellStyle name="20% - Accent1 3 2 2 4 2 6" xfId="793"/>
    <cellStyle name="20% - Accent1 3 2 2 4 3" xfId="794"/>
    <cellStyle name="20% - Accent1 3 2 2 4 3 2" xfId="795"/>
    <cellStyle name="20% - Accent1 3 2 2 4 3 3" xfId="796"/>
    <cellStyle name="20% - Accent1 3 2 2 4 4" xfId="797"/>
    <cellStyle name="20% - Accent1 3 2 2 4 5" xfId="798"/>
    <cellStyle name="20% - Accent1 3 2 2 4 6" xfId="799"/>
    <cellStyle name="20% - Accent1 3 2 2 4 7" xfId="800"/>
    <cellStyle name="20% - Accent1 3 2 2 5" xfId="801"/>
    <cellStyle name="20% - Accent1 3 2 2 5 2" xfId="802"/>
    <cellStyle name="20% - Accent1 3 2 2 5 2 2" xfId="803"/>
    <cellStyle name="20% - Accent1 3 2 2 5 2 3" xfId="804"/>
    <cellStyle name="20% - Accent1 3 2 2 5 3" xfId="805"/>
    <cellStyle name="20% - Accent1 3 2 2 5 4" xfId="806"/>
    <cellStyle name="20% - Accent1 3 2 2 5 5" xfId="807"/>
    <cellStyle name="20% - Accent1 3 2 2 5 6" xfId="808"/>
    <cellStyle name="20% - Accent1 3 2 2 6" xfId="809"/>
    <cellStyle name="20% - Accent1 3 2 2 6 2" xfId="810"/>
    <cellStyle name="20% - Accent1 3 2 2 6 2 2" xfId="811"/>
    <cellStyle name="20% - Accent1 3 2 2 6 2 3" xfId="812"/>
    <cellStyle name="20% - Accent1 3 2 2 6 3" xfId="813"/>
    <cellStyle name="20% - Accent1 3 2 2 6 4" xfId="814"/>
    <cellStyle name="20% - Accent1 3 2 2 6 5" xfId="815"/>
    <cellStyle name="20% - Accent1 3 2 2 6 6" xfId="816"/>
    <cellStyle name="20% - Accent1 3 2 2 7" xfId="817"/>
    <cellStyle name="20% - Accent1 3 2 2 7 2" xfId="818"/>
    <cellStyle name="20% - Accent1 3 2 2 7 2 2" xfId="819"/>
    <cellStyle name="20% - Accent1 3 2 2 7 2 3" xfId="820"/>
    <cellStyle name="20% - Accent1 3 2 2 7 3" xfId="821"/>
    <cellStyle name="20% - Accent1 3 2 2 7 4" xfId="822"/>
    <cellStyle name="20% - Accent1 3 2 2 7 5" xfId="823"/>
    <cellStyle name="20% - Accent1 3 2 2 7 6" xfId="824"/>
    <cellStyle name="20% - Accent1 3 2 2 8" xfId="825"/>
    <cellStyle name="20% - Accent1 3 2 2 8 2" xfId="826"/>
    <cellStyle name="20% - Accent1 3 2 2 8 2 2" xfId="827"/>
    <cellStyle name="20% - Accent1 3 2 2 8 2 3" xfId="828"/>
    <cellStyle name="20% - Accent1 3 2 2 8 3" xfId="829"/>
    <cellStyle name="20% - Accent1 3 2 2 8 4" xfId="830"/>
    <cellStyle name="20% - Accent1 3 2 2 8 5" xfId="831"/>
    <cellStyle name="20% - Accent1 3 2 2 8 6" xfId="832"/>
    <cellStyle name="20% - Accent1 3 2 2 9" xfId="833"/>
    <cellStyle name="20% - Accent1 3 2 2 9 2" xfId="834"/>
    <cellStyle name="20% - Accent1 3 2 2 9 3" xfId="835"/>
    <cellStyle name="20% - Accent1 3 2 3" xfId="836"/>
    <cellStyle name="20% - Accent1 3 2 3 10" xfId="837"/>
    <cellStyle name="20% - Accent1 3 2 3 2" xfId="838"/>
    <cellStyle name="20% - Accent1 3 2 3 2 2" xfId="839"/>
    <cellStyle name="20% - Accent1 3 2 3 2 2 2" xfId="840"/>
    <cellStyle name="20% - Accent1 3 2 3 2 2 2 2" xfId="841"/>
    <cellStyle name="20% - Accent1 3 2 3 2 2 2 3" xfId="842"/>
    <cellStyle name="20% - Accent1 3 2 3 2 2 3" xfId="843"/>
    <cellStyle name="20% - Accent1 3 2 3 2 2 4" xfId="844"/>
    <cellStyle name="20% - Accent1 3 2 3 2 2 5" xfId="845"/>
    <cellStyle name="20% - Accent1 3 2 3 2 2 6" xfId="846"/>
    <cellStyle name="20% - Accent1 3 2 3 2 3" xfId="847"/>
    <cellStyle name="20% - Accent1 3 2 3 2 3 2" xfId="848"/>
    <cellStyle name="20% - Accent1 3 2 3 2 3 2 2" xfId="849"/>
    <cellStyle name="20% - Accent1 3 2 3 2 3 2 3" xfId="850"/>
    <cellStyle name="20% - Accent1 3 2 3 2 3 3" xfId="851"/>
    <cellStyle name="20% - Accent1 3 2 3 2 3 4" xfId="852"/>
    <cellStyle name="20% - Accent1 3 2 3 2 3 5" xfId="853"/>
    <cellStyle name="20% - Accent1 3 2 3 2 3 6" xfId="854"/>
    <cellStyle name="20% - Accent1 3 2 3 2 4" xfId="855"/>
    <cellStyle name="20% - Accent1 3 2 3 2 4 2" xfId="856"/>
    <cellStyle name="20% - Accent1 3 2 3 2 4 3" xfId="857"/>
    <cellStyle name="20% - Accent1 3 2 3 2 5" xfId="858"/>
    <cellStyle name="20% - Accent1 3 2 3 2 6" xfId="859"/>
    <cellStyle name="20% - Accent1 3 2 3 2 7" xfId="860"/>
    <cellStyle name="20% - Accent1 3 2 3 2 8" xfId="861"/>
    <cellStyle name="20% - Accent1 3 2 3 3" xfId="862"/>
    <cellStyle name="20% - Accent1 3 2 3 3 2" xfId="863"/>
    <cellStyle name="20% - Accent1 3 2 3 3 2 2" xfId="864"/>
    <cellStyle name="20% - Accent1 3 2 3 3 2 2 2" xfId="865"/>
    <cellStyle name="20% - Accent1 3 2 3 3 2 2 3" xfId="866"/>
    <cellStyle name="20% - Accent1 3 2 3 3 2 3" xfId="867"/>
    <cellStyle name="20% - Accent1 3 2 3 3 2 4" xfId="868"/>
    <cellStyle name="20% - Accent1 3 2 3 3 2 5" xfId="869"/>
    <cellStyle name="20% - Accent1 3 2 3 3 2 6" xfId="870"/>
    <cellStyle name="20% - Accent1 3 2 3 3 3" xfId="871"/>
    <cellStyle name="20% - Accent1 3 2 3 3 3 2" xfId="872"/>
    <cellStyle name="20% - Accent1 3 2 3 3 3 3" xfId="873"/>
    <cellStyle name="20% - Accent1 3 2 3 3 4" xfId="874"/>
    <cellStyle name="20% - Accent1 3 2 3 3 5" xfId="875"/>
    <cellStyle name="20% - Accent1 3 2 3 3 6" xfId="876"/>
    <cellStyle name="20% - Accent1 3 2 3 3 7" xfId="877"/>
    <cellStyle name="20% - Accent1 3 2 3 4" xfId="878"/>
    <cellStyle name="20% - Accent1 3 2 3 4 2" xfId="879"/>
    <cellStyle name="20% - Accent1 3 2 3 4 2 2" xfId="880"/>
    <cellStyle name="20% - Accent1 3 2 3 4 2 3" xfId="881"/>
    <cellStyle name="20% - Accent1 3 2 3 4 3" xfId="882"/>
    <cellStyle name="20% - Accent1 3 2 3 4 4" xfId="883"/>
    <cellStyle name="20% - Accent1 3 2 3 4 5" xfId="884"/>
    <cellStyle name="20% - Accent1 3 2 3 4 6" xfId="885"/>
    <cellStyle name="20% - Accent1 3 2 3 5" xfId="886"/>
    <cellStyle name="20% - Accent1 3 2 3 5 2" xfId="887"/>
    <cellStyle name="20% - Accent1 3 2 3 5 2 2" xfId="888"/>
    <cellStyle name="20% - Accent1 3 2 3 5 2 3" xfId="889"/>
    <cellStyle name="20% - Accent1 3 2 3 5 3" xfId="890"/>
    <cellStyle name="20% - Accent1 3 2 3 5 4" xfId="891"/>
    <cellStyle name="20% - Accent1 3 2 3 5 5" xfId="892"/>
    <cellStyle name="20% - Accent1 3 2 3 5 6" xfId="893"/>
    <cellStyle name="20% - Accent1 3 2 3 6" xfId="894"/>
    <cellStyle name="20% - Accent1 3 2 3 6 2" xfId="895"/>
    <cellStyle name="20% - Accent1 3 2 3 6 3" xfId="896"/>
    <cellStyle name="20% - Accent1 3 2 3 7" xfId="897"/>
    <cellStyle name="20% - Accent1 3 2 3 8" xfId="898"/>
    <cellStyle name="20% - Accent1 3 2 3 9" xfId="899"/>
    <cellStyle name="20% - Accent1 3 2 4" xfId="900"/>
    <cellStyle name="20% - Accent1 3 2 4 2" xfId="901"/>
    <cellStyle name="20% - Accent1 3 2 4 2 2" xfId="902"/>
    <cellStyle name="20% - Accent1 3 2 4 2 2 2" xfId="903"/>
    <cellStyle name="20% - Accent1 3 2 4 2 2 2 2" xfId="904"/>
    <cellStyle name="20% - Accent1 3 2 4 2 2 2 3" xfId="905"/>
    <cellStyle name="20% - Accent1 3 2 4 2 2 3" xfId="906"/>
    <cellStyle name="20% - Accent1 3 2 4 2 2 4" xfId="907"/>
    <cellStyle name="20% - Accent1 3 2 4 2 2 5" xfId="908"/>
    <cellStyle name="20% - Accent1 3 2 4 2 2 6" xfId="909"/>
    <cellStyle name="20% - Accent1 3 2 4 2 3" xfId="910"/>
    <cellStyle name="20% - Accent1 3 2 4 2 3 2" xfId="911"/>
    <cellStyle name="20% - Accent1 3 2 4 2 3 3" xfId="912"/>
    <cellStyle name="20% - Accent1 3 2 4 2 4" xfId="913"/>
    <cellStyle name="20% - Accent1 3 2 4 2 5" xfId="914"/>
    <cellStyle name="20% - Accent1 3 2 4 2 6" xfId="915"/>
    <cellStyle name="20% - Accent1 3 2 4 2 7" xfId="916"/>
    <cellStyle name="20% - Accent1 3 2 4 3" xfId="917"/>
    <cellStyle name="20% - Accent1 3 2 4 3 2" xfId="918"/>
    <cellStyle name="20% - Accent1 3 2 4 3 2 2" xfId="919"/>
    <cellStyle name="20% - Accent1 3 2 4 3 2 3" xfId="920"/>
    <cellStyle name="20% - Accent1 3 2 4 3 3" xfId="921"/>
    <cellStyle name="20% - Accent1 3 2 4 3 4" xfId="922"/>
    <cellStyle name="20% - Accent1 3 2 4 3 5" xfId="923"/>
    <cellStyle name="20% - Accent1 3 2 4 3 6" xfId="924"/>
    <cellStyle name="20% - Accent1 3 2 4 4" xfId="925"/>
    <cellStyle name="20% - Accent1 3 2 4 4 2" xfId="926"/>
    <cellStyle name="20% - Accent1 3 2 4 4 2 2" xfId="927"/>
    <cellStyle name="20% - Accent1 3 2 4 4 2 3" xfId="928"/>
    <cellStyle name="20% - Accent1 3 2 4 4 3" xfId="929"/>
    <cellStyle name="20% - Accent1 3 2 4 4 4" xfId="930"/>
    <cellStyle name="20% - Accent1 3 2 4 4 5" xfId="931"/>
    <cellStyle name="20% - Accent1 3 2 4 4 6" xfId="932"/>
    <cellStyle name="20% - Accent1 3 2 4 5" xfId="933"/>
    <cellStyle name="20% - Accent1 3 2 4 5 2" xfId="934"/>
    <cellStyle name="20% - Accent1 3 2 4 5 3" xfId="935"/>
    <cellStyle name="20% - Accent1 3 2 4 6" xfId="936"/>
    <cellStyle name="20% - Accent1 3 2 4 7" xfId="937"/>
    <cellStyle name="20% - Accent1 3 2 4 8" xfId="938"/>
    <cellStyle name="20% - Accent1 3 2 4 9" xfId="939"/>
    <cellStyle name="20% - Accent1 3 2 5" xfId="940"/>
    <cellStyle name="20% - Accent1 3 2 5 2" xfId="941"/>
    <cellStyle name="20% - Accent1 3 2 5 2 2" xfId="942"/>
    <cellStyle name="20% - Accent1 3 2 5 2 2 2" xfId="943"/>
    <cellStyle name="20% - Accent1 3 2 5 2 2 3" xfId="944"/>
    <cellStyle name="20% - Accent1 3 2 5 2 3" xfId="945"/>
    <cellStyle name="20% - Accent1 3 2 5 2 4" xfId="946"/>
    <cellStyle name="20% - Accent1 3 2 5 2 5" xfId="947"/>
    <cellStyle name="20% - Accent1 3 2 5 2 6" xfId="948"/>
    <cellStyle name="20% - Accent1 3 2 5 3" xfId="949"/>
    <cellStyle name="20% - Accent1 3 2 5 3 2" xfId="950"/>
    <cellStyle name="20% - Accent1 3 2 5 3 3" xfId="951"/>
    <cellStyle name="20% - Accent1 3 2 5 4" xfId="952"/>
    <cellStyle name="20% - Accent1 3 2 5 5" xfId="953"/>
    <cellStyle name="20% - Accent1 3 2 5 6" xfId="954"/>
    <cellStyle name="20% - Accent1 3 2 5 7" xfId="955"/>
    <cellStyle name="20% - Accent1 3 2 6" xfId="956"/>
    <cellStyle name="20% - Accent1 3 2 6 2" xfId="957"/>
    <cellStyle name="20% - Accent1 3 2 6 2 2" xfId="958"/>
    <cellStyle name="20% - Accent1 3 2 6 2 3" xfId="959"/>
    <cellStyle name="20% - Accent1 3 2 6 3" xfId="960"/>
    <cellStyle name="20% - Accent1 3 2 6 4" xfId="961"/>
    <cellStyle name="20% - Accent1 3 2 6 5" xfId="962"/>
    <cellStyle name="20% - Accent1 3 2 6 6" xfId="963"/>
    <cellStyle name="20% - Accent1 3 2 7" xfId="964"/>
    <cellStyle name="20% - Accent1 3 2 7 2" xfId="965"/>
    <cellStyle name="20% - Accent1 3 2 7 2 2" xfId="966"/>
    <cellStyle name="20% - Accent1 3 2 7 2 3" xfId="967"/>
    <cellStyle name="20% - Accent1 3 2 7 3" xfId="968"/>
    <cellStyle name="20% - Accent1 3 2 7 4" xfId="969"/>
    <cellStyle name="20% - Accent1 3 2 7 5" xfId="970"/>
    <cellStyle name="20% - Accent1 3 2 7 6" xfId="971"/>
    <cellStyle name="20% - Accent1 3 2 8" xfId="972"/>
    <cellStyle name="20% - Accent1 3 2 8 2" xfId="973"/>
    <cellStyle name="20% - Accent1 3 2 8 2 2" xfId="974"/>
    <cellStyle name="20% - Accent1 3 2 8 2 3" xfId="975"/>
    <cellStyle name="20% - Accent1 3 2 8 3" xfId="976"/>
    <cellStyle name="20% - Accent1 3 2 8 4" xfId="977"/>
    <cellStyle name="20% - Accent1 3 2 8 5" xfId="978"/>
    <cellStyle name="20% - Accent1 3 2 8 6" xfId="979"/>
    <cellStyle name="20% - Accent1 3 2 9" xfId="980"/>
    <cellStyle name="20% - Accent1 3 2 9 2" xfId="981"/>
    <cellStyle name="20% - Accent1 3 2 9 2 2" xfId="982"/>
    <cellStyle name="20% - Accent1 3 2 9 2 3" xfId="983"/>
    <cellStyle name="20% - Accent1 3 2 9 3" xfId="984"/>
    <cellStyle name="20% - Accent1 3 2 9 4" xfId="985"/>
    <cellStyle name="20% - Accent1 3 2 9 5" xfId="986"/>
    <cellStyle name="20% - Accent1 3 2 9 6" xfId="987"/>
    <cellStyle name="20% - Accent1 3 3" xfId="988"/>
    <cellStyle name="20% - Accent1 3 3 10" xfId="989"/>
    <cellStyle name="20% - Accent1 3 3 10 2" xfId="990"/>
    <cellStyle name="20% - Accent1 3 3 10 3" xfId="991"/>
    <cellStyle name="20% - Accent1 3 3 11" xfId="992"/>
    <cellStyle name="20% - Accent1 3 3 12" xfId="993"/>
    <cellStyle name="20% - Accent1 3 3 13" xfId="994"/>
    <cellStyle name="20% - Accent1 3 3 14" xfId="995"/>
    <cellStyle name="20% - Accent1 3 3 2" xfId="996"/>
    <cellStyle name="20% - Accent1 3 3 2 10" xfId="997"/>
    <cellStyle name="20% - Accent1 3 3 2 11" xfId="998"/>
    <cellStyle name="20% - Accent1 3 3 2 12" xfId="999"/>
    <cellStyle name="20% - Accent1 3 3 2 13" xfId="1000"/>
    <cellStyle name="20% - Accent1 3 3 2 2" xfId="1001"/>
    <cellStyle name="20% - Accent1 3 3 2 2 10" xfId="1002"/>
    <cellStyle name="20% - Accent1 3 3 2 2 2" xfId="1003"/>
    <cellStyle name="20% - Accent1 3 3 2 2 2 2" xfId="1004"/>
    <cellStyle name="20% - Accent1 3 3 2 2 2 2 2" xfId="1005"/>
    <cellStyle name="20% - Accent1 3 3 2 2 2 2 2 2" xfId="1006"/>
    <cellStyle name="20% - Accent1 3 3 2 2 2 2 2 3" xfId="1007"/>
    <cellStyle name="20% - Accent1 3 3 2 2 2 2 3" xfId="1008"/>
    <cellStyle name="20% - Accent1 3 3 2 2 2 2 4" xfId="1009"/>
    <cellStyle name="20% - Accent1 3 3 2 2 2 2 5" xfId="1010"/>
    <cellStyle name="20% - Accent1 3 3 2 2 2 2 6" xfId="1011"/>
    <cellStyle name="20% - Accent1 3 3 2 2 2 3" xfId="1012"/>
    <cellStyle name="20% - Accent1 3 3 2 2 2 3 2" xfId="1013"/>
    <cellStyle name="20% - Accent1 3 3 2 2 2 3 2 2" xfId="1014"/>
    <cellStyle name="20% - Accent1 3 3 2 2 2 3 2 3" xfId="1015"/>
    <cellStyle name="20% - Accent1 3 3 2 2 2 3 3" xfId="1016"/>
    <cellStyle name="20% - Accent1 3 3 2 2 2 3 4" xfId="1017"/>
    <cellStyle name="20% - Accent1 3 3 2 2 2 3 5" xfId="1018"/>
    <cellStyle name="20% - Accent1 3 3 2 2 2 3 6" xfId="1019"/>
    <cellStyle name="20% - Accent1 3 3 2 2 2 4" xfId="1020"/>
    <cellStyle name="20% - Accent1 3 3 2 2 2 4 2" xfId="1021"/>
    <cellStyle name="20% - Accent1 3 3 2 2 2 4 3" xfId="1022"/>
    <cellStyle name="20% - Accent1 3 3 2 2 2 5" xfId="1023"/>
    <cellStyle name="20% - Accent1 3 3 2 2 2 6" xfId="1024"/>
    <cellStyle name="20% - Accent1 3 3 2 2 2 7" xfId="1025"/>
    <cellStyle name="20% - Accent1 3 3 2 2 2 8" xfId="1026"/>
    <cellStyle name="20% - Accent1 3 3 2 2 3" xfId="1027"/>
    <cellStyle name="20% - Accent1 3 3 2 2 3 2" xfId="1028"/>
    <cellStyle name="20% - Accent1 3 3 2 2 3 2 2" xfId="1029"/>
    <cellStyle name="20% - Accent1 3 3 2 2 3 2 2 2" xfId="1030"/>
    <cellStyle name="20% - Accent1 3 3 2 2 3 2 2 3" xfId="1031"/>
    <cellStyle name="20% - Accent1 3 3 2 2 3 2 3" xfId="1032"/>
    <cellStyle name="20% - Accent1 3 3 2 2 3 2 4" xfId="1033"/>
    <cellStyle name="20% - Accent1 3 3 2 2 3 2 5" xfId="1034"/>
    <cellStyle name="20% - Accent1 3 3 2 2 3 2 6" xfId="1035"/>
    <cellStyle name="20% - Accent1 3 3 2 2 3 3" xfId="1036"/>
    <cellStyle name="20% - Accent1 3 3 2 2 3 3 2" xfId="1037"/>
    <cellStyle name="20% - Accent1 3 3 2 2 3 3 3" xfId="1038"/>
    <cellStyle name="20% - Accent1 3 3 2 2 3 4" xfId="1039"/>
    <cellStyle name="20% - Accent1 3 3 2 2 3 5" xfId="1040"/>
    <cellStyle name="20% - Accent1 3 3 2 2 3 6" xfId="1041"/>
    <cellStyle name="20% - Accent1 3 3 2 2 3 7" xfId="1042"/>
    <cellStyle name="20% - Accent1 3 3 2 2 4" xfId="1043"/>
    <cellStyle name="20% - Accent1 3 3 2 2 4 2" xfId="1044"/>
    <cellStyle name="20% - Accent1 3 3 2 2 4 2 2" xfId="1045"/>
    <cellStyle name="20% - Accent1 3 3 2 2 4 2 3" xfId="1046"/>
    <cellStyle name="20% - Accent1 3 3 2 2 4 3" xfId="1047"/>
    <cellStyle name="20% - Accent1 3 3 2 2 4 4" xfId="1048"/>
    <cellStyle name="20% - Accent1 3 3 2 2 4 5" xfId="1049"/>
    <cellStyle name="20% - Accent1 3 3 2 2 4 6" xfId="1050"/>
    <cellStyle name="20% - Accent1 3 3 2 2 5" xfId="1051"/>
    <cellStyle name="20% - Accent1 3 3 2 2 5 2" xfId="1052"/>
    <cellStyle name="20% - Accent1 3 3 2 2 5 2 2" xfId="1053"/>
    <cellStyle name="20% - Accent1 3 3 2 2 5 2 3" xfId="1054"/>
    <cellStyle name="20% - Accent1 3 3 2 2 5 3" xfId="1055"/>
    <cellStyle name="20% - Accent1 3 3 2 2 5 4" xfId="1056"/>
    <cellStyle name="20% - Accent1 3 3 2 2 5 5" xfId="1057"/>
    <cellStyle name="20% - Accent1 3 3 2 2 5 6" xfId="1058"/>
    <cellStyle name="20% - Accent1 3 3 2 2 6" xfId="1059"/>
    <cellStyle name="20% - Accent1 3 3 2 2 6 2" xfId="1060"/>
    <cellStyle name="20% - Accent1 3 3 2 2 6 3" xfId="1061"/>
    <cellStyle name="20% - Accent1 3 3 2 2 7" xfId="1062"/>
    <cellStyle name="20% - Accent1 3 3 2 2 8" xfId="1063"/>
    <cellStyle name="20% - Accent1 3 3 2 2 9" xfId="1064"/>
    <cellStyle name="20% - Accent1 3 3 2 3" xfId="1065"/>
    <cellStyle name="20% - Accent1 3 3 2 3 2" xfId="1066"/>
    <cellStyle name="20% - Accent1 3 3 2 3 2 2" xfId="1067"/>
    <cellStyle name="20% - Accent1 3 3 2 3 2 2 2" xfId="1068"/>
    <cellStyle name="20% - Accent1 3 3 2 3 2 2 2 2" xfId="1069"/>
    <cellStyle name="20% - Accent1 3 3 2 3 2 2 2 3" xfId="1070"/>
    <cellStyle name="20% - Accent1 3 3 2 3 2 2 3" xfId="1071"/>
    <cellStyle name="20% - Accent1 3 3 2 3 2 2 4" xfId="1072"/>
    <cellStyle name="20% - Accent1 3 3 2 3 2 2 5" xfId="1073"/>
    <cellStyle name="20% - Accent1 3 3 2 3 2 2 6" xfId="1074"/>
    <cellStyle name="20% - Accent1 3 3 2 3 2 3" xfId="1075"/>
    <cellStyle name="20% - Accent1 3 3 2 3 2 3 2" xfId="1076"/>
    <cellStyle name="20% - Accent1 3 3 2 3 2 3 3" xfId="1077"/>
    <cellStyle name="20% - Accent1 3 3 2 3 2 4" xfId="1078"/>
    <cellStyle name="20% - Accent1 3 3 2 3 2 5" xfId="1079"/>
    <cellStyle name="20% - Accent1 3 3 2 3 2 6" xfId="1080"/>
    <cellStyle name="20% - Accent1 3 3 2 3 2 7" xfId="1081"/>
    <cellStyle name="20% - Accent1 3 3 2 3 3" xfId="1082"/>
    <cellStyle name="20% - Accent1 3 3 2 3 3 2" xfId="1083"/>
    <cellStyle name="20% - Accent1 3 3 2 3 3 2 2" xfId="1084"/>
    <cellStyle name="20% - Accent1 3 3 2 3 3 2 3" xfId="1085"/>
    <cellStyle name="20% - Accent1 3 3 2 3 3 3" xfId="1086"/>
    <cellStyle name="20% - Accent1 3 3 2 3 3 4" xfId="1087"/>
    <cellStyle name="20% - Accent1 3 3 2 3 3 5" xfId="1088"/>
    <cellStyle name="20% - Accent1 3 3 2 3 3 6" xfId="1089"/>
    <cellStyle name="20% - Accent1 3 3 2 3 4" xfId="1090"/>
    <cellStyle name="20% - Accent1 3 3 2 3 4 2" xfId="1091"/>
    <cellStyle name="20% - Accent1 3 3 2 3 4 2 2" xfId="1092"/>
    <cellStyle name="20% - Accent1 3 3 2 3 4 2 3" xfId="1093"/>
    <cellStyle name="20% - Accent1 3 3 2 3 4 3" xfId="1094"/>
    <cellStyle name="20% - Accent1 3 3 2 3 4 4" xfId="1095"/>
    <cellStyle name="20% - Accent1 3 3 2 3 4 5" xfId="1096"/>
    <cellStyle name="20% - Accent1 3 3 2 3 4 6" xfId="1097"/>
    <cellStyle name="20% - Accent1 3 3 2 3 5" xfId="1098"/>
    <cellStyle name="20% - Accent1 3 3 2 3 5 2" xfId="1099"/>
    <cellStyle name="20% - Accent1 3 3 2 3 5 3" xfId="1100"/>
    <cellStyle name="20% - Accent1 3 3 2 3 6" xfId="1101"/>
    <cellStyle name="20% - Accent1 3 3 2 3 7" xfId="1102"/>
    <cellStyle name="20% - Accent1 3 3 2 3 8" xfId="1103"/>
    <cellStyle name="20% - Accent1 3 3 2 3 9" xfId="1104"/>
    <cellStyle name="20% - Accent1 3 3 2 4" xfId="1105"/>
    <cellStyle name="20% - Accent1 3 3 2 4 2" xfId="1106"/>
    <cellStyle name="20% - Accent1 3 3 2 4 2 2" xfId="1107"/>
    <cellStyle name="20% - Accent1 3 3 2 4 2 2 2" xfId="1108"/>
    <cellStyle name="20% - Accent1 3 3 2 4 2 2 3" xfId="1109"/>
    <cellStyle name="20% - Accent1 3 3 2 4 2 3" xfId="1110"/>
    <cellStyle name="20% - Accent1 3 3 2 4 2 4" xfId="1111"/>
    <cellStyle name="20% - Accent1 3 3 2 4 2 5" xfId="1112"/>
    <cellStyle name="20% - Accent1 3 3 2 4 2 6" xfId="1113"/>
    <cellStyle name="20% - Accent1 3 3 2 4 3" xfId="1114"/>
    <cellStyle name="20% - Accent1 3 3 2 4 3 2" xfId="1115"/>
    <cellStyle name="20% - Accent1 3 3 2 4 3 3" xfId="1116"/>
    <cellStyle name="20% - Accent1 3 3 2 4 4" xfId="1117"/>
    <cellStyle name="20% - Accent1 3 3 2 4 5" xfId="1118"/>
    <cellStyle name="20% - Accent1 3 3 2 4 6" xfId="1119"/>
    <cellStyle name="20% - Accent1 3 3 2 4 7" xfId="1120"/>
    <cellStyle name="20% - Accent1 3 3 2 5" xfId="1121"/>
    <cellStyle name="20% - Accent1 3 3 2 5 2" xfId="1122"/>
    <cellStyle name="20% - Accent1 3 3 2 5 2 2" xfId="1123"/>
    <cellStyle name="20% - Accent1 3 3 2 5 2 3" xfId="1124"/>
    <cellStyle name="20% - Accent1 3 3 2 5 3" xfId="1125"/>
    <cellStyle name="20% - Accent1 3 3 2 5 4" xfId="1126"/>
    <cellStyle name="20% - Accent1 3 3 2 5 5" xfId="1127"/>
    <cellStyle name="20% - Accent1 3 3 2 5 6" xfId="1128"/>
    <cellStyle name="20% - Accent1 3 3 2 6" xfId="1129"/>
    <cellStyle name="20% - Accent1 3 3 2 6 2" xfId="1130"/>
    <cellStyle name="20% - Accent1 3 3 2 6 2 2" xfId="1131"/>
    <cellStyle name="20% - Accent1 3 3 2 6 2 3" xfId="1132"/>
    <cellStyle name="20% - Accent1 3 3 2 6 3" xfId="1133"/>
    <cellStyle name="20% - Accent1 3 3 2 6 4" xfId="1134"/>
    <cellStyle name="20% - Accent1 3 3 2 6 5" xfId="1135"/>
    <cellStyle name="20% - Accent1 3 3 2 6 6" xfId="1136"/>
    <cellStyle name="20% - Accent1 3 3 2 7" xfId="1137"/>
    <cellStyle name="20% - Accent1 3 3 2 7 2" xfId="1138"/>
    <cellStyle name="20% - Accent1 3 3 2 7 2 2" xfId="1139"/>
    <cellStyle name="20% - Accent1 3 3 2 7 2 3" xfId="1140"/>
    <cellStyle name="20% - Accent1 3 3 2 7 3" xfId="1141"/>
    <cellStyle name="20% - Accent1 3 3 2 7 4" xfId="1142"/>
    <cellStyle name="20% - Accent1 3 3 2 7 5" xfId="1143"/>
    <cellStyle name="20% - Accent1 3 3 2 7 6" xfId="1144"/>
    <cellStyle name="20% - Accent1 3 3 2 8" xfId="1145"/>
    <cellStyle name="20% - Accent1 3 3 2 8 2" xfId="1146"/>
    <cellStyle name="20% - Accent1 3 3 2 8 2 2" xfId="1147"/>
    <cellStyle name="20% - Accent1 3 3 2 8 2 3" xfId="1148"/>
    <cellStyle name="20% - Accent1 3 3 2 8 3" xfId="1149"/>
    <cellStyle name="20% - Accent1 3 3 2 8 4" xfId="1150"/>
    <cellStyle name="20% - Accent1 3 3 2 8 5" xfId="1151"/>
    <cellStyle name="20% - Accent1 3 3 2 8 6" xfId="1152"/>
    <cellStyle name="20% - Accent1 3 3 2 9" xfId="1153"/>
    <cellStyle name="20% - Accent1 3 3 2 9 2" xfId="1154"/>
    <cellStyle name="20% - Accent1 3 3 2 9 3" xfId="1155"/>
    <cellStyle name="20% - Accent1 3 3 3" xfId="1156"/>
    <cellStyle name="20% - Accent1 3 3 3 10" xfId="1157"/>
    <cellStyle name="20% - Accent1 3 3 3 2" xfId="1158"/>
    <cellStyle name="20% - Accent1 3 3 3 2 2" xfId="1159"/>
    <cellStyle name="20% - Accent1 3 3 3 2 2 2" xfId="1160"/>
    <cellStyle name="20% - Accent1 3 3 3 2 2 2 2" xfId="1161"/>
    <cellStyle name="20% - Accent1 3 3 3 2 2 2 3" xfId="1162"/>
    <cellStyle name="20% - Accent1 3 3 3 2 2 3" xfId="1163"/>
    <cellStyle name="20% - Accent1 3 3 3 2 2 4" xfId="1164"/>
    <cellStyle name="20% - Accent1 3 3 3 2 2 5" xfId="1165"/>
    <cellStyle name="20% - Accent1 3 3 3 2 2 6" xfId="1166"/>
    <cellStyle name="20% - Accent1 3 3 3 2 3" xfId="1167"/>
    <cellStyle name="20% - Accent1 3 3 3 2 3 2" xfId="1168"/>
    <cellStyle name="20% - Accent1 3 3 3 2 3 2 2" xfId="1169"/>
    <cellStyle name="20% - Accent1 3 3 3 2 3 2 3" xfId="1170"/>
    <cellStyle name="20% - Accent1 3 3 3 2 3 3" xfId="1171"/>
    <cellStyle name="20% - Accent1 3 3 3 2 3 4" xfId="1172"/>
    <cellStyle name="20% - Accent1 3 3 3 2 3 5" xfId="1173"/>
    <cellStyle name="20% - Accent1 3 3 3 2 3 6" xfId="1174"/>
    <cellStyle name="20% - Accent1 3 3 3 2 4" xfId="1175"/>
    <cellStyle name="20% - Accent1 3 3 3 2 4 2" xfId="1176"/>
    <cellStyle name="20% - Accent1 3 3 3 2 4 3" xfId="1177"/>
    <cellStyle name="20% - Accent1 3 3 3 2 5" xfId="1178"/>
    <cellStyle name="20% - Accent1 3 3 3 2 6" xfId="1179"/>
    <cellStyle name="20% - Accent1 3 3 3 2 7" xfId="1180"/>
    <cellStyle name="20% - Accent1 3 3 3 2 8" xfId="1181"/>
    <cellStyle name="20% - Accent1 3 3 3 3" xfId="1182"/>
    <cellStyle name="20% - Accent1 3 3 3 3 2" xfId="1183"/>
    <cellStyle name="20% - Accent1 3 3 3 3 2 2" xfId="1184"/>
    <cellStyle name="20% - Accent1 3 3 3 3 2 2 2" xfId="1185"/>
    <cellStyle name="20% - Accent1 3 3 3 3 2 2 3" xfId="1186"/>
    <cellStyle name="20% - Accent1 3 3 3 3 2 3" xfId="1187"/>
    <cellStyle name="20% - Accent1 3 3 3 3 2 4" xfId="1188"/>
    <cellStyle name="20% - Accent1 3 3 3 3 2 5" xfId="1189"/>
    <cellStyle name="20% - Accent1 3 3 3 3 2 6" xfId="1190"/>
    <cellStyle name="20% - Accent1 3 3 3 3 3" xfId="1191"/>
    <cellStyle name="20% - Accent1 3 3 3 3 3 2" xfId="1192"/>
    <cellStyle name="20% - Accent1 3 3 3 3 3 3" xfId="1193"/>
    <cellStyle name="20% - Accent1 3 3 3 3 4" xfId="1194"/>
    <cellStyle name="20% - Accent1 3 3 3 3 5" xfId="1195"/>
    <cellStyle name="20% - Accent1 3 3 3 3 6" xfId="1196"/>
    <cellStyle name="20% - Accent1 3 3 3 3 7" xfId="1197"/>
    <cellStyle name="20% - Accent1 3 3 3 4" xfId="1198"/>
    <cellStyle name="20% - Accent1 3 3 3 4 2" xfId="1199"/>
    <cellStyle name="20% - Accent1 3 3 3 4 2 2" xfId="1200"/>
    <cellStyle name="20% - Accent1 3 3 3 4 2 3" xfId="1201"/>
    <cellStyle name="20% - Accent1 3 3 3 4 3" xfId="1202"/>
    <cellStyle name="20% - Accent1 3 3 3 4 4" xfId="1203"/>
    <cellStyle name="20% - Accent1 3 3 3 4 5" xfId="1204"/>
    <cellStyle name="20% - Accent1 3 3 3 4 6" xfId="1205"/>
    <cellStyle name="20% - Accent1 3 3 3 5" xfId="1206"/>
    <cellStyle name="20% - Accent1 3 3 3 5 2" xfId="1207"/>
    <cellStyle name="20% - Accent1 3 3 3 5 2 2" xfId="1208"/>
    <cellStyle name="20% - Accent1 3 3 3 5 2 3" xfId="1209"/>
    <cellStyle name="20% - Accent1 3 3 3 5 3" xfId="1210"/>
    <cellStyle name="20% - Accent1 3 3 3 5 4" xfId="1211"/>
    <cellStyle name="20% - Accent1 3 3 3 5 5" xfId="1212"/>
    <cellStyle name="20% - Accent1 3 3 3 5 6" xfId="1213"/>
    <cellStyle name="20% - Accent1 3 3 3 6" xfId="1214"/>
    <cellStyle name="20% - Accent1 3 3 3 6 2" xfId="1215"/>
    <cellStyle name="20% - Accent1 3 3 3 6 3" xfId="1216"/>
    <cellStyle name="20% - Accent1 3 3 3 7" xfId="1217"/>
    <cellStyle name="20% - Accent1 3 3 3 8" xfId="1218"/>
    <cellStyle name="20% - Accent1 3 3 3 9" xfId="1219"/>
    <cellStyle name="20% - Accent1 3 3 4" xfId="1220"/>
    <cellStyle name="20% - Accent1 3 3 4 2" xfId="1221"/>
    <cellStyle name="20% - Accent1 3 3 4 2 2" xfId="1222"/>
    <cellStyle name="20% - Accent1 3 3 4 2 2 2" xfId="1223"/>
    <cellStyle name="20% - Accent1 3 3 4 2 2 2 2" xfId="1224"/>
    <cellStyle name="20% - Accent1 3 3 4 2 2 2 3" xfId="1225"/>
    <cellStyle name="20% - Accent1 3 3 4 2 2 3" xfId="1226"/>
    <cellStyle name="20% - Accent1 3 3 4 2 2 4" xfId="1227"/>
    <cellStyle name="20% - Accent1 3 3 4 2 2 5" xfId="1228"/>
    <cellStyle name="20% - Accent1 3 3 4 2 2 6" xfId="1229"/>
    <cellStyle name="20% - Accent1 3 3 4 2 3" xfId="1230"/>
    <cellStyle name="20% - Accent1 3 3 4 2 3 2" xfId="1231"/>
    <cellStyle name="20% - Accent1 3 3 4 2 3 3" xfId="1232"/>
    <cellStyle name="20% - Accent1 3 3 4 2 4" xfId="1233"/>
    <cellStyle name="20% - Accent1 3 3 4 2 5" xfId="1234"/>
    <cellStyle name="20% - Accent1 3 3 4 2 6" xfId="1235"/>
    <cellStyle name="20% - Accent1 3 3 4 2 7" xfId="1236"/>
    <cellStyle name="20% - Accent1 3 3 4 3" xfId="1237"/>
    <cellStyle name="20% - Accent1 3 3 4 3 2" xfId="1238"/>
    <cellStyle name="20% - Accent1 3 3 4 3 2 2" xfId="1239"/>
    <cellStyle name="20% - Accent1 3 3 4 3 2 3" xfId="1240"/>
    <cellStyle name="20% - Accent1 3 3 4 3 3" xfId="1241"/>
    <cellStyle name="20% - Accent1 3 3 4 3 4" xfId="1242"/>
    <cellStyle name="20% - Accent1 3 3 4 3 5" xfId="1243"/>
    <cellStyle name="20% - Accent1 3 3 4 3 6" xfId="1244"/>
    <cellStyle name="20% - Accent1 3 3 4 4" xfId="1245"/>
    <cellStyle name="20% - Accent1 3 3 4 4 2" xfId="1246"/>
    <cellStyle name="20% - Accent1 3 3 4 4 2 2" xfId="1247"/>
    <cellStyle name="20% - Accent1 3 3 4 4 2 3" xfId="1248"/>
    <cellStyle name="20% - Accent1 3 3 4 4 3" xfId="1249"/>
    <cellStyle name="20% - Accent1 3 3 4 4 4" xfId="1250"/>
    <cellStyle name="20% - Accent1 3 3 4 4 5" xfId="1251"/>
    <cellStyle name="20% - Accent1 3 3 4 4 6" xfId="1252"/>
    <cellStyle name="20% - Accent1 3 3 4 5" xfId="1253"/>
    <cellStyle name="20% - Accent1 3 3 4 5 2" xfId="1254"/>
    <cellStyle name="20% - Accent1 3 3 4 5 3" xfId="1255"/>
    <cellStyle name="20% - Accent1 3 3 4 6" xfId="1256"/>
    <cellStyle name="20% - Accent1 3 3 4 7" xfId="1257"/>
    <cellStyle name="20% - Accent1 3 3 4 8" xfId="1258"/>
    <cellStyle name="20% - Accent1 3 3 4 9" xfId="1259"/>
    <cellStyle name="20% - Accent1 3 3 5" xfId="1260"/>
    <cellStyle name="20% - Accent1 3 3 5 2" xfId="1261"/>
    <cellStyle name="20% - Accent1 3 3 5 2 2" xfId="1262"/>
    <cellStyle name="20% - Accent1 3 3 5 2 2 2" xfId="1263"/>
    <cellStyle name="20% - Accent1 3 3 5 2 2 3" xfId="1264"/>
    <cellStyle name="20% - Accent1 3 3 5 2 3" xfId="1265"/>
    <cellStyle name="20% - Accent1 3 3 5 2 4" xfId="1266"/>
    <cellStyle name="20% - Accent1 3 3 5 2 5" xfId="1267"/>
    <cellStyle name="20% - Accent1 3 3 5 2 6" xfId="1268"/>
    <cellStyle name="20% - Accent1 3 3 5 3" xfId="1269"/>
    <cellStyle name="20% - Accent1 3 3 5 3 2" xfId="1270"/>
    <cellStyle name="20% - Accent1 3 3 5 3 3" xfId="1271"/>
    <cellStyle name="20% - Accent1 3 3 5 4" xfId="1272"/>
    <cellStyle name="20% - Accent1 3 3 5 5" xfId="1273"/>
    <cellStyle name="20% - Accent1 3 3 5 6" xfId="1274"/>
    <cellStyle name="20% - Accent1 3 3 5 7" xfId="1275"/>
    <cellStyle name="20% - Accent1 3 3 6" xfId="1276"/>
    <cellStyle name="20% - Accent1 3 3 6 2" xfId="1277"/>
    <cellStyle name="20% - Accent1 3 3 6 2 2" xfId="1278"/>
    <cellStyle name="20% - Accent1 3 3 6 2 3" xfId="1279"/>
    <cellStyle name="20% - Accent1 3 3 6 3" xfId="1280"/>
    <cellStyle name="20% - Accent1 3 3 6 4" xfId="1281"/>
    <cellStyle name="20% - Accent1 3 3 6 5" xfId="1282"/>
    <cellStyle name="20% - Accent1 3 3 6 6" xfId="1283"/>
    <cellStyle name="20% - Accent1 3 3 7" xfId="1284"/>
    <cellStyle name="20% - Accent1 3 3 7 2" xfId="1285"/>
    <cellStyle name="20% - Accent1 3 3 7 2 2" xfId="1286"/>
    <cellStyle name="20% - Accent1 3 3 7 2 3" xfId="1287"/>
    <cellStyle name="20% - Accent1 3 3 7 3" xfId="1288"/>
    <cellStyle name="20% - Accent1 3 3 7 4" xfId="1289"/>
    <cellStyle name="20% - Accent1 3 3 7 5" xfId="1290"/>
    <cellStyle name="20% - Accent1 3 3 7 6" xfId="1291"/>
    <cellStyle name="20% - Accent1 3 3 8" xfId="1292"/>
    <cellStyle name="20% - Accent1 3 3 8 2" xfId="1293"/>
    <cellStyle name="20% - Accent1 3 3 8 2 2" xfId="1294"/>
    <cellStyle name="20% - Accent1 3 3 8 2 3" xfId="1295"/>
    <cellStyle name="20% - Accent1 3 3 8 3" xfId="1296"/>
    <cellStyle name="20% - Accent1 3 3 8 4" xfId="1297"/>
    <cellStyle name="20% - Accent1 3 3 8 5" xfId="1298"/>
    <cellStyle name="20% - Accent1 3 3 8 6" xfId="1299"/>
    <cellStyle name="20% - Accent1 3 3 9" xfId="1300"/>
    <cellStyle name="20% - Accent1 3 3 9 2" xfId="1301"/>
    <cellStyle name="20% - Accent1 3 3 9 2 2" xfId="1302"/>
    <cellStyle name="20% - Accent1 3 3 9 2 3" xfId="1303"/>
    <cellStyle name="20% - Accent1 3 3 9 3" xfId="1304"/>
    <cellStyle name="20% - Accent1 3 3 9 4" xfId="1305"/>
    <cellStyle name="20% - Accent1 3 3 9 5" xfId="1306"/>
    <cellStyle name="20% - Accent1 3 3 9 6" xfId="1307"/>
    <cellStyle name="20% - Accent1 3 4" xfId="1308"/>
    <cellStyle name="20% - Accent1 3 4 10" xfId="1309"/>
    <cellStyle name="20% - Accent1 3 4 11" xfId="1310"/>
    <cellStyle name="20% - Accent1 3 4 12" xfId="1311"/>
    <cellStyle name="20% - Accent1 3 4 13" xfId="1312"/>
    <cellStyle name="20% - Accent1 3 4 2" xfId="1313"/>
    <cellStyle name="20% - Accent1 3 4 2 10" xfId="1314"/>
    <cellStyle name="20% - Accent1 3 4 2 2" xfId="1315"/>
    <cellStyle name="20% - Accent1 3 4 2 2 2" xfId="1316"/>
    <cellStyle name="20% - Accent1 3 4 2 2 2 2" xfId="1317"/>
    <cellStyle name="20% - Accent1 3 4 2 2 2 2 2" xfId="1318"/>
    <cellStyle name="20% - Accent1 3 4 2 2 2 2 3" xfId="1319"/>
    <cellStyle name="20% - Accent1 3 4 2 2 2 3" xfId="1320"/>
    <cellStyle name="20% - Accent1 3 4 2 2 2 4" xfId="1321"/>
    <cellStyle name="20% - Accent1 3 4 2 2 2 5" xfId="1322"/>
    <cellStyle name="20% - Accent1 3 4 2 2 2 6" xfId="1323"/>
    <cellStyle name="20% - Accent1 3 4 2 2 3" xfId="1324"/>
    <cellStyle name="20% - Accent1 3 4 2 2 3 2" xfId="1325"/>
    <cellStyle name="20% - Accent1 3 4 2 2 3 2 2" xfId="1326"/>
    <cellStyle name="20% - Accent1 3 4 2 2 3 2 3" xfId="1327"/>
    <cellStyle name="20% - Accent1 3 4 2 2 3 3" xfId="1328"/>
    <cellStyle name="20% - Accent1 3 4 2 2 3 4" xfId="1329"/>
    <cellStyle name="20% - Accent1 3 4 2 2 3 5" xfId="1330"/>
    <cellStyle name="20% - Accent1 3 4 2 2 3 6" xfId="1331"/>
    <cellStyle name="20% - Accent1 3 4 2 2 4" xfId="1332"/>
    <cellStyle name="20% - Accent1 3 4 2 2 4 2" xfId="1333"/>
    <cellStyle name="20% - Accent1 3 4 2 2 4 3" xfId="1334"/>
    <cellStyle name="20% - Accent1 3 4 2 2 5" xfId="1335"/>
    <cellStyle name="20% - Accent1 3 4 2 2 6" xfId="1336"/>
    <cellStyle name="20% - Accent1 3 4 2 2 7" xfId="1337"/>
    <cellStyle name="20% - Accent1 3 4 2 2 8" xfId="1338"/>
    <cellStyle name="20% - Accent1 3 4 2 3" xfId="1339"/>
    <cellStyle name="20% - Accent1 3 4 2 3 2" xfId="1340"/>
    <cellStyle name="20% - Accent1 3 4 2 3 2 2" xfId="1341"/>
    <cellStyle name="20% - Accent1 3 4 2 3 2 2 2" xfId="1342"/>
    <cellStyle name="20% - Accent1 3 4 2 3 2 2 3" xfId="1343"/>
    <cellStyle name="20% - Accent1 3 4 2 3 2 3" xfId="1344"/>
    <cellStyle name="20% - Accent1 3 4 2 3 2 4" xfId="1345"/>
    <cellStyle name="20% - Accent1 3 4 2 3 2 5" xfId="1346"/>
    <cellStyle name="20% - Accent1 3 4 2 3 2 6" xfId="1347"/>
    <cellStyle name="20% - Accent1 3 4 2 3 3" xfId="1348"/>
    <cellStyle name="20% - Accent1 3 4 2 3 3 2" xfId="1349"/>
    <cellStyle name="20% - Accent1 3 4 2 3 3 3" xfId="1350"/>
    <cellStyle name="20% - Accent1 3 4 2 3 4" xfId="1351"/>
    <cellStyle name="20% - Accent1 3 4 2 3 5" xfId="1352"/>
    <cellStyle name="20% - Accent1 3 4 2 3 6" xfId="1353"/>
    <cellStyle name="20% - Accent1 3 4 2 3 7" xfId="1354"/>
    <cellStyle name="20% - Accent1 3 4 2 4" xfId="1355"/>
    <cellStyle name="20% - Accent1 3 4 2 4 2" xfId="1356"/>
    <cellStyle name="20% - Accent1 3 4 2 4 2 2" xfId="1357"/>
    <cellStyle name="20% - Accent1 3 4 2 4 2 3" xfId="1358"/>
    <cellStyle name="20% - Accent1 3 4 2 4 3" xfId="1359"/>
    <cellStyle name="20% - Accent1 3 4 2 4 4" xfId="1360"/>
    <cellStyle name="20% - Accent1 3 4 2 4 5" xfId="1361"/>
    <cellStyle name="20% - Accent1 3 4 2 4 6" xfId="1362"/>
    <cellStyle name="20% - Accent1 3 4 2 5" xfId="1363"/>
    <cellStyle name="20% - Accent1 3 4 2 5 2" xfId="1364"/>
    <cellStyle name="20% - Accent1 3 4 2 5 2 2" xfId="1365"/>
    <cellStyle name="20% - Accent1 3 4 2 5 2 3" xfId="1366"/>
    <cellStyle name="20% - Accent1 3 4 2 5 3" xfId="1367"/>
    <cellStyle name="20% - Accent1 3 4 2 5 4" xfId="1368"/>
    <cellStyle name="20% - Accent1 3 4 2 5 5" xfId="1369"/>
    <cellStyle name="20% - Accent1 3 4 2 5 6" xfId="1370"/>
    <cellStyle name="20% - Accent1 3 4 2 6" xfId="1371"/>
    <cellStyle name="20% - Accent1 3 4 2 6 2" xfId="1372"/>
    <cellStyle name="20% - Accent1 3 4 2 6 3" xfId="1373"/>
    <cellStyle name="20% - Accent1 3 4 2 7" xfId="1374"/>
    <cellStyle name="20% - Accent1 3 4 2 8" xfId="1375"/>
    <cellStyle name="20% - Accent1 3 4 2 9" xfId="1376"/>
    <cellStyle name="20% - Accent1 3 4 3" xfId="1377"/>
    <cellStyle name="20% - Accent1 3 4 3 2" xfId="1378"/>
    <cellStyle name="20% - Accent1 3 4 3 2 2" xfId="1379"/>
    <cellStyle name="20% - Accent1 3 4 3 2 2 2" xfId="1380"/>
    <cellStyle name="20% - Accent1 3 4 3 2 2 2 2" xfId="1381"/>
    <cellStyle name="20% - Accent1 3 4 3 2 2 2 3" xfId="1382"/>
    <cellStyle name="20% - Accent1 3 4 3 2 2 3" xfId="1383"/>
    <cellStyle name="20% - Accent1 3 4 3 2 2 4" xfId="1384"/>
    <cellStyle name="20% - Accent1 3 4 3 2 2 5" xfId="1385"/>
    <cellStyle name="20% - Accent1 3 4 3 2 2 6" xfId="1386"/>
    <cellStyle name="20% - Accent1 3 4 3 2 3" xfId="1387"/>
    <cellStyle name="20% - Accent1 3 4 3 2 3 2" xfId="1388"/>
    <cellStyle name="20% - Accent1 3 4 3 2 3 3" xfId="1389"/>
    <cellStyle name="20% - Accent1 3 4 3 2 4" xfId="1390"/>
    <cellStyle name="20% - Accent1 3 4 3 2 5" xfId="1391"/>
    <cellStyle name="20% - Accent1 3 4 3 2 6" xfId="1392"/>
    <cellStyle name="20% - Accent1 3 4 3 2 7" xfId="1393"/>
    <cellStyle name="20% - Accent1 3 4 3 3" xfId="1394"/>
    <cellStyle name="20% - Accent1 3 4 3 3 2" xfId="1395"/>
    <cellStyle name="20% - Accent1 3 4 3 3 2 2" xfId="1396"/>
    <cellStyle name="20% - Accent1 3 4 3 3 2 3" xfId="1397"/>
    <cellStyle name="20% - Accent1 3 4 3 3 3" xfId="1398"/>
    <cellStyle name="20% - Accent1 3 4 3 3 4" xfId="1399"/>
    <cellStyle name="20% - Accent1 3 4 3 3 5" xfId="1400"/>
    <cellStyle name="20% - Accent1 3 4 3 3 6" xfId="1401"/>
    <cellStyle name="20% - Accent1 3 4 3 4" xfId="1402"/>
    <cellStyle name="20% - Accent1 3 4 3 4 2" xfId="1403"/>
    <cellStyle name="20% - Accent1 3 4 3 4 2 2" xfId="1404"/>
    <cellStyle name="20% - Accent1 3 4 3 4 2 3" xfId="1405"/>
    <cellStyle name="20% - Accent1 3 4 3 4 3" xfId="1406"/>
    <cellStyle name="20% - Accent1 3 4 3 4 4" xfId="1407"/>
    <cellStyle name="20% - Accent1 3 4 3 4 5" xfId="1408"/>
    <cellStyle name="20% - Accent1 3 4 3 4 6" xfId="1409"/>
    <cellStyle name="20% - Accent1 3 4 3 5" xfId="1410"/>
    <cellStyle name="20% - Accent1 3 4 3 5 2" xfId="1411"/>
    <cellStyle name="20% - Accent1 3 4 3 5 3" xfId="1412"/>
    <cellStyle name="20% - Accent1 3 4 3 6" xfId="1413"/>
    <cellStyle name="20% - Accent1 3 4 3 7" xfId="1414"/>
    <cellStyle name="20% - Accent1 3 4 3 8" xfId="1415"/>
    <cellStyle name="20% - Accent1 3 4 3 9" xfId="1416"/>
    <cellStyle name="20% - Accent1 3 4 4" xfId="1417"/>
    <cellStyle name="20% - Accent1 3 4 4 2" xfId="1418"/>
    <cellStyle name="20% - Accent1 3 4 4 2 2" xfId="1419"/>
    <cellStyle name="20% - Accent1 3 4 4 2 2 2" xfId="1420"/>
    <cellStyle name="20% - Accent1 3 4 4 2 2 3" xfId="1421"/>
    <cellStyle name="20% - Accent1 3 4 4 2 3" xfId="1422"/>
    <cellStyle name="20% - Accent1 3 4 4 2 4" xfId="1423"/>
    <cellStyle name="20% - Accent1 3 4 4 2 5" xfId="1424"/>
    <cellStyle name="20% - Accent1 3 4 4 2 6" xfId="1425"/>
    <cellStyle name="20% - Accent1 3 4 4 3" xfId="1426"/>
    <cellStyle name="20% - Accent1 3 4 4 3 2" xfId="1427"/>
    <cellStyle name="20% - Accent1 3 4 4 3 3" xfId="1428"/>
    <cellStyle name="20% - Accent1 3 4 4 4" xfId="1429"/>
    <cellStyle name="20% - Accent1 3 4 4 5" xfId="1430"/>
    <cellStyle name="20% - Accent1 3 4 4 6" xfId="1431"/>
    <cellStyle name="20% - Accent1 3 4 4 7" xfId="1432"/>
    <cellStyle name="20% - Accent1 3 4 5" xfId="1433"/>
    <cellStyle name="20% - Accent1 3 4 5 2" xfId="1434"/>
    <cellStyle name="20% - Accent1 3 4 5 2 2" xfId="1435"/>
    <cellStyle name="20% - Accent1 3 4 5 2 3" xfId="1436"/>
    <cellStyle name="20% - Accent1 3 4 5 3" xfId="1437"/>
    <cellStyle name="20% - Accent1 3 4 5 4" xfId="1438"/>
    <cellStyle name="20% - Accent1 3 4 5 5" xfId="1439"/>
    <cellStyle name="20% - Accent1 3 4 5 6" xfId="1440"/>
    <cellStyle name="20% - Accent1 3 4 6" xfId="1441"/>
    <cellStyle name="20% - Accent1 3 4 6 2" xfId="1442"/>
    <cellStyle name="20% - Accent1 3 4 6 2 2" xfId="1443"/>
    <cellStyle name="20% - Accent1 3 4 6 2 3" xfId="1444"/>
    <cellStyle name="20% - Accent1 3 4 6 3" xfId="1445"/>
    <cellStyle name="20% - Accent1 3 4 6 4" xfId="1446"/>
    <cellStyle name="20% - Accent1 3 4 6 5" xfId="1447"/>
    <cellStyle name="20% - Accent1 3 4 6 6" xfId="1448"/>
    <cellStyle name="20% - Accent1 3 4 7" xfId="1449"/>
    <cellStyle name="20% - Accent1 3 4 7 2" xfId="1450"/>
    <cellStyle name="20% - Accent1 3 4 7 2 2" xfId="1451"/>
    <cellStyle name="20% - Accent1 3 4 7 2 3" xfId="1452"/>
    <cellStyle name="20% - Accent1 3 4 7 3" xfId="1453"/>
    <cellStyle name="20% - Accent1 3 4 7 4" xfId="1454"/>
    <cellStyle name="20% - Accent1 3 4 7 5" xfId="1455"/>
    <cellStyle name="20% - Accent1 3 4 7 6" xfId="1456"/>
    <cellStyle name="20% - Accent1 3 4 8" xfId="1457"/>
    <cellStyle name="20% - Accent1 3 4 8 2" xfId="1458"/>
    <cellStyle name="20% - Accent1 3 4 8 2 2" xfId="1459"/>
    <cellStyle name="20% - Accent1 3 4 8 2 3" xfId="1460"/>
    <cellStyle name="20% - Accent1 3 4 8 3" xfId="1461"/>
    <cellStyle name="20% - Accent1 3 4 8 4" xfId="1462"/>
    <cellStyle name="20% - Accent1 3 4 8 5" xfId="1463"/>
    <cellStyle name="20% - Accent1 3 4 8 6" xfId="1464"/>
    <cellStyle name="20% - Accent1 3 4 9" xfId="1465"/>
    <cellStyle name="20% - Accent1 3 4 9 2" xfId="1466"/>
    <cellStyle name="20% - Accent1 3 4 9 3" xfId="1467"/>
    <cellStyle name="20% - Accent1 3 5" xfId="1468"/>
    <cellStyle name="20% - Accent1 3 5 10" xfId="1469"/>
    <cellStyle name="20% - Accent1 3 5 2" xfId="1470"/>
    <cellStyle name="20% - Accent1 3 5 2 2" xfId="1471"/>
    <cellStyle name="20% - Accent1 3 5 2 2 2" xfId="1472"/>
    <cellStyle name="20% - Accent1 3 5 2 2 2 2" xfId="1473"/>
    <cellStyle name="20% - Accent1 3 5 2 2 2 3" xfId="1474"/>
    <cellStyle name="20% - Accent1 3 5 2 2 3" xfId="1475"/>
    <cellStyle name="20% - Accent1 3 5 2 2 4" xfId="1476"/>
    <cellStyle name="20% - Accent1 3 5 2 2 5" xfId="1477"/>
    <cellStyle name="20% - Accent1 3 5 2 2 6" xfId="1478"/>
    <cellStyle name="20% - Accent1 3 5 2 3" xfId="1479"/>
    <cellStyle name="20% - Accent1 3 5 2 3 2" xfId="1480"/>
    <cellStyle name="20% - Accent1 3 5 2 3 2 2" xfId="1481"/>
    <cellStyle name="20% - Accent1 3 5 2 3 2 3" xfId="1482"/>
    <cellStyle name="20% - Accent1 3 5 2 3 3" xfId="1483"/>
    <cellStyle name="20% - Accent1 3 5 2 3 4" xfId="1484"/>
    <cellStyle name="20% - Accent1 3 5 2 3 5" xfId="1485"/>
    <cellStyle name="20% - Accent1 3 5 2 3 6" xfId="1486"/>
    <cellStyle name="20% - Accent1 3 5 2 4" xfId="1487"/>
    <cellStyle name="20% - Accent1 3 5 2 4 2" xfId="1488"/>
    <cellStyle name="20% - Accent1 3 5 2 4 3" xfId="1489"/>
    <cellStyle name="20% - Accent1 3 5 2 5" xfId="1490"/>
    <cellStyle name="20% - Accent1 3 5 2 6" xfId="1491"/>
    <cellStyle name="20% - Accent1 3 5 2 7" xfId="1492"/>
    <cellStyle name="20% - Accent1 3 5 2 8" xfId="1493"/>
    <cellStyle name="20% - Accent1 3 5 3" xfId="1494"/>
    <cellStyle name="20% - Accent1 3 5 3 2" xfId="1495"/>
    <cellStyle name="20% - Accent1 3 5 3 2 2" xfId="1496"/>
    <cellStyle name="20% - Accent1 3 5 3 2 2 2" xfId="1497"/>
    <cellStyle name="20% - Accent1 3 5 3 2 2 3" xfId="1498"/>
    <cellStyle name="20% - Accent1 3 5 3 2 3" xfId="1499"/>
    <cellStyle name="20% - Accent1 3 5 3 2 4" xfId="1500"/>
    <cellStyle name="20% - Accent1 3 5 3 2 5" xfId="1501"/>
    <cellStyle name="20% - Accent1 3 5 3 2 6" xfId="1502"/>
    <cellStyle name="20% - Accent1 3 5 3 3" xfId="1503"/>
    <cellStyle name="20% - Accent1 3 5 3 3 2" xfId="1504"/>
    <cellStyle name="20% - Accent1 3 5 3 3 3" xfId="1505"/>
    <cellStyle name="20% - Accent1 3 5 3 4" xfId="1506"/>
    <cellStyle name="20% - Accent1 3 5 3 5" xfId="1507"/>
    <cellStyle name="20% - Accent1 3 5 3 6" xfId="1508"/>
    <cellStyle name="20% - Accent1 3 5 3 7" xfId="1509"/>
    <cellStyle name="20% - Accent1 3 5 4" xfId="1510"/>
    <cellStyle name="20% - Accent1 3 5 4 2" xfId="1511"/>
    <cellStyle name="20% - Accent1 3 5 4 2 2" xfId="1512"/>
    <cellStyle name="20% - Accent1 3 5 4 2 3" xfId="1513"/>
    <cellStyle name="20% - Accent1 3 5 4 3" xfId="1514"/>
    <cellStyle name="20% - Accent1 3 5 4 4" xfId="1515"/>
    <cellStyle name="20% - Accent1 3 5 4 5" xfId="1516"/>
    <cellStyle name="20% - Accent1 3 5 4 6" xfId="1517"/>
    <cellStyle name="20% - Accent1 3 5 5" xfId="1518"/>
    <cellStyle name="20% - Accent1 3 5 5 2" xfId="1519"/>
    <cellStyle name="20% - Accent1 3 5 5 2 2" xfId="1520"/>
    <cellStyle name="20% - Accent1 3 5 5 2 3" xfId="1521"/>
    <cellStyle name="20% - Accent1 3 5 5 3" xfId="1522"/>
    <cellStyle name="20% - Accent1 3 5 5 4" xfId="1523"/>
    <cellStyle name="20% - Accent1 3 5 5 5" xfId="1524"/>
    <cellStyle name="20% - Accent1 3 5 5 6" xfId="1525"/>
    <cellStyle name="20% - Accent1 3 5 6" xfId="1526"/>
    <cellStyle name="20% - Accent1 3 5 6 2" xfId="1527"/>
    <cellStyle name="20% - Accent1 3 5 6 3" xfId="1528"/>
    <cellStyle name="20% - Accent1 3 5 7" xfId="1529"/>
    <cellStyle name="20% - Accent1 3 5 8" xfId="1530"/>
    <cellStyle name="20% - Accent1 3 5 9" xfId="1531"/>
    <cellStyle name="20% - Accent1 3 6" xfId="1532"/>
    <cellStyle name="20% - Accent1 3 6 2" xfId="1533"/>
    <cellStyle name="20% - Accent1 3 6 2 2" xfId="1534"/>
    <cellStyle name="20% - Accent1 3 6 2 2 2" xfId="1535"/>
    <cellStyle name="20% - Accent1 3 6 2 2 2 2" xfId="1536"/>
    <cellStyle name="20% - Accent1 3 6 2 2 2 3" xfId="1537"/>
    <cellStyle name="20% - Accent1 3 6 2 2 3" xfId="1538"/>
    <cellStyle name="20% - Accent1 3 6 2 2 4" xfId="1539"/>
    <cellStyle name="20% - Accent1 3 6 2 2 5" xfId="1540"/>
    <cellStyle name="20% - Accent1 3 6 2 2 6" xfId="1541"/>
    <cellStyle name="20% - Accent1 3 6 2 3" xfId="1542"/>
    <cellStyle name="20% - Accent1 3 6 2 3 2" xfId="1543"/>
    <cellStyle name="20% - Accent1 3 6 2 3 3" xfId="1544"/>
    <cellStyle name="20% - Accent1 3 6 2 4" xfId="1545"/>
    <cellStyle name="20% - Accent1 3 6 2 5" xfId="1546"/>
    <cellStyle name="20% - Accent1 3 6 2 6" xfId="1547"/>
    <cellStyle name="20% - Accent1 3 6 2 7" xfId="1548"/>
    <cellStyle name="20% - Accent1 3 6 3" xfId="1549"/>
    <cellStyle name="20% - Accent1 3 6 3 2" xfId="1550"/>
    <cellStyle name="20% - Accent1 3 6 3 2 2" xfId="1551"/>
    <cellStyle name="20% - Accent1 3 6 3 2 3" xfId="1552"/>
    <cellStyle name="20% - Accent1 3 6 3 3" xfId="1553"/>
    <cellStyle name="20% - Accent1 3 6 3 4" xfId="1554"/>
    <cellStyle name="20% - Accent1 3 6 3 5" xfId="1555"/>
    <cellStyle name="20% - Accent1 3 6 3 6" xfId="1556"/>
    <cellStyle name="20% - Accent1 3 6 4" xfId="1557"/>
    <cellStyle name="20% - Accent1 3 6 4 2" xfId="1558"/>
    <cellStyle name="20% - Accent1 3 6 4 2 2" xfId="1559"/>
    <cellStyle name="20% - Accent1 3 6 4 2 3" xfId="1560"/>
    <cellStyle name="20% - Accent1 3 6 4 3" xfId="1561"/>
    <cellStyle name="20% - Accent1 3 6 4 4" xfId="1562"/>
    <cellStyle name="20% - Accent1 3 6 4 5" xfId="1563"/>
    <cellStyle name="20% - Accent1 3 6 4 6" xfId="1564"/>
    <cellStyle name="20% - Accent1 3 6 5" xfId="1565"/>
    <cellStyle name="20% - Accent1 3 6 5 2" xfId="1566"/>
    <cellStyle name="20% - Accent1 3 6 5 3" xfId="1567"/>
    <cellStyle name="20% - Accent1 3 6 6" xfId="1568"/>
    <cellStyle name="20% - Accent1 3 6 7" xfId="1569"/>
    <cellStyle name="20% - Accent1 3 6 8" xfId="1570"/>
    <cellStyle name="20% - Accent1 3 6 9" xfId="1571"/>
    <cellStyle name="20% - Accent1 3 7" xfId="1572"/>
    <cellStyle name="20% - Accent1 3 7 2" xfId="1573"/>
    <cellStyle name="20% - Accent1 3 7 2 2" xfId="1574"/>
    <cellStyle name="20% - Accent1 3 7 2 2 2" xfId="1575"/>
    <cellStyle name="20% - Accent1 3 7 2 2 3" xfId="1576"/>
    <cellStyle name="20% - Accent1 3 7 2 3" xfId="1577"/>
    <cellStyle name="20% - Accent1 3 7 2 4" xfId="1578"/>
    <cellStyle name="20% - Accent1 3 7 2 5" xfId="1579"/>
    <cellStyle name="20% - Accent1 3 7 2 6" xfId="1580"/>
    <cellStyle name="20% - Accent1 3 7 3" xfId="1581"/>
    <cellStyle name="20% - Accent1 3 7 3 2" xfId="1582"/>
    <cellStyle name="20% - Accent1 3 7 3 3" xfId="1583"/>
    <cellStyle name="20% - Accent1 3 7 4" xfId="1584"/>
    <cellStyle name="20% - Accent1 3 7 5" xfId="1585"/>
    <cellStyle name="20% - Accent1 3 7 6" xfId="1586"/>
    <cellStyle name="20% - Accent1 3 7 7" xfId="1587"/>
    <cellStyle name="20% - Accent1 3 8" xfId="1588"/>
    <cellStyle name="20% - Accent1 3 8 2" xfId="1589"/>
    <cellStyle name="20% - Accent1 3 8 2 2" xfId="1590"/>
    <cellStyle name="20% - Accent1 3 8 2 3" xfId="1591"/>
    <cellStyle name="20% - Accent1 3 8 3" xfId="1592"/>
    <cellStyle name="20% - Accent1 3 8 4" xfId="1593"/>
    <cellStyle name="20% - Accent1 3 8 5" xfId="1594"/>
    <cellStyle name="20% - Accent1 3 8 6" xfId="1595"/>
    <cellStyle name="20% - Accent1 3 9" xfId="1596"/>
    <cellStyle name="20% - Accent1 3 9 2" xfId="1597"/>
    <cellStyle name="20% - Accent1 3 9 2 2" xfId="1598"/>
    <cellStyle name="20% - Accent1 3 9 2 3" xfId="1599"/>
    <cellStyle name="20% - Accent1 3 9 3" xfId="1600"/>
    <cellStyle name="20% - Accent1 3 9 4" xfId="1601"/>
    <cellStyle name="20% - Accent1 3 9 5" xfId="1602"/>
    <cellStyle name="20% - Accent1 3 9 6" xfId="1603"/>
    <cellStyle name="20% - Accent1 4" xfId="1604"/>
    <cellStyle name="20% - Accent1 4 10" xfId="1605"/>
    <cellStyle name="20% - Accent1 4 10 2" xfId="1606"/>
    <cellStyle name="20% - Accent1 4 10 2 2" xfId="1607"/>
    <cellStyle name="20% - Accent1 4 10 2 3" xfId="1608"/>
    <cellStyle name="20% - Accent1 4 10 3" xfId="1609"/>
    <cellStyle name="20% - Accent1 4 10 4" xfId="1610"/>
    <cellStyle name="20% - Accent1 4 10 5" xfId="1611"/>
    <cellStyle name="20% - Accent1 4 10 6" xfId="1612"/>
    <cellStyle name="20% - Accent1 4 11" xfId="1613"/>
    <cellStyle name="20% - Accent1 4 11 2" xfId="1614"/>
    <cellStyle name="20% - Accent1 4 11 3" xfId="1615"/>
    <cellStyle name="20% - Accent1 4 12" xfId="1616"/>
    <cellStyle name="20% - Accent1 4 13" xfId="1617"/>
    <cellStyle name="20% - Accent1 4 14" xfId="1618"/>
    <cellStyle name="20% - Accent1 4 15" xfId="1619"/>
    <cellStyle name="20% - Accent1 4 2" xfId="1620"/>
    <cellStyle name="20% - Accent1 4 2 10" xfId="1621"/>
    <cellStyle name="20% - Accent1 4 2 10 2" xfId="1622"/>
    <cellStyle name="20% - Accent1 4 2 10 3" xfId="1623"/>
    <cellStyle name="20% - Accent1 4 2 11" xfId="1624"/>
    <cellStyle name="20% - Accent1 4 2 12" xfId="1625"/>
    <cellStyle name="20% - Accent1 4 2 13" xfId="1626"/>
    <cellStyle name="20% - Accent1 4 2 14" xfId="1627"/>
    <cellStyle name="20% - Accent1 4 2 2" xfId="1628"/>
    <cellStyle name="20% - Accent1 4 2 2 10" xfId="1629"/>
    <cellStyle name="20% - Accent1 4 2 2 11" xfId="1630"/>
    <cellStyle name="20% - Accent1 4 2 2 12" xfId="1631"/>
    <cellStyle name="20% - Accent1 4 2 2 13" xfId="1632"/>
    <cellStyle name="20% - Accent1 4 2 2 2" xfId="1633"/>
    <cellStyle name="20% - Accent1 4 2 2 2 10" xfId="1634"/>
    <cellStyle name="20% - Accent1 4 2 2 2 2" xfId="1635"/>
    <cellStyle name="20% - Accent1 4 2 2 2 2 2" xfId="1636"/>
    <cellStyle name="20% - Accent1 4 2 2 2 2 2 2" xfId="1637"/>
    <cellStyle name="20% - Accent1 4 2 2 2 2 2 2 2" xfId="1638"/>
    <cellStyle name="20% - Accent1 4 2 2 2 2 2 2 3" xfId="1639"/>
    <cellStyle name="20% - Accent1 4 2 2 2 2 2 3" xfId="1640"/>
    <cellStyle name="20% - Accent1 4 2 2 2 2 2 4" xfId="1641"/>
    <cellStyle name="20% - Accent1 4 2 2 2 2 2 5" xfId="1642"/>
    <cellStyle name="20% - Accent1 4 2 2 2 2 2 6" xfId="1643"/>
    <cellStyle name="20% - Accent1 4 2 2 2 2 3" xfId="1644"/>
    <cellStyle name="20% - Accent1 4 2 2 2 2 3 2" xfId="1645"/>
    <cellStyle name="20% - Accent1 4 2 2 2 2 3 2 2" xfId="1646"/>
    <cellStyle name="20% - Accent1 4 2 2 2 2 3 2 3" xfId="1647"/>
    <cellStyle name="20% - Accent1 4 2 2 2 2 3 3" xfId="1648"/>
    <cellStyle name="20% - Accent1 4 2 2 2 2 3 4" xfId="1649"/>
    <cellStyle name="20% - Accent1 4 2 2 2 2 3 5" xfId="1650"/>
    <cellStyle name="20% - Accent1 4 2 2 2 2 3 6" xfId="1651"/>
    <cellStyle name="20% - Accent1 4 2 2 2 2 4" xfId="1652"/>
    <cellStyle name="20% - Accent1 4 2 2 2 2 4 2" xfId="1653"/>
    <cellStyle name="20% - Accent1 4 2 2 2 2 4 3" xfId="1654"/>
    <cellStyle name="20% - Accent1 4 2 2 2 2 5" xfId="1655"/>
    <cellStyle name="20% - Accent1 4 2 2 2 2 6" xfId="1656"/>
    <cellStyle name="20% - Accent1 4 2 2 2 2 7" xfId="1657"/>
    <cellStyle name="20% - Accent1 4 2 2 2 2 8" xfId="1658"/>
    <cellStyle name="20% - Accent1 4 2 2 2 3" xfId="1659"/>
    <cellStyle name="20% - Accent1 4 2 2 2 3 2" xfId="1660"/>
    <cellStyle name="20% - Accent1 4 2 2 2 3 2 2" xfId="1661"/>
    <cellStyle name="20% - Accent1 4 2 2 2 3 2 2 2" xfId="1662"/>
    <cellStyle name="20% - Accent1 4 2 2 2 3 2 2 3" xfId="1663"/>
    <cellStyle name="20% - Accent1 4 2 2 2 3 2 3" xfId="1664"/>
    <cellStyle name="20% - Accent1 4 2 2 2 3 2 4" xfId="1665"/>
    <cellStyle name="20% - Accent1 4 2 2 2 3 2 5" xfId="1666"/>
    <cellStyle name="20% - Accent1 4 2 2 2 3 2 6" xfId="1667"/>
    <cellStyle name="20% - Accent1 4 2 2 2 3 3" xfId="1668"/>
    <cellStyle name="20% - Accent1 4 2 2 2 3 3 2" xfId="1669"/>
    <cellStyle name="20% - Accent1 4 2 2 2 3 3 3" xfId="1670"/>
    <cellStyle name="20% - Accent1 4 2 2 2 3 4" xfId="1671"/>
    <cellStyle name="20% - Accent1 4 2 2 2 3 5" xfId="1672"/>
    <cellStyle name="20% - Accent1 4 2 2 2 3 6" xfId="1673"/>
    <cellStyle name="20% - Accent1 4 2 2 2 3 7" xfId="1674"/>
    <cellStyle name="20% - Accent1 4 2 2 2 4" xfId="1675"/>
    <cellStyle name="20% - Accent1 4 2 2 2 4 2" xfId="1676"/>
    <cellStyle name="20% - Accent1 4 2 2 2 4 2 2" xfId="1677"/>
    <cellStyle name="20% - Accent1 4 2 2 2 4 2 3" xfId="1678"/>
    <cellStyle name="20% - Accent1 4 2 2 2 4 3" xfId="1679"/>
    <cellStyle name="20% - Accent1 4 2 2 2 4 4" xfId="1680"/>
    <cellStyle name="20% - Accent1 4 2 2 2 4 5" xfId="1681"/>
    <cellStyle name="20% - Accent1 4 2 2 2 4 6" xfId="1682"/>
    <cellStyle name="20% - Accent1 4 2 2 2 5" xfId="1683"/>
    <cellStyle name="20% - Accent1 4 2 2 2 5 2" xfId="1684"/>
    <cellStyle name="20% - Accent1 4 2 2 2 5 2 2" xfId="1685"/>
    <cellStyle name="20% - Accent1 4 2 2 2 5 2 3" xfId="1686"/>
    <cellStyle name="20% - Accent1 4 2 2 2 5 3" xfId="1687"/>
    <cellStyle name="20% - Accent1 4 2 2 2 5 4" xfId="1688"/>
    <cellStyle name="20% - Accent1 4 2 2 2 5 5" xfId="1689"/>
    <cellStyle name="20% - Accent1 4 2 2 2 5 6" xfId="1690"/>
    <cellStyle name="20% - Accent1 4 2 2 2 6" xfId="1691"/>
    <cellStyle name="20% - Accent1 4 2 2 2 6 2" xfId="1692"/>
    <cellStyle name="20% - Accent1 4 2 2 2 6 3" xfId="1693"/>
    <cellStyle name="20% - Accent1 4 2 2 2 7" xfId="1694"/>
    <cellStyle name="20% - Accent1 4 2 2 2 8" xfId="1695"/>
    <cellStyle name="20% - Accent1 4 2 2 2 9" xfId="1696"/>
    <cellStyle name="20% - Accent1 4 2 2 3" xfId="1697"/>
    <cellStyle name="20% - Accent1 4 2 2 3 2" xfId="1698"/>
    <cellStyle name="20% - Accent1 4 2 2 3 2 2" xfId="1699"/>
    <cellStyle name="20% - Accent1 4 2 2 3 2 2 2" xfId="1700"/>
    <cellStyle name="20% - Accent1 4 2 2 3 2 2 2 2" xfId="1701"/>
    <cellStyle name="20% - Accent1 4 2 2 3 2 2 2 3" xfId="1702"/>
    <cellStyle name="20% - Accent1 4 2 2 3 2 2 3" xfId="1703"/>
    <cellStyle name="20% - Accent1 4 2 2 3 2 2 4" xfId="1704"/>
    <cellStyle name="20% - Accent1 4 2 2 3 2 2 5" xfId="1705"/>
    <cellStyle name="20% - Accent1 4 2 2 3 2 2 6" xfId="1706"/>
    <cellStyle name="20% - Accent1 4 2 2 3 2 3" xfId="1707"/>
    <cellStyle name="20% - Accent1 4 2 2 3 2 3 2" xfId="1708"/>
    <cellStyle name="20% - Accent1 4 2 2 3 2 3 3" xfId="1709"/>
    <cellStyle name="20% - Accent1 4 2 2 3 2 4" xfId="1710"/>
    <cellStyle name="20% - Accent1 4 2 2 3 2 5" xfId="1711"/>
    <cellStyle name="20% - Accent1 4 2 2 3 2 6" xfId="1712"/>
    <cellStyle name="20% - Accent1 4 2 2 3 2 7" xfId="1713"/>
    <cellStyle name="20% - Accent1 4 2 2 3 3" xfId="1714"/>
    <cellStyle name="20% - Accent1 4 2 2 3 3 2" xfId="1715"/>
    <cellStyle name="20% - Accent1 4 2 2 3 3 2 2" xfId="1716"/>
    <cellStyle name="20% - Accent1 4 2 2 3 3 2 3" xfId="1717"/>
    <cellStyle name="20% - Accent1 4 2 2 3 3 3" xfId="1718"/>
    <cellStyle name="20% - Accent1 4 2 2 3 3 4" xfId="1719"/>
    <cellStyle name="20% - Accent1 4 2 2 3 3 5" xfId="1720"/>
    <cellStyle name="20% - Accent1 4 2 2 3 3 6" xfId="1721"/>
    <cellStyle name="20% - Accent1 4 2 2 3 4" xfId="1722"/>
    <cellStyle name="20% - Accent1 4 2 2 3 4 2" xfId="1723"/>
    <cellStyle name="20% - Accent1 4 2 2 3 4 2 2" xfId="1724"/>
    <cellStyle name="20% - Accent1 4 2 2 3 4 2 3" xfId="1725"/>
    <cellStyle name="20% - Accent1 4 2 2 3 4 3" xfId="1726"/>
    <cellStyle name="20% - Accent1 4 2 2 3 4 4" xfId="1727"/>
    <cellStyle name="20% - Accent1 4 2 2 3 4 5" xfId="1728"/>
    <cellStyle name="20% - Accent1 4 2 2 3 4 6" xfId="1729"/>
    <cellStyle name="20% - Accent1 4 2 2 3 5" xfId="1730"/>
    <cellStyle name="20% - Accent1 4 2 2 3 5 2" xfId="1731"/>
    <cellStyle name="20% - Accent1 4 2 2 3 5 3" xfId="1732"/>
    <cellStyle name="20% - Accent1 4 2 2 3 6" xfId="1733"/>
    <cellStyle name="20% - Accent1 4 2 2 3 7" xfId="1734"/>
    <cellStyle name="20% - Accent1 4 2 2 3 8" xfId="1735"/>
    <cellStyle name="20% - Accent1 4 2 2 3 9" xfId="1736"/>
    <cellStyle name="20% - Accent1 4 2 2 4" xfId="1737"/>
    <cellStyle name="20% - Accent1 4 2 2 4 2" xfId="1738"/>
    <cellStyle name="20% - Accent1 4 2 2 4 2 2" xfId="1739"/>
    <cellStyle name="20% - Accent1 4 2 2 4 2 2 2" xfId="1740"/>
    <cellStyle name="20% - Accent1 4 2 2 4 2 2 3" xfId="1741"/>
    <cellStyle name="20% - Accent1 4 2 2 4 2 3" xfId="1742"/>
    <cellStyle name="20% - Accent1 4 2 2 4 2 4" xfId="1743"/>
    <cellStyle name="20% - Accent1 4 2 2 4 2 5" xfId="1744"/>
    <cellStyle name="20% - Accent1 4 2 2 4 2 6" xfId="1745"/>
    <cellStyle name="20% - Accent1 4 2 2 4 3" xfId="1746"/>
    <cellStyle name="20% - Accent1 4 2 2 4 3 2" xfId="1747"/>
    <cellStyle name="20% - Accent1 4 2 2 4 3 3" xfId="1748"/>
    <cellStyle name="20% - Accent1 4 2 2 4 4" xfId="1749"/>
    <cellStyle name="20% - Accent1 4 2 2 4 5" xfId="1750"/>
    <cellStyle name="20% - Accent1 4 2 2 4 6" xfId="1751"/>
    <cellStyle name="20% - Accent1 4 2 2 4 7" xfId="1752"/>
    <cellStyle name="20% - Accent1 4 2 2 5" xfId="1753"/>
    <cellStyle name="20% - Accent1 4 2 2 5 2" xfId="1754"/>
    <cellStyle name="20% - Accent1 4 2 2 5 2 2" xfId="1755"/>
    <cellStyle name="20% - Accent1 4 2 2 5 2 3" xfId="1756"/>
    <cellStyle name="20% - Accent1 4 2 2 5 3" xfId="1757"/>
    <cellStyle name="20% - Accent1 4 2 2 5 4" xfId="1758"/>
    <cellStyle name="20% - Accent1 4 2 2 5 5" xfId="1759"/>
    <cellStyle name="20% - Accent1 4 2 2 5 6" xfId="1760"/>
    <cellStyle name="20% - Accent1 4 2 2 6" xfId="1761"/>
    <cellStyle name="20% - Accent1 4 2 2 6 2" xfId="1762"/>
    <cellStyle name="20% - Accent1 4 2 2 6 2 2" xfId="1763"/>
    <cellStyle name="20% - Accent1 4 2 2 6 2 3" xfId="1764"/>
    <cellStyle name="20% - Accent1 4 2 2 6 3" xfId="1765"/>
    <cellStyle name="20% - Accent1 4 2 2 6 4" xfId="1766"/>
    <cellStyle name="20% - Accent1 4 2 2 6 5" xfId="1767"/>
    <cellStyle name="20% - Accent1 4 2 2 6 6" xfId="1768"/>
    <cellStyle name="20% - Accent1 4 2 2 7" xfId="1769"/>
    <cellStyle name="20% - Accent1 4 2 2 7 2" xfId="1770"/>
    <cellStyle name="20% - Accent1 4 2 2 7 2 2" xfId="1771"/>
    <cellStyle name="20% - Accent1 4 2 2 7 2 3" xfId="1772"/>
    <cellStyle name="20% - Accent1 4 2 2 7 3" xfId="1773"/>
    <cellStyle name="20% - Accent1 4 2 2 7 4" xfId="1774"/>
    <cellStyle name="20% - Accent1 4 2 2 7 5" xfId="1775"/>
    <cellStyle name="20% - Accent1 4 2 2 7 6" xfId="1776"/>
    <cellStyle name="20% - Accent1 4 2 2 8" xfId="1777"/>
    <cellStyle name="20% - Accent1 4 2 2 8 2" xfId="1778"/>
    <cellStyle name="20% - Accent1 4 2 2 8 2 2" xfId="1779"/>
    <cellStyle name="20% - Accent1 4 2 2 8 2 3" xfId="1780"/>
    <cellStyle name="20% - Accent1 4 2 2 8 3" xfId="1781"/>
    <cellStyle name="20% - Accent1 4 2 2 8 4" xfId="1782"/>
    <cellStyle name="20% - Accent1 4 2 2 8 5" xfId="1783"/>
    <cellStyle name="20% - Accent1 4 2 2 8 6" xfId="1784"/>
    <cellStyle name="20% - Accent1 4 2 2 9" xfId="1785"/>
    <cellStyle name="20% - Accent1 4 2 2 9 2" xfId="1786"/>
    <cellStyle name="20% - Accent1 4 2 2 9 3" xfId="1787"/>
    <cellStyle name="20% - Accent1 4 2 3" xfId="1788"/>
    <cellStyle name="20% - Accent1 4 2 3 10" xfId="1789"/>
    <cellStyle name="20% - Accent1 4 2 3 2" xfId="1790"/>
    <cellStyle name="20% - Accent1 4 2 3 2 2" xfId="1791"/>
    <cellStyle name="20% - Accent1 4 2 3 2 2 2" xfId="1792"/>
    <cellStyle name="20% - Accent1 4 2 3 2 2 2 2" xfId="1793"/>
    <cellStyle name="20% - Accent1 4 2 3 2 2 2 3" xfId="1794"/>
    <cellStyle name="20% - Accent1 4 2 3 2 2 3" xfId="1795"/>
    <cellStyle name="20% - Accent1 4 2 3 2 2 4" xfId="1796"/>
    <cellStyle name="20% - Accent1 4 2 3 2 2 5" xfId="1797"/>
    <cellStyle name="20% - Accent1 4 2 3 2 2 6" xfId="1798"/>
    <cellStyle name="20% - Accent1 4 2 3 2 3" xfId="1799"/>
    <cellStyle name="20% - Accent1 4 2 3 2 3 2" xfId="1800"/>
    <cellStyle name="20% - Accent1 4 2 3 2 3 2 2" xfId="1801"/>
    <cellStyle name="20% - Accent1 4 2 3 2 3 2 3" xfId="1802"/>
    <cellStyle name="20% - Accent1 4 2 3 2 3 3" xfId="1803"/>
    <cellStyle name="20% - Accent1 4 2 3 2 3 4" xfId="1804"/>
    <cellStyle name="20% - Accent1 4 2 3 2 3 5" xfId="1805"/>
    <cellStyle name="20% - Accent1 4 2 3 2 3 6" xfId="1806"/>
    <cellStyle name="20% - Accent1 4 2 3 2 4" xfId="1807"/>
    <cellStyle name="20% - Accent1 4 2 3 2 4 2" xfId="1808"/>
    <cellStyle name="20% - Accent1 4 2 3 2 4 3" xfId="1809"/>
    <cellStyle name="20% - Accent1 4 2 3 2 5" xfId="1810"/>
    <cellStyle name="20% - Accent1 4 2 3 2 6" xfId="1811"/>
    <cellStyle name="20% - Accent1 4 2 3 2 7" xfId="1812"/>
    <cellStyle name="20% - Accent1 4 2 3 2 8" xfId="1813"/>
    <cellStyle name="20% - Accent1 4 2 3 3" xfId="1814"/>
    <cellStyle name="20% - Accent1 4 2 3 3 2" xfId="1815"/>
    <cellStyle name="20% - Accent1 4 2 3 3 2 2" xfId="1816"/>
    <cellStyle name="20% - Accent1 4 2 3 3 2 2 2" xfId="1817"/>
    <cellStyle name="20% - Accent1 4 2 3 3 2 2 3" xfId="1818"/>
    <cellStyle name="20% - Accent1 4 2 3 3 2 3" xfId="1819"/>
    <cellStyle name="20% - Accent1 4 2 3 3 2 4" xfId="1820"/>
    <cellStyle name="20% - Accent1 4 2 3 3 2 5" xfId="1821"/>
    <cellStyle name="20% - Accent1 4 2 3 3 2 6" xfId="1822"/>
    <cellStyle name="20% - Accent1 4 2 3 3 3" xfId="1823"/>
    <cellStyle name="20% - Accent1 4 2 3 3 3 2" xfId="1824"/>
    <cellStyle name="20% - Accent1 4 2 3 3 3 3" xfId="1825"/>
    <cellStyle name="20% - Accent1 4 2 3 3 4" xfId="1826"/>
    <cellStyle name="20% - Accent1 4 2 3 3 5" xfId="1827"/>
    <cellStyle name="20% - Accent1 4 2 3 3 6" xfId="1828"/>
    <cellStyle name="20% - Accent1 4 2 3 3 7" xfId="1829"/>
    <cellStyle name="20% - Accent1 4 2 3 4" xfId="1830"/>
    <cellStyle name="20% - Accent1 4 2 3 4 2" xfId="1831"/>
    <cellStyle name="20% - Accent1 4 2 3 4 2 2" xfId="1832"/>
    <cellStyle name="20% - Accent1 4 2 3 4 2 3" xfId="1833"/>
    <cellStyle name="20% - Accent1 4 2 3 4 3" xfId="1834"/>
    <cellStyle name="20% - Accent1 4 2 3 4 4" xfId="1835"/>
    <cellStyle name="20% - Accent1 4 2 3 4 5" xfId="1836"/>
    <cellStyle name="20% - Accent1 4 2 3 4 6" xfId="1837"/>
    <cellStyle name="20% - Accent1 4 2 3 5" xfId="1838"/>
    <cellStyle name="20% - Accent1 4 2 3 5 2" xfId="1839"/>
    <cellStyle name="20% - Accent1 4 2 3 5 2 2" xfId="1840"/>
    <cellStyle name="20% - Accent1 4 2 3 5 2 3" xfId="1841"/>
    <cellStyle name="20% - Accent1 4 2 3 5 3" xfId="1842"/>
    <cellStyle name="20% - Accent1 4 2 3 5 4" xfId="1843"/>
    <cellStyle name="20% - Accent1 4 2 3 5 5" xfId="1844"/>
    <cellStyle name="20% - Accent1 4 2 3 5 6" xfId="1845"/>
    <cellStyle name="20% - Accent1 4 2 3 6" xfId="1846"/>
    <cellStyle name="20% - Accent1 4 2 3 6 2" xfId="1847"/>
    <cellStyle name="20% - Accent1 4 2 3 6 3" xfId="1848"/>
    <cellStyle name="20% - Accent1 4 2 3 7" xfId="1849"/>
    <cellStyle name="20% - Accent1 4 2 3 8" xfId="1850"/>
    <cellStyle name="20% - Accent1 4 2 3 9" xfId="1851"/>
    <cellStyle name="20% - Accent1 4 2 4" xfId="1852"/>
    <cellStyle name="20% - Accent1 4 2 4 2" xfId="1853"/>
    <cellStyle name="20% - Accent1 4 2 4 2 2" xfId="1854"/>
    <cellStyle name="20% - Accent1 4 2 4 2 2 2" xfId="1855"/>
    <cellStyle name="20% - Accent1 4 2 4 2 2 2 2" xfId="1856"/>
    <cellStyle name="20% - Accent1 4 2 4 2 2 2 3" xfId="1857"/>
    <cellStyle name="20% - Accent1 4 2 4 2 2 3" xfId="1858"/>
    <cellStyle name="20% - Accent1 4 2 4 2 2 4" xfId="1859"/>
    <cellStyle name="20% - Accent1 4 2 4 2 2 5" xfId="1860"/>
    <cellStyle name="20% - Accent1 4 2 4 2 2 6" xfId="1861"/>
    <cellStyle name="20% - Accent1 4 2 4 2 3" xfId="1862"/>
    <cellStyle name="20% - Accent1 4 2 4 2 3 2" xfId="1863"/>
    <cellStyle name="20% - Accent1 4 2 4 2 3 3" xfId="1864"/>
    <cellStyle name="20% - Accent1 4 2 4 2 4" xfId="1865"/>
    <cellStyle name="20% - Accent1 4 2 4 2 5" xfId="1866"/>
    <cellStyle name="20% - Accent1 4 2 4 2 6" xfId="1867"/>
    <cellStyle name="20% - Accent1 4 2 4 2 7" xfId="1868"/>
    <cellStyle name="20% - Accent1 4 2 4 3" xfId="1869"/>
    <cellStyle name="20% - Accent1 4 2 4 3 2" xfId="1870"/>
    <cellStyle name="20% - Accent1 4 2 4 3 2 2" xfId="1871"/>
    <cellStyle name="20% - Accent1 4 2 4 3 2 3" xfId="1872"/>
    <cellStyle name="20% - Accent1 4 2 4 3 3" xfId="1873"/>
    <cellStyle name="20% - Accent1 4 2 4 3 4" xfId="1874"/>
    <cellStyle name="20% - Accent1 4 2 4 3 5" xfId="1875"/>
    <cellStyle name="20% - Accent1 4 2 4 3 6" xfId="1876"/>
    <cellStyle name="20% - Accent1 4 2 4 4" xfId="1877"/>
    <cellStyle name="20% - Accent1 4 2 4 4 2" xfId="1878"/>
    <cellStyle name="20% - Accent1 4 2 4 4 2 2" xfId="1879"/>
    <cellStyle name="20% - Accent1 4 2 4 4 2 3" xfId="1880"/>
    <cellStyle name="20% - Accent1 4 2 4 4 3" xfId="1881"/>
    <cellStyle name="20% - Accent1 4 2 4 4 4" xfId="1882"/>
    <cellStyle name="20% - Accent1 4 2 4 4 5" xfId="1883"/>
    <cellStyle name="20% - Accent1 4 2 4 4 6" xfId="1884"/>
    <cellStyle name="20% - Accent1 4 2 4 5" xfId="1885"/>
    <cellStyle name="20% - Accent1 4 2 4 5 2" xfId="1886"/>
    <cellStyle name="20% - Accent1 4 2 4 5 3" xfId="1887"/>
    <cellStyle name="20% - Accent1 4 2 4 6" xfId="1888"/>
    <cellStyle name="20% - Accent1 4 2 4 7" xfId="1889"/>
    <cellStyle name="20% - Accent1 4 2 4 8" xfId="1890"/>
    <cellStyle name="20% - Accent1 4 2 4 9" xfId="1891"/>
    <cellStyle name="20% - Accent1 4 2 5" xfId="1892"/>
    <cellStyle name="20% - Accent1 4 2 5 2" xfId="1893"/>
    <cellStyle name="20% - Accent1 4 2 5 2 2" xfId="1894"/>
    <cellStyle name="20% - Accent1 4 2 5 2 2 2" xfId="1895"/>
    <cellStyle name="20% - Accent1 4 2 5 2 2 3" xfId="1896"/>
    <cellStyle name="20% - Accent1 4 2 5 2 3" xfId="1897"/>
    <cellStyle name="20% - Accent1 4 2 5 2 4" xfId="1898"/>
    <cellStyle name="20% - Accent1 4 2 5 2 5" xfId="1899"/>
    <cellStyle name="20% - Accent1 4 2 5 2 6" xfId="1900"/>
    <cellStyle name="20% - Accent1 4 2 5 3" xfId="1901"/>
    <cellStyle name="20% - Accent1 4 2 5 3 2" xfId="1902"/>
    <cellStyle name="20% - Accent1 4 2 5 3 3" xfId="1903"/>
    <cellStyle name="20% - Accent1 4 2 5 4" xfId="1904"/>
    <cellStyle name="20% - Accent1 4 2 5 5" xfId="1905"/>
    <cellStyle name="20% - Accent1 4 2 5 6" xfId="1906"/>
    <cellStyle name="20% - Accent1 4 2 5 7" xfId="1907"/>
    <cellStyle name="20% - Accent1 4 2 6" xfId="1908"/>
    <cellStyle name="20% - Accent1 4 2 6 2" xfId="1909"/>
    <cellStyle name="20% - Accent1 4 2 6 2 2" xfId="1910"/>
    <cellStyle name="20% - Accent1 4 2 6 2 3" xfId="1911"/>
    <cellStyle name="20% - Accent1 4 2 6 3" xfId="1912"/>
    <cellStyle name="20% - Accent1 4 2 6 4" xfId="1913"/>
    <cellStyle name="20% - Accent1 4 2 6 5" xfId="1914"/>
    <cellStyle name="20% - Accent1 4 2 6 6" xfId="1915"/>
    <cellStyle name="20% - Accent1 4 2 7" xfId="1916"/>
    <cellStyle name="20% - Accent1 4 2 7 2" xfId="1917"/>
    <cellStyle name="20% - Accent1 4 2 7 2 2" xfId="1918"/>
    <cellStyle name="20% - Accent1 4 2 7 2 3" xfId="1919"/>
    <cellStyle name="20% - Accent1 4 2 7 3" xfId="1920"/>
    <cellStyle name="20% - Accent1 4 2 7 4" xfId="1921"/>
    <cellStyle name="20% - Accent1 4 2 7 5" xfId="1922"/>
    <cellStyle name="20% - Accent1 4 2 7 6" xfId="1923"/>
    <cellStyle name="20% - Accent1 4 2 8" xfId="1924"/>
    <cellStyle name="20% - Accent1 4 2 8 2" xfId="1925"/>
    <cellStyle name="20% - Accent1 4 2 8 2 2" xfId="1926"/>
    <cellStyle name="20% - Accent1 4 2 8 2 3" xfId="1927"/>
    <cellStyle name="20% - Accent1 4 2 8 3" xfId="1928"/>
    <cellStyle name="20% - Accent1 4 2 8 4" xfId="1929"/>
    <cellStyle name="20% - Accent1 4 2 8 5" xfId="1930"/>
    <cellStyle name="20% - Accent1 4 2 8 6" xfId="1931"/>
    <cellStyle name="20% - Accent1 4 2 9" xfId="1932"/>
    <cellStyle name="20% - Accent1 4 2 9 2" xfId="1933"/>
    <cellStyle name="20% - Accent1 4 2 9 2 2" xfId="1934"/>
    <cellStyle name="20% - Accent1 4 2 9 2 3" xfId="1935"/>
    <cellStyle name="20% - Accent1 4 2 9 3" xfId="1936"/>
    <cellStyle name="20% - Accent1 4 2 9 4" xfId="1937"/>
    <cellStyle name="20% - Accent1 4 2 9 5" xfId="1938"/>
    <cellStyle name="20% - Accent1 4 2 9 6" xfId="1939"/>
    <cellStyle name="20% - Accent1 4 3" xfId="1940"/>
    <cellStyle name="20% - Accent1 4 3 10" xfId="1941"/>
    <cellStyle name="20% - Accent1 4 3 11" xfId="1942"/>
    <cellStyle name="20% - Accent1 4 3 12" xfId="1943"/>
    <cellStyle name="20% - Accent1 4 3 13" xfId="1944"/>
    <cellStyle name="20% - Accent1 4 3 2" xfId="1945"/>
    <cellStyle name="20% - Accent1 4 3 2 10" xfId="1946"/>
    <cellStyle name="20% - Accent1 4 3 2 2" xfId="1947"/>
    <cellStyle name="20% - Accent1 4 3 2 2 2" xfId="1948"/>
    <cellStyle name="20% - Accent1 4 3 2 2 2 2" xfId="1949"/>
    <cellStyle name="20% - Accent1 4 3 2 2 2 2 2" xfId="1950"/>
    <cellStyle name="20% - Accent1 4 3 2 2 2 2 3" xfId="1951"/>
    <cellStyle name="20% - Accent1 4 3 2 2 2 3" xfId="1952"/>
    <cellStyle name="20% - Accent1 4 3 2 2 2 4" xfId="1953"/>
    <cellStyle name="20% - Accent1 4 3 2 2 2 5" xfId="1954"/>
    <cellStyle name="20% - Accent1 4 3 2 2 2 6" xfId="1955"/>
    <cellStyle name="20% - Accent1 4 3 2 2 3" xfId="1956"/>
    <cellStyle name="20% - Accent1 4 3 2 2 3 2" xfId="1957"/>
    <cellStyle name="20% - Accent1 4 3 2 2 3 2 2" xfId="1958"/>
    <cellStyle name="20% - Accent1 4 3 2 2 3 2 3" xfId="1959"/>
    <cellStyle name="20% - Accent1 4 3 2 2 3 3" xfId="1960"/>
    <cellStyle name="20% - Accent1 4 3 2 2 3 4" xfId="1961"/>
    <cellStyle name="20% - Accent1 4 3 2 2 3 5" xfId="1962"/>
    <cellStyle name="20% - Accent1 4 3 2 2 3 6" xfId="1963"/>
    <cellStyle name="20% - Accent1 4 3 2 2 4" xfId="1964"/>
    <cellStyle name="20% - Accent1 4 3 2 2 4 2" xfId="1965"/>
    <cellStyle name="20% - Accent1 4 3 2 2 4 3" xfId="1966"/>
    <cellStyle name="20% - Accent1 4 3 2 2 5" xfId="1967"/>
    <cellStyle name="20% - Accent1 4 3 2 2 6" xfId="1968"/>
    <cellStyle name="20% - Accent1 4 3 2 2 7" xfId="1969"/>
    <cellStyle name="20% - Accent1 4 3 2 2 8" xfId="1970"/>
    <cellStyle name="20% - Accent1 4 3 2 3" xfId="1971"/>
    <cellStyle name="20% - Accent1 4 3 2 3 2" xfId="1972"/>
    <cellStyle name="20% - Accent1 4 3 2 3 2 2" xfId="1973"/>
    <cellStyle name="20% - Accent1 4 3 2 3 2 2 2" xfId="1974"/>
    <cellStyle name="20% - Accent1 4 3 2 3 2 2 3" xfId="1975"/>
    <cellStyle name="20% - Accent1 4 3 2 3 2 3" xfId="1976"/>
    <cellStyle name="20% - Accent1 4 3 2 3 2 4" xfId="1977"/>
    <cellStyle name="20% - Accent1 4 3 2 3 2 5" xfId="1978"/>
    <cellStyle name="20% - Accent1 4 3 2 3 2 6" xfId="1979"/>
    <cellStyle name="20% - Accent1 4 3 2 3 3" xfId="1980"/>
    <cellStyle name="20% - Accent1 4 3 2 3 3 2" xfId="1981"/>
    <cellStyle name="20% - Accent1 4 3 2 3 3 3" xfId="1982"/>
    <cellStyle name="20% - Accent1 4 3 2 3 4" xfId="1983"/>
    <cellStyle name="20% - Accent1 4 3 2 3 5" xfId="1984"/>
    <cellStyle name="20% - Accent1 4 3 2 3 6" xfId="1985"/>
    <cellStyle name="20% - Accent1 4 3 2 3 7" xfId="1986"/>
    <cellStyle name="20% - Accent1 4 3 2 4" xfId="1987"/>
    <cellStyle name="20% - Accent1 4 3 2 4 2" xfId="1988"/>
    <cellStyle name="20% - Accent1 4 3 2 4 2 2" xfId="1989"/>
    <cellStyle name="20% - Accent1 4 3 2 4 2 3" xfId="1990"/>
    <cellStyle name="20% - Accent1 4 3 2 4 3" xfId="1991"/>
    <cellStyle name="20% - Accent1 4 3 2 4 4" xfId="1992"/>
    <cellStyle name="20% - Accent1 4 3 2 4 5" xfId="1993"/>
    <cellStyle name="20% - Accent1 4 3 2 4 6" xfId="1994"/>
    <cellStyle name="20% - Accent1 4 3 2 5" xfId="1995"/>
    <cellStyle name="20% - Accent1 4 3 2 5 2" xfId="1996"/>
    <cellStyle name="20% - Accent1 4 3 2 5 2 2" xfId="1997"/>
    <cellStyle name="20% - Accent1 4 3 2 5 2 3" xfId="1998"/>
    <cellStyle name="20% - Accent1 4 3 2 5 3" xfId="1999"/>
    <cellStyle name="20% - Accent1 4 3 2 5 4" xfId="2000"/>
    <cellStyle name="20% - Accent1 4 3 2 5 5" xfId="2001"/>
    <cellStyle name="20% - Accent1 4 3 2 5 6" xfId="2002"/>
    <cellStyle name="20% - Accent1 4 3 2 6" xfId="2003"/>
    <cellStyle name="20% - Accent1 4 3 2 6 2" xfId="2004"/>
    <cellStyle name="20% - Accent1 4 3 2 6 3" xfId="2005"/>
    <cellStyle name="20% - Accent1 4 3 2 7" xfId="2006"/>
    <cellStyle name="20% - Accent1 4 3 2 8" xfId="2007"/>
    <cellStyle name="20% - Accent1 4 3 2 9" xfId="2008"/>
    <cellStyle name="20% - Accent1 4 3 3" xfId="2009"/>
    <cellStyle name="20% - Accent1 4 3 3 2" xfId="2010"/>
    <cellStyle name="20% - Accent1 4 3 3 2 2" xfId="2011"/>
    <cellStyle name="20% - Accent1 4 3 3 2 2 2" xfId="2012"/>
    <cellStyle name="20% - Accent1 4 3 3 2 2 2 2" xfId="2013"/>
    <cellStyle name="20% - Accent1 4 3 3 2 2 2 3" xfId="2014"/>
    <cellStyle name="20% - Accent1 4 3 3 2 2 3" xfId="2015"/>
    <cellStyle name="20% - Accent1 4 3 3 2 2 4" xfId="2016"/>
    <cellStyle name="20% - Accent1 4 3 3 2 2 5" xfId="2017"/>
    <cellStyle name="20% - Accent1 4 3 3 2 2 6" xfId="2018"/>
    <cellStyle name="20% - Accent1 4 3 3 2 3" xfId="2019"/>
    <cellStyle name="20% - Accent1 4 3 3 2 3 2" xfId="2020"/>
    <cellStyle name="20% - Accent1 4 3 3 2 3 3" xfId="2021"/>
    <cellStyle name="20% - Accent1 4 3 3 2 4" xfId="2022"/>
    <cellStyle name="20% - Accent1 4 3 3 2 5" xfId="2023"/>
    <cellStyle name="20% - Accent1 4 3 3 2 6" xfId="2024"/>
    <cellStyle name="20% - Accent1 4 3 3 2 7" xfId="2025"/>
    <cellStyle name="20% - Accent1 4 3 3 3" xfId="2026"/>
    <cellStyle name="20% - Accent1 4 3 3 3 2" xfId="2027"/>
    <cellStyle name="20% - Accent1 4 3 3 3 2 2" xfId="2028"/>
    <cellStyle name="20% - Accent1 4 3 3 3 2 3" xfId="2029"/>
    <cellStyle name="20% - Accent1 4 3 3 3 3" xfId="2030"/>
    <cellStyle name="20% - Accent1 4 3 3 3 4" xfId="2031"/>
    <cellStyle name="20% - Accent1 4 3 3 3 5" xfId="2032"/>
    <cellStyle name="20% - Accent1 4 3 3 3 6" xfId="2033"/>
    <cellStyle name="20% - Accent1 4 3 3 4" xfId="2034"/>
    <cellStyle name="20% - Accent1 4 3 3 4 2" xfId="2035"/>
    <cellStyle name="20% - Accent1 4 3 3 4 2 2" xfId="2036"/>
    <cellStyle name="20% - Accent1 4 3 3 4 2 3" xfId="2037"/>
    <cellStyle name="20% - Accent1 4 3 3 4 3" xfId="2038"/>
    <cellStyle name="20% - Accent1 4 3 3 4 4" xfId="2039"/>
    <cellStyle name="20% - Accent1 4 3 3 4 5" xfId="2040"/>
    <cellStyle name="20% - Accent1 4 3 3 4 6" xfId="2041"/>
    <cellStyle name="20% - Accent1 4 3 3 5" xfId="2042"/>
    <cellStyle name="20% - Accent1 4 3 3 5 2" xfId="2043"/>
    <cellStyle name="20% - Accent1 4 3 3 5 3" xfId="2044"/>
    <cellStyle name="20% - Accent1 4 3 3 6" xfId="2045"/>
    <cellStyle name="20% - Accent1 4 3 3 7" xfId="2046"/>
    <cellStyle name="20% - Accent1 4 3 3 8" xfId="2047"/>
    <cellStyle name="20% - Accent1 4 3 3 9" xfId="2048"/>
    <cellStyle name="20% - Accent1 4 3 4" xfId="2049"/>
    <cellStyle name="20% - Accent1 4 3 4 2" xfId="2050"/>
    <cellStyle name="20% - Accent1 4 3 4 2 2" xfId="2051"/>
    <cellStyle name="20% - Accent1 4 3 4 2 2 2" xfId="2052"/>
    <cellStyle name="20% - Accent1 4 3 4 2 2 3" xfId="2053"/>
    <cellStyle name="20% - Accent1 4 3 4 2 3" xfId="2054"/>
    <cellStyle name="20% - Accent1 4 3 4 2 4" xfId="2055"/>
    <cellStyle name="20% - Accent1 4 3 4 2 5" xfId="2056"/>
    <cellStyle name="20% - Accent1 4 3 4 2 6" xfId="2057"/>
    <cellStyle name="20% - Accent1 4 3 4 3" xfId="2058"/>
    <cellStyle name="20% - Accent1 4 3 4 3 2" xfId="2059"/>
    <cellStyle name="20% - Accent1 4 3 4 3 3" xfId="2060"/>
    <cellStyle name="20% - Accent1 4 3 4 4" xfId="2061"/>
    <cellStyle name="20% - Accent1 4 3 4 5" xfId="2062"/>
    <cellStyle name="20% - Accent1 4 3 4 6" xfId="2063"/>
    <cellStyle name="20% - Accent1 4 3 4 7" xfId="2064"/>
    <cellStyle name="20% - Accent1 4 3 5" xfId="2065"/>
    <cellStyle name="20% - Accent1 4 3 5 2" xfId="2066"/>
    <cellStyle name="20% - Accent1 4 3 5 2 2" xfId="2067"/>
    <cellStyle name="20% - Accent1 4 3 5 2 3" xfId="2068"/>
    <cellStyle name="20% - Accent1 4 3 5 3" xfId="2069"/>
    <cellStyle name="20% - Accent1 4 3 5 4" xfId="2070"/>
    <cellStyle name="20% - Accent1 4 3 5 5" xfId="2071"/>
    <cellStyle name="20% - Accent1 4 3 5 6" xfId="2072"/>
    <cellStyle name="20% - Accent1 4 3 6" xfId="2073"/>
    <cellStyle name="20% - Accent1 4 3 6 2" xfId="2074"/>
    <cellStyle name="20% - Accent1 4 3 6 2 2" xfId="2075"/>
    <cellStyle name="20% - Accent1 4 3 6 2 3" xfId="2076"/>
    <cellStyle name="20% - Accent1 4 3 6 3" xfId="2077"/>
    <cellStyle name="20% - Accent1 4 3 6 4" xfId="2078"/>
    <cellStyle name="20% - Accent1 4 3 6 5" xfId="2079"/>
    <cellStyle name="20% - Accent1 4 3 6 6" xfId="2080"/>
    <cellStyle name="20% - Accent1 4 3 7" xfId="2081"/>
    <cellStyle name="20% - Accent1 4 3 7 2" xfId="2082"/>
    <cellStyle name="20% - Accent1 4 3 7 2 2" xfId="2083"/>
    <cellStyle name="20% - Accent1 4 3 7 2 3" xfId="2084"/>
    <cellStyle name="20% - Accent1 4 3 7 3" xfId="2085"/>
    <cellStyle name="20% - Accent1 4 3 7 4" xfId="2086"/>
    <cellStyle name="20% - Accent1 4 3 7 5" xfId="2087"/>
    <cellStyle name="20% - Accent1 4 3 7 6" xfId="2088"/>
    <cellStyle name="20% - Accent1 4 3 8" xfId="2089"/>
    <cellStyle name="20% - Accent1 4 3 8 2" xfId="2090"/>
    <cellStyle name="20% - Accent1 4 3 8 2 2" xfId="2091"/>
    <cellStyle name="20% - Accent1 4 3 8 2 3" xfId="2092"/>
    <cellStyle name="20% - Accent1 4 3 8 3" xfId="2093"/>
    <cellStyle name="20% - Accent1 4 3 8 4" xfId="2094"/>
    <cellStyle name="20% - Accent1 4 3 8 5" xfId="2095"/>
    <cellStyle name="20% - Accent1 4 3 8 6" xfId="2096"/>
    <cellStyle name="20% - Accent1 4 3 9" xfId="2097"/>
    <cellStyle name="20% - Accent1 4 3 9 2" xfId="2098"/>
    <cellStyle name="20% - Accent1 4 3 9 3" xfId="2099"/>
    <cellStyle name="20% - Accent1 4 4" xfId="2100"/>
    <cellStyle name="20% - Accent1 4 4 10" xfId="2101"/>
    <cellStyle name="20% - Accent1 4 4 2" xfId="2102"/>
    <cellStyle name="20% - Accent1 4 4 2 2" xfId="2103"/>
    <cellStyle name="20% - Accent1 4 4 2 2 2" xfId="2104"/>
    <cellStyle name="20% - Accent1 4 4 2 2 2 2" xfId="2105"/>
    <cellStyle name="20% - Accent1 4 4 2 2 2 3" xfId="2106"/>
    <cellStyle name="20% - Accent1 4 4 2 2 3" xfId="2107"/>
    <cellStyle name="20% - Accent1 4 4 2 2 4" xfId="2108"/>
    <cellStyle name="20% - Accent1 4 4 2 2 5" xfId="2109"/>
    <cellStyle name="20% - Accent1 4 4 2 2 6" xfId="2110"/>
    <cellStyle name="20% - Accent1 4 4 2 3" xfId="2111"/>
    <cellStyle name="20% - Accent1 4 4 2 3 2" xfId="2112"/>
    <cellStyle name="20% - Accent1 4 4 2 3 2 2" xfId="2113"/>
    <cellStyle name="20% - Accent1 4 4 2 3 2 3" xfId="2114"/>
    <cellStyle name="20% - Accent1 4 4 2 3 3" xfId="2115"/>
    <cellStyle name="20% - Accent1 4 4 2 3 4" xfId="2116"/>
    <cellStyle name="20% - Accent1 4 4 2 3 5" xfId="2117"/>
    <cellStyle name="20% - Accent1 4 4 2 3 6" xfId="2118"/>
    <cellStyle name="20% - Accent1 4 4 2 4" xfId="2119"/>
    <cellStyle name="20% - Accent1 4 4 2 4 2" xfId="2120"/>
    <cellStyle name="20% - Accent1 4 4 2 4 3" xfId="2121"/>
    <cellStyle name="20% - Accent1 4 4 2 5" xfId="2122"/>
    <cellStyle name="20% - Accent1 4 4 2 6" xfId="2123"/>
    <cellStyle name="20% - Accent1 4 4 2 7" xfId="2124"/>
    <cellStyle name="20% - Accent1 4 4 2 8" xfId="2125"/>
    <cellStyle name="20% - Accent1 4 4 3" xfId="2126"/>
    <cellStyle name="20% - Accent1 4 4 3 2" xfId="2127"/>
    <cellStyle name="20% - Accent1 4 4 3 2 2" xfId="2128"/>
    <cellStyle name="20% - Accent1 4 4 3 2 2 2" xfId="2129"/>
    <cellStyle name="20% - Accent1 4 4 3 2 2 3" xfId="2130"/>
    <cellStyle name="20% - Accent1 4 4 3 2 3" xfId="2131"/>
    <cellStyle name="20% - Accent1 4 4 3 2 4" xfId="2132"/>
    <cellStyle name="20% - Accent1 4 4 3 2 5" xfId="2133"/>
    <cellStyle name="20% - Accent1 4 4 3 2 6" xfId="2134"/>
    <cellStyle name="20% - Accent1 4 4 3 3" xfId="2135"/>
    <cellStyle name="20% - Accent1 4 4 3 3 2" xfId="2136"/>
    <cellStyle name="20% - Accent1 4 4 3 3 3" xfId="2137"/>
    <cellStyle name="20% - Accent1 4 4 3 4" xfId="2138"/>
    <cellStyle name="20% - Accent1 4 4 3 5" xfId="2139"/>
    <cellStyle name="20% - Accent1 4 4 3 6" xfId="2140"/>
    <cellStyle name="20% - Accent1 4 4 3 7" xfId="2141"/>
    <cellStyle name="20% - Accent1 4 4 4" xfId="2142"/>
    <cellStyle name="20% - Accent1 4 4 4 2" xfId="2143"/>
    <cellStyle name="20% - Accent1 4 4 4 2 2" xfId="2144"/>
    <cellStyle name="20% - Accent1 4 4 4 2 3" xfId="2145"/>
    <cellStyle name="20% - Accent1 4 4 4 3" xfId="2146"/>
    <cellStyle name="20% - Accent1 4 4 4 4" xfId="2147"/>
    <cellStyle name="20% - Accent1 4 4 4 5" xfId="2148"/>
    <cellStyle name="20% - Accent1 4 4 4 6" xfId="2149"/>
    <cellStyle name="20% - Accent1 4 4 5" xfId="2150"/>
    <cellStyle name="20% - Accent1 4 4 5 2" xfId="2151"/>
    <cellStyle name="20% - Accent1 4 4 5 2 2" xfId="2152"/>
    <cellStyle name="20% - Accent1 4 4 5 2 3" xfId="2153"/>
    <cellStyle name="20% - Accent1 4 4 5 3" xfId="2154"/>
    <cellStyle name="20% - Accent1 4 4 5 4" xfId="2155"/>
    <cellStyle name="20% - Accent1 4 4 5 5" xfId="2156"/>
    <cellStyle name="20% - Accent1 4 4 5 6" xfId="2157"/>
    <cellStyle name="20% - Accent1 4 4 6" xfId="2158"/>
    <cellStyle name="20% - Accent1 4 4 6 2" xfId="2159"/>
    <cellStyle name="20% - Accent1 4 4 6 3" xfId="2160"/>
    <cellStyle name="20% - Accent1 4 4 7" xfId="2161"/>
    <cellStyle name="20% - Accent1 4 4 8" xfId="2162"/>
    <cellStyle name="20% - Accent1 4 4 9" xfId="2163"/>
    <cellStyle name="20% - Accent1 4 5" xfId="2164"/>
    <cellStyle name="20% - Accent1 4 5 2" xfId="2165"/>
    <cellStyle name="20% - Accent1 4 5 2 2" xfId="2166"/>
    <cellStyle name="20% - Accent1 4 5 2 2 2" xfId="2167"/>
    <cellStyle name="20% - Accent1 4 5 2 2 2 2" xfId="2168"/>
    <cellStyle name="20% - Accent1 4 5 2 2 2 3" xfId="2169"/>
    <cellStyle name="20% - Accent1 4 5 2 2 3" xfId="2170"/>
    <cellStyle name="20% - Accent1 4 5 2 2 4" xfId="2171"/>
    <cellStyle name="20% - Accent1 4 5 2 2 5" xfId="2172"/>
    <cellStyle name="20% - Accent1 4 5 2 2 6" xfId="2173"/>
    <cellStyle name="20% - Accent1 4 5 2 3" xfId="2174"/>
    <cellStyle name="20% - Accent1 4 5 2 3 2" xfId="2175"/>
    <cellStyle name="20% - Accent1 4 5 2 3 3" xfId="2176"/>
    <cellStyle name="20% - Accent1 4 5 2 4" xfId="2177"/>
    <cellStyle name="20% - Accent1 4 5 2 5" xfId="2178"/>
    <cellStyle name="20% - Accent1 4 5 2 6" xfId="2179"/>
    <cellStyle name="20% - Accent1 4 5 2 7" xfId="2180"/>
    <cellStyle name="20% - Accent1 4 5 3" xfId="2181"/>
    <cellStyle name="20% - Accent1 4 5 3 2" xfId="2182"/>
    <cellStyle name="20% - Accent1 4 5 3 2 2" xfId="2183"/>
    <cellStyle name="20% - Accent1 4 5 3 2 3" xfId="2184"/>
    <cellStyle name="20% - Accent1 4 5 3 3" xfId="2185"/>
    <cellStyle name="20% - Accent1 4 5 3 4" xfId="2186"/>
    <cellStyle name="20% - Accent1 4 5 3 5" xfId="2187"/>
    <cellStyle name="20% - Accent1 4 5 3 6" xfId="2188"/>
    <cellStyle name="20% - Accent1 4 5 4" xfId="2189"/>
    <cellStyle name="20% - Accent1 4 5 4 2" xfId="2190"/>
    <cellStyle name="20% - Accent1 4 5 4 2 2" xfId="2191"/>
    <cellStyle name="20% - Accent1 4 5 4 2 3" xfId="2192"/>
    <cellStyle name="20% - Accent1 4 5 4 3" xfId="2193"/>
    <cellStyle name="20% - Accent1 4 5 4 4" xfId="2194"/>
    <cellStyle name="20% - Accent1 4 5 4 5" xfId="2195"/>
    <cellStyle name="20% - Accent1 4 5 4 6" xfId="2196"/>
    <cellStyle name="20% - Accent1 4 5 5" xfId="2197"/>
    <cellStyle name="20% - Accent1 4 5 5 2" xfId="2198"/>
    <cellStyle name="20% - Accent1 4 5 5 3" xfId="2199"/>
    <cellStyle name="20% - Accent1 4 5 6" xfId="2200"/>
    <cellStyle name="20% - Accent1 4 5 7" xfId="2201"/>
    <cellStyle name="20% - Accent1 4 5 8" xfId="2202"/>
    <cellStyle name="20% - Accent1 4 5 9" xfId="2203"/>
    <cellStyle name="20% - Accent1 4 6" xfId="2204"/>
    <cellStyle name="20% - Accent1 4 6 2" xfId="2205"/>
    <cellStyle name="20% - Accent1 4 6 2 2" xfId="2206"/>
    <cellStyle name="20% - Accent1 4 6 2 2 2" xfId="2207"/>
    <cellStyle name="20% - Accent1 4 6 2 2 3" xfId="2208"/>
    <cellStyle name="20% - Accent1 4 6 2 3" xfId="2209"/>
    <cellStyle name="20% - Accent1 4 6 2 4" xfId="2210"/>
    <cellStyle name="20% - Accent1 4 6 2 5" xfId="2211"/>
    <cellStyle name="20% - Accent1 4 6 2 6" xfId="2212"/>
    <cellStyle name="20% - Accent1 4 6 3" xfId="2213"/>
    <cellStyle name="20% - Accent1 4 6 3 2" xfId="2214"/>
    <cellStyle name="20% - Accent1 4 6 3 3" xfId="2215"/>
    <cellStyle name="20% - Accent1 4 6 4" xfId="2216"/>
    <cellStyle name="20% - Accent1 4 6 5" xfId="2217"/>
    <cellStyle name="20% - Accent1 4 6 6" xfId="2218"/>
    <cellStyle name="20% - Accent1 4 6 7" xfId="2219"/>
    <cellStyle name="20% - Accent1 4 7" xfId="2220"/>
    <cellStyle name="20% - Accent1 4 7 2" xfId="2221"/>
    <cellStyle name="20% - Accent1 4 7 2 2" xfId="2222"/>
    <cellStyle name="20% - Accent1 4 7 2 3" xfId="2223"/>
    <cellStyle name="20% - Accent1 4 7 3" xfId="2224"/>
    <cellStyle name="20% - Accent1 4 7 4" xfId="2225"/>
    <cellStyle name="20% - Accent1 4 7 5" xfId="2226"/>
    <cellStyle name="20% - Accent1 4 7 6" xfId="2227"/>
    <cellStyle name="20% - Accent1 4 8" xfId="2228"/>
    <cellStyle name="20% - Accent1 4 8 2" xfId="2229"/>
    <cellStyle name="20% - Accent1 4 8 2 2" xfId="2230"/>
    <cellStyle name="20% - Accent1 4 8 2 3" xfId="2231"/>
    <cellStyle name="20% - Accent1 4 8 3" xfId="2232"/>
    <cellStyle name="20% - Accent1 4 8 4" xfId="2233"/>
    <cellStyle name="20% - Accent1 4 8 5" xfId="2234"/>
    <cellStyle name="20% - Accent1 4 8 6" xfId="2235"/>
    <cellStyle name="20% - Accent1 4 9" xfId="2236"/>
    <cellStyle name="20% - Accent1 4 9 2" xfId="2237"/>
    <cellStyle name="20% - Accent1 4 9 2 2" xfId="2238"/>
    <cellStyle name="20% - Accent1 4 9 2 3" xfId="2239"/>
    <cellStyle name="20% - Accent1 4 9 3" xfId="2240"/>
    <cellStyle name="20% - Accent1 4 9 4" xfId="2241"/>
    <cellStyle name="20% - Accent1 4 9 5" xfId="2242"/>
    <cellStyle name="20% - Accent1 4 9 6" xfId="2243"/>
    <cellStyle name="20% - Accent1 5" xfId="2244"/>
    <cellStyle name="20% - Accent1 5 10" xfId="2245"/>
    <cellStyle name="20% - Accent1 5 11" xfId="2246"/>
    <cellStyle name="20% - Accent1 5 12" xfId="2247"/>
    <cellStyle name="20% - Accent1 5 13" xfId="2248"/>
    <cellStyle name="20% - Accent1 5 2" xfId="2249"/>
    <cellStyle name="20% - Accent1 5 2 10" xfId="2250"/>
    <cellStyle name="20% - Accent1 5 2 2" xfId="2251"/>
    <cellStyle name="20% - Accent1 5 2 2 2" xfId="2252"/>
    <cellStyle name="20% - Accent1 5 2 2 2 2" xfId="2253"/>
    <cellStyle name="20% - Accent1 5 2 2 2 2 2" xfId="2254"/>
    <cellStyle name="20% - Accent1 5 2 2 2 2 3" xfId="2255"/>
    <cellStyle name="20% - Accent1 5 2 2 2 3" xfId="2256"/>
    <cellStyle name="20% - Accent1 5 2 2 2 4" xfId="2257"/>
    <cellStyle name="20% - Accent1 5 2 2 2 5" xfId="2258"/>
    <cellStyle name="20% - Accent1 5 2 2 2 6" xfId="2259"/>
    <cellStyle name="20% - Accent1 5 2 2 3" xfId="2260"/>
    <cellStyle name="20% - Accent1 5 2 2 3 2" xfId="2261"/>
    <cellStyle name="20% - Accent1 5 2 2 3 2 2" xfId="2262"/>
    <cellStyle name="20% - Accent1 5 2 2 3 2 3" xfId="2263"/>
    <cellStyle name="20% - Accent1 5 2 2 3 3" xfId="2264"/>
    <cellStyle name="20% - Accent1 5 2 2 3 4" xfId="2265"/>
    <cellStyle name="20% - Accent1 5 2 2 3 5" xfId="2266"/>
    <cellStyle name="20% - Accent1 5 2 2 3 6" xfId="2267"/>
    <cellStyle name="20% - Accent1 5 2 2 4" xfId="2268"/>
    <cellStyle name="20% - Accent1 5 2 2 4 2" xfId="2269"/>
    <cellStyle name="20% - Accent1 5 2 2 4 3" xfId="2270"/>
    <cellStyle name="20% - Accent1 5 2 2 5" xfId="2271"/>
    <cellStyle name="20% - Accent1 5 2 2 6" xfId="2272"/>
    <cellStyle name="20% - Accent1 5 2 2 7" xfId="2273"/>
    <cellStyle name="20% - Accent1 5 2 2 8" xfId="2274"/>
    <cellStyle name="20% - Accent1 5 2 3" xfId="2275"/>
    <cellStyle name="20% - Accent1 5 2 3 2" xfId="2276"/>
    <cellStyle name="20% - Accent1 5 2 3 2 2" xfId="2277"/>
    <cellStyle name="20% - Accent1 5 2 3 2 2 2" xfId="2278"/>
    <cellStyle name="20% - Accent1 5 2 3 2 2 3" xfId="2279"/>
    <cellStyle name="20% - Accent1 5 2 3 2 3" xfId="2280"/>
    <cellStyle name="20% - Accent1 5 2 3 2 4" xfId="2281"/>
    <cellStyle name="20% - Accent1 5 2 3 2 5" xfId="2282"/>
    <cellStyle name="20% - Accent1 5 2 3 2 6" xfId="2283"/>
    <cellStyle name="20% - Accent1 5 2 3 3" xfId="2284"/>
    <cellStyle name="20% - Accent1 5 2 3 3 2" xfId="2285"/>
    <cellStyle name="20% - Accent1 5 2 3 3 3" xfId="2286"/>
    <cellStyle name="20% - Accent1 5 2 3 4" xfId="2287"/>
    <cellStyle name="20% - Accent1 5 2 3 5" xfId="2288"/>
    <cellStyle name="20% - Accent1 5 2 3 6" xfId="2289"/>
    <cellStyle name="20% - Accent1 5 2 3 7" xfId="2290"/>
    <cellStyle name="20% - Accent1 5 2 4" xfId="2291"/>
    <cellStyle name="20% - Accent1 5 2 4 2" xfId="2292"/>
    <cellStyle name="20% - Accent1 5 2 4 2 2" xfId="2293"/>
    <cellStyle name="20% - Accent1 5 2 4 2 3" xfId="2294"/>
    <cellStyle name="20% - Accent1 5 2 4 3" xfId="2295"/>
    <cellStyle name="20% - Accent1 5 2 4 4" xfId="2296"/>
    <cellStyle name="20% - Accent1 5 2 4 5" xfId="2297"/>
    <cellStyle name="20% - Accent1 5 2 4 6" xfId="2298"/>
    <cellStyle name="20% - Accent1 5 2 5" xfId="2299"/>
    <cellStyle name="20% - Accent1 5 2 5 2" xfId="2300"/>
    <cellStyle name="20% - Accent1 5 2 5 2 2" xfId="2301"/>
    <cellStyle name="20% - Accent1 5 2 5 2 3" xfId="2302"/>
    <cellStyle name="20% - Accent1 5 2 5 3" xfId="2303"/>
    <cellStyle name="20% - Accent1 5 2 5 4" xfId="2304"/>
    <cellStyle name="20% - Accent1 5 2 5 5" xfId="2305"/>
    <cellStyle name="20% - Accent1 5 2 5 6" xfId="2306"/>
    <cellStyle name="20% - Accent1 5 2 6" xfId="2307"/>
    <cellStyle name="20% - Accent1 5 2 6 2" xfId="2308"/>
    <cellStyle name="20% - Accent1 5 2 6 3" xfId="2309"/>
    <cellStyle name="20% - Accent1 5 2 7" xfId="2310"/>
    <cellStyle name="20% - Accent1 5 2 8" xfId="2311"/>
    <cellStyle name="20% - Accent1 5 2 9" xfId="2312"/>
    <cellStyle name="20% - Accent1 5 3" xfId="2313"/>
    <cellStyle name="20% - Accent1 5 3 2" xfId="2314"/>
    <cellStyle name="20% - Accent1 5 3 2 2" xfId="2315"/>
    <cellStyle name="20% - Accent1 5 3 2 2 2" xfId="2316"/>
    <cellStyle name="20% - Accent1 5 3 2 2 2 2" xfId="2317"/>
    <cellStyle name="20% - Accent1 5 3 2 2 2 3" xfId="2318"/>
    <cellStyle name="20% - Accent1 5 3 2 2 3" xfId="2319"/>
    <cellStyle name="20% - Accent1 5 3 2 2 4" xfId="2320"/>
    <cellStyle name="20% - Accent1 5 3 2 2 5" xfId="2321"/>
    <cellStyle name="20% - Accent1 5 3 2 2 6" xfId="2322"/>
    <cellStyle name="20% - Accent1 5 3 2 3" xfId="2323"/>
    <cellStyle name="20% - Accent1 5 3 2 3 2" xfId="2324"/>
    <cellStyle name="20% - Accent1 5 3 2 3 3" xfId="2325"/>
    <cellStyle name="20% - Accent1 5 3 2 4" xfId="2326"/>
    <cellStyle name="20% - Accent1 5 3 2 5" xfId="2327"/>
    <cellStyle name="20% - Accent1 5 3 2 6" xfId="2328"/>
    <cellStyle name="20% - Accent1 5 3 2 7" xfId="2329"/>
    <cellStyle name="20% - Accent1 5 3 3" xfId="2330"/>
    <cellStyle name="20% - Accent1 5 3 3 2" xfId="2331"/>
    <cellStyle name="20% - Accent1 5 3 3 2 2" xfId="2332"/>
    <cellStyle name="20% - Accent1 5 3 3 2 3" xfId="2333"/>
    <cellStyle name="20% - Accent1 5 3 3 3" xfId="2334"/>
    <cellStyle name="20% - Accent1 5 3 3 4" xfId="2335"/>
    <cellStyle name="20% - Accent1 5 3 3 5" xfId="2336"/>
    <cellStyle name="20% - Accent1 5 3 3 6" xfId="2337"/>
    <cellStyle name="20% - Accent1 5 3 4" xfId="2338"/>
    <cellStyle name="20% - Accent1 5 3 4 2" xfId="2339"/>
    <cellStyle name="20% - Accent1 5 3 4 2 2" xfId="2340"/>
    <cellStyle name="20% - Accent1 5 3 4 2 3" xfId="2341"/>
    <cellStyle name="20% - Accent1 5 3 4 3" xfId="2342"/>
    <cellStyle name="20% - Accent1 5 3 4 4" xfId="2343"/>
    <cellStyle name="20% - Accent1 5 3 4 5" xfId="2344"/>
    <cellStyle name="20% - Accent1 5 3 4 6" xfId="2345"/>
    <cellStyle name="20% - Accent1 5 3 5" xfId="2346"/>
    <cellStyle name="20% - Accent1 5 3 5 2" xfId="2347"/>
    <cellStyle name="20% - Accent1 5 3 5 3" xfId="2348"/>
    <cellStyle name="20% - Accent1 5 3 6" xfId="2349"/>
    <cellStyle name="20% - Accent1 5 3 7" xfId="2350"/>
    <cellStyle name="20% - Accent1 5 3 8" xfId="2351"/>
    <cellStyle name="20% - Accent1 5 3 9" xfId="2352"/>
    <cellStyle name="20% - Accent1 5 4" xfId="2353"/>
    <cellStyle name="20% - Accent1 5 4 2" xfId="2354"/>
    <cellStyle name="20% - Accent1 5 4 2 2" xfId="2355"/>
    <cellStyle name="20% - Accent1 5 4 2 2 2" xfId="2356"/>
    <cellStyle name="20% - Accent1 5 4 2 2 3" xfId="2357"/>
    <cellStyle name="20% - Accent1 5 4 2 3" xfId="2358"/>
    <cellStyle name="20% - Accent1 5 4 2 4" xfId="2359"/>
    <cellStyle name="20% - Accent1 5 4 2 5" xfId="2360"/>
    <cellStyle name="20% - Accent1 5 4 2 6" xfId="2361"/>
    <cellStyle name="20% - Accent1 5 4 3" xfId="2362"/>
    <cellStyle name="20% - Accent1 5 4 3 2" xfId="2363"/>
    <cellStyle name="20% - Accent1 5 4 3 3" xfId="2364"/>
    <cellStyle name="20% - Accent1 5 4 4" xfId="2365"/>
    <cellStyle name="20% - Accent1 5 4 5" xfId="2366"/>
    <cellStyle name="20% - Accent1 5 4 6" xfId="2367"/>
    <cellStyle name="20% - Accent1 5 4 7" xfId="2368"/>
    <cellStyle name="20% - Accent1 5 5" xfId="2369"/>
    <cellStyle name="20% - Accent1 5 5 2" xfId="2370"/>
    <cellStyle name="20% - Accent1 5 5 2 2" xfId="2371"/>
    <cellStyle name="20% - Accent1 5 5 2 3" xfId="2372"/>
    <cellStyle name="20% - Accent1 5 5 3" xfId="2373"/>
    <cellStyle name="20% - Accent1 5 5 4" xfId="2374"/>
    <cellStyle name="20% - Accent1 5 5 5" xfId="2375"/>
    <cellStyle name="20% - Accent1 5 5 6" xfId="2376"/>
    <cellStyle name="20% - Accent1 5 6" xfId="2377"/>
    <cellStyle name="20% - Accent1 5 6 2" xfId="2378"/>
    <cellStyle name="20% - Accent1 5 6 2 2" xfId="2379"/>
    <cellStyle name="20% - Accent1 5 6 2 3" xfId="2380"/>
    <cellStyle name="20% - Accent1 5 6 3" xfId="2381"/>
    <cellStyle name="20% - Accent1 5 6 4" xfId="2382"/>
    <cellStyle name="20% - Accent1 5 6 5" xfId="2383"/>
    <cellStyle name="20% - Accent1 5 6 6" xfId="2384"/>
    <cellStyle name="20% - Accent1 5 7" xfId="2385"/>
    <cellStyle name="20% - Accent1 5 7 2" xfId="2386"/>
    <cellStyle name="20% - Accent1 5 7 2 2" xfId="2387"/>
    <cellStyle name="20% - Accent1 5 7 2 3" xfId="2388"/>
    <cellStyle name="20% - Accent1 5 7 3" xfId="2389"/>
    <cellStyle name="20% - Accent1 5 7 4" xfId="2390"/>
    <cellStyle name="20% - Accent1 5 7 5" xfId="2391"/>
    <cellStyle name="20% - Accent1 5 7 6" xfId="2392"/>
    <cellStyle name="20% - Accent1 5 8" xfId="2393"/>
    <cellStyle name="20% - Accent1 5 8 2" xfId="2394"/>
    <cellStyle name="20% - Accent1 5 8 2 2" xfId="2395"/>
    <cellStyle name="20% - Accent1 5 8 2 3" xfId="2396"/>
    <cellStyle name="20% - Accent1 5 8 3" xfId="2397"/>
    <cellStyle name="20% - Accent1 5 8 4" xfId="2398"/>
    <cellStyle name="20% - Accent1 5 8 5" xfId="2399"/>
    <cellStyle name="20% - Accent1 5 8 6" xfId="2400"/>
    <cellStyle name="20% - Accent1 5 9" xfId="2401"/>
    <cellStyle name="20% - Accent1 5 9 2" xfId="2402"/>
    <cellStyle name="20% - Accent1 5 9 3" xfId="2403"/>
    <cellStyle name="20% - Accent1 6" xfId="2404"/>
    <cellStyle name="20% - Accent1 6 10" xfId="2405"/>
    <cellStyle name="20% - Accent1 6 11" xfId="2406"/>
    <cellStyle name="20% - Accent1 6 2" xfId="2407"/>
    <cellStyle name="20% - Accent1 6 2 2" xfId="2408"/>
    <cellStyle name="20% - Accent1 6 2 2 2" xfId="2409"/>
    <cellStyle name="20% - Accent1 6 2 2 2 2" xfId="2410"/>
    <cellStyle name="20% - Accent1 6 2 2 2 3" xfId="2411"/>
    <cellStyle name="20% - Accent1 6 2 2 3" xfId="2412"/>
    <cellStyle name="20% - Accent1 6 2 2 4" xfId="2413"/>
    <cellStyle name="20% - Accent1 6 2 2 5" xfId="2414"/>
    <cellStyle name="20% - Accent1 6 2 2 6" xfId="2415"/>
    <cellStyle name="20% - Accent1 6 2 3" xfId="2416"/>
    <cellStyle name="20% - Accent1 6 2 3 2" xfId="2417"/>
    <cellStyle name="20% - Accent1 6 2 3 2 2" xfId="2418"/>
    <cellStyle name="20% - Accent1 6 2 3 2 3" xfId="2419"/>
    <cellStyle name="20% - Accent1 6 2 3 3" xfId="2420"/>
    <cellStyle name="20% - Accent1 6 2 3 4" xfId="2421"/>
    <cellStyle name="20% - Accent1 6 2 3 5" xfId="2422"/>
    <cellStyle name="20% - Accent1 6 2 3 6" xfId="2423"/>
    <cellStyle name="20% - Accent1 6 2 4" xfId="2424"/>
    <cellStyle name="20% - Accent1 6 2 4 2" xfId="2425"/>
    <cellStyle name="20% - Accent1 6 2 4 3" xfId="2426"/>
    <cellStyle name="20% - Accent1 6 2 5" xfId="2427"/>
    <cellStyle name="20% - Accent1 6 2 6" xfId="2428"/>
    <cellStyle name="20% - Accent1 6 2 7" xfId="2429"/>
    <cellStyle name="20% - Accent1 6 2 8" xfId="2430"/>
    <cellStyle name="20% - Accent1 6 3" xfId="2431"/>
    <cellStyle name="20% - Accent1 6 3 2" xfId="2432"/>
    <cellStyle name="20% - Accent1 6 3 2 2" xfId="2433"/>
    <cellStyle name="20% - Accent1 6 3 2 2 2" xfId="2434"/>
    <cellStyle name="20% - Accent1 6 3 2 2 3" xfId="2435"/>
    <cellStyle name="20% - Accent1 6 3 2 3" xfId="2436"/>
    <cellStyle name="20% - Accent1 6 3 2 4" xfId="2437"/>
    <cellStyle name="20% - Accent1 6 3 2 5" xfId="2438"/>
    <cellStyle name="20% - Accent1 6 3 2 6" xfId="2439"/>
    <cellStyle name="20% - Accent1 6 3 3" xfId="2440"/>
    <cellStyle name="20% - Accent1 6 3 3 2" xfId="2441"/>
    <cellStyle name="20% - Accent1 6 3 3 3" xfId="2442"/>
    <cellStyle name="20% - Accent1 6 3 4" xfId="2443"/>
    <cellStyle name="20% - Accent1 6 3 5" xfId="2444"/>
    <cellStyle name="20% - Accent1 6 3 6" xfId="2445"/>
    <cellStyle name="20% - Accent1 6 3 7" xfId="2446"/>
    <cellStyle name="20% - Accent1 6 4" xfId="2447"/>
    <cellStyle name="20% - Accent1 6 4 2" xfId="2448"/>
    <cellStyle name="20% - Accent1 6 4 2 2" xfId="2449"/>
    <cellStyle name="20% - Accent1 6 4 2 3" xfId="2450"/>
    <cellStyle name="20% - Accent1 6 4 3" xfId="2451"/>
    <cellStyle name="20% - Accent1 6 4 4" xfId="2452"/>
    <cellStyle name="20% - Accent1 6 4 5" xfId="2453"/>
    <cellStyle name="20% - Accent1 6 4 6" xfId="2454"/>
    <cellStyle name="20% - Accent1 6 5" xfId="2455"/>
    <cellStyle name="20% - Accent1 6 5 2" xfId="2456"/>
    <cellStyle name="20% - Accent1 6 5 2 2" xfId="2457"/>
    <cellStyle name="20% - Accent1 6 5 2 3" xfId="2458"/>
    <cellStyle name="20% - Accent1 6 5 3" xfId="2459"/>
    <cellStyle name="20% - Accent1 6 5 4" xfId="2460"/>
    <cellStyle name="20% - Accent1 6 5 5" xfId="2461"/>
    <cellStyle name="20% - Accent1 6 5 6" xfId="2462"/>
    <cellStyle name="20% - Accent1 6 6" xfId="2463"/>
    <cellStyle name="20% - Accent1 6 6 2" xfId="2464"/>
    <cellStyle name="20% - Accent1 6 6 2 2" xfId="2465"/>
    <cellStyle name="20% - Accent1 6 6 2 3" xfId="2466"/>
    <cellStyle name="20% - Accent1 6 6 3" xfId="2467"/>
    <cellStyle name="20% - Accent1 6 6 4" xfId="2468"/>
    <cellStyle name="20% - Accent1 6 6 5" xfId="2469"/>
    <cellStyle name="20% - Accent1 6 6 6" xfId="2470"/>
    <cellStyle name="20% - Accent1 6 7" xfId="2471"/>
    <cellStyle name="20% - Accent1 6 7 2" xfId="2472"/>
    <cellStyle name="20% - Accent1 6 7 3" xfId="2473"/>
    <cellStyle name="20% - Accent1 6 8" xfId="2474"/>
    <cellStyle name="20% - Accent1 6 9" xfId="2475"/>
    <cellStyle name="20% - Accent1 7" xfId="2476"/>
    <cellStyle name="20% - Accent1 7 2" xfId="2477"/>
    <cellStyle name="20% - Accent1 7 2 2" xfId="2478"/>
    <cellStyle name="20% - Accent1 7 2 3" xfId="2479"/>
    <cellStyle name="20% - Accent1 7 3" xfId="2480"/>
    <cellStyle name="20% - Accent1 7 4" xfId="2481"/>
    <cellStyle name="20% - Accent1 7 5" xfId="2482"/>
    <cellStyle name="20% - Accent1 7 6" xfId="2483"/>
    <cellStyle name="20% - Accent1 8" xfId="2484"/>
    <cellStyle name="20% - Accent1 8 2" xfId="2485"/>
    <cellStyle name="20% - Accent1 8 2 2" xfId="2486"/>
    <cellStyle name="20% - Accent1 8 2 3" xfId="2487"/>
    <cellStyle name="20% - Accent1 8 3" xfId="2488"/>
    <cellStyle name="20% - Accent1 8 4" xfId="2489"/>
    <cellStyle name="20% - Accent1 8 5" xfId="2490"/>
    <cellStyle name="20% - Accent1 8 6" xfId="2491"/>
    <cellStyle name="20% - Accent1 9" xfId="2492"/>
    <cellStyle name="20% - Accent1 9 2" xfId="2493"/>
    <cellStyle name="20% - Accent1 9 2 2" xfId="2494"/>
    <cellStyle name="20% - Accent1 9 2 3" xfId="2495"/>
    <cellStyle name="20% - Accent1 9 3" xfId="2496"/>
    <cellStyle name="20% - Accent1 9 4" xfId="2497"/>
    <cellStyle name="20% - Accent1 9 5" xfId="2498"/>
    <cellStyle name="20% - Accent1 9 6" xfId="2499"/>
    <cellStyle name="20% - Accent2" xfId="25" builtinId="34" customBuiltin="1"/>
    <cellStyle name="20% - Accent2 10" xfId="2500"/>
    <cellStyle name="20% - Accent2 10 2" xfId="2501"/>
    <cellStyle name="20% - Accent2 10 2 2" xfId="2502"/>
    <cellStyle name="20% - Accent2 10 2 3" xfId="2503"/>
    <cellStyle name="20% - Accent2 10 3" xfId="2504"/>
    <cellStyle name="20% - Accent2 10 4" xfId="2505"/>
    <cellStyle name="20% - Accent2 10 5" xfId="2506"/>
    <cellStyle name="20% - Accent2 10 6" xfId="2507"/>
    <cellStyle name="20% - Accent2 11" xfId="2508"/>
    <cellStyle name="20% - Accent2 11 2" xfId="2509"/>
    <cellStyle name="20% - Accent2 11 2 2" xfId="2510"/>
    <cellStyle name="20% - Accent2 11 2 3" xfId="2511"/>
    <cellStyle name="20% - Accent2 11 3" xfId="2512"/>
    <cellStyle name="20% - Accent2 11 4" xfId="2513"/>
    <cellStyle name="20% - Accent2 11 5" xfId="2514"/>
    <cellStyle name="20% - Accent2 11 6" xfId="2515"/>
    <cellStyle name="20% - Accent2 12" xfId="2516"/>
    <cellStyle name="20% - Accent2 12 2" xfId="2517"/>
    <cellStyle name="20% - Accent2 12 2 2" xfId="2518"/>
    <cellStyle name="20% - Accent2 12 2 3" xfId="2519"/>
    <cellStyle name="20% - Accent2 12 3" xfId="2520"/>
    <cellStyle name="20% - Accent2 12 4" xfId="2521"/>
    <cellStyle name="20% - Accent2 12 5" xfId="2522"/>
    <cellStyle name="20% - Accent2 12 6" xfId="2523"/>
    <cellStyle name="20% - Accent2 13" xfId="2524"/>
    <cellStyle name="20% - Accent2 13 2" xfId="2525"/>
    <cellStyle name="20% - Accent2 13 3" xfId="2526"/>
    <cellStyle name="20% - Accent2 14" xfId="2527"/>
    <cellStyle name="20% - Accent2 15" xfId="2528"/>
    <cellStyle name="20% - Accent2 16" xfId="2529"/>
    <cellStyle name="20% - Accent2 17" xfId="2530"/>
    <cellStyle name="20% - Accent2 18" xfId="2531"/>
    <cellStyle name="20% - Accent2 2" xfId="53"/>
    <cellStyle name="20% - Accent2 2 2" xfId="282"/>
    <cellStyle name="20% - Accent2 2 3" xfId="283"/>
    <cellStyle name="20% - Accent2 3" xfId="284"/>
    <cellStyle name="20% - Accent2 3 10" xfId="2532"/>
    <cellStyle name="20% - Accent2 3 10 2" xfId="2533"/>
    <cellStyle name="20% - Accent2 3 10 2 2" xfId="2534"/>
    <cellStyle name="20% - Accent2 3 10 2 3" xfId="2535"/>
    <cellStyle name="20% - Accent2 3 10 3" xfId="2536"/>
    <cellStyle name="20% - Accent2 3 10 4" xfId="2537"/>
    <cellStyle name="20% - Accent2 3 10 5" xfId="2538"/>
    <cellStyle name="20% - Accent2 3 10 6" xfId="2539"/>
    <cellStyle name="20% - Accent2 3 11" xfId="2540"/>
    <cellStyle name="20% - Accent2 3 11 2" xfId="2541"/>
    <cellStyle name="20% - Accent2 3 11 2 2" xfId="2542"/>
    <cellStyle name="20% - Accent2 3 11 2 3" xfId="2543"/>
    <cellStyle name="20% - Accent2 3 11 3" xfId="2544"/>
    <cellStyle name="20% - Accent2 3 11 4" xfId="2545"/>
    <cellStyle name="20% - Accent2 3 11 5" xfId="2546"/>
    <cellStyle name="20% - Accent2 3 11 6" xfId="2547"/>
    <cellStyle name="20% - Accent2 3 12" xfId="2548"/>
    <cellStyle name="20% - Accent2 3 12 2" xfId="2549"/>
    <cellStyle name="20% - Accent2 3 12 3" xfId="2550"/>
    <cellStyle name="20% - Accent2 3 13" xfId="2551"/>
    <cellStyle name="20% - Accent2 3 14" xfId="2552"/>
    <cellStyle name="20% - Accent2 3 15" xfId="2553"/>
    <cellStyle name="20% - Accent2 3 16" xfId="2554"/>
    <cellStyle name="20% - Accent2 3 2" xfId="2555"/>
    <cellStyle name="20% - Accent2 3 2 10" xfId="2556"/>
    <cellStyle name="20% - Accent2 3 2 10 2" xfId="2557"/>
    <cellStyle name="20% - Accent2 3 2 10 3" xfId="2558"/>
    <cellStyle name="20% - Accent2 3 2 11" xfId="2559"/>
    <cellStyle name="20% - Accent2 3 2 12" xfId="2560"/>
    <cellStyle name="20% - Accent2 3 2 13" xfId="2561"/>
    <cellStyle name="20% - Accent2 3 2 14" xfId="2562"/>
    <cellStyle name="20% - Accent2 3 2 2" xfId="2563"/>
    <cellStyle name="20% - Accent2 3 2 2 10" xfId="2564"/>
    <cellStyle name="20% - Accent2 3 2 2 11" xfId="2565"/>
    <cellStyle name="20% - Accent2 3 2 2 12" xfId="2566"/>
    <cellStyle name="20% - Accent2 3 2 2 13" xfId="2567"/>
    <cellStyle name="20% - Accent2 3 2 2 2" xfId="2568"/>
    <cellStyle name="20% - Accent2 3 2 2 2 10" xfId="2569"/>
    <cellStyle name="20% - Accent2 3 2 2 2 2" xfId="2570"/>
    <cellStyle name="20% - Accent2 3 2 2 2 2 2" xfId="2571"/>
    <cellStyle name="20% - Accent2 3 2 2 2 2 2 2" xfId="2572"/>
    <cellStyle name="20% - Accent2 3 2 2 2 2 2 2 2" xfId="2573"/>
    <cellStyle name="20% - Accent2 3 2 2 2 2 2 2 3" xfId="2574"/>
    <cellStyle name="20% - Accent2 3 2 2 2 2 2 3" xfId="2575"/>
    <cellStyle name="20% - Accent2 3 2 2 2 2 2 4" xfId="2576"/>
    <cellStyle name="20% - Accent2 3 2 2 2 2 2 5" xfId="2577"/>
    <cellStyle name="20% - Accent2 3 2 2 2 2 2 6" xfId="2578"/>
    <cellStyle name="20% - Accent2 3 2 2 2 2 3" xfId="2579"/>
    <cellStyle name="20% - Accent2 3 2 2 2 2 3 2" xfId="2580"/>
    <cellStyle name="20% - Accent2 3 2 2 2 2 3 2 2" xfId="2581"/>
    <cellStyle name="20% - Accent2 3 2 2 2 2 3 2 3" xfId="2582"/>
    <cellStyle name="20% - Accent2 3 2 2 2 2 3 3" xfId="2583"/>
    <cellStyle name="20% - Accent2 3 2 2 2 2 3 4" xfId="2584"/>
    <cellStyle name="20% - Accent2 3 2 2 2 2 3 5" xfId="2585"/>
    <cellStyle name="20% - Accent2 3 2 2 2 2 3 6" xfId="2586"/>
    <cellStyle name="20% - Accent2 3 2 2 2 2 4" xfId="2587"/>
    <cellStyle name="20% - Accent2 3 2 2 2 2 4 2" xfId="2588"/>
    <cellStyle name="20% - Accent2 3 2 2 2 2 4 3" xfId="2589"/>
    <cellStyle name="20% - Accent2 3 2 2 2 2 5" xfId="2590"/>
    <cellStyle name="20% - Accent2 3 2 2 2 2 6" xfId="2591"/>
    <cellStyle name="20% - Accent2 3 2 2 2 2 7" xfId="2592"/>
    <cellStyle name="20% - Accent2 3 2 2 2 2 8" xfId="2593"/>
    <cellStyle name="20% - Accent2 3 2 2 2 3" xfId="2594"/>
    <cellStyle name="20% - Accent2 3 2 2 2 3 2" xfId="2595"/>
    <cellStyle name="20% - Accent2 3 2 2 2 3 2 2" xfId="2596"/>
    <cellStyle name="20% - Accent2 3 2 2 2 3 2 2 2" xfId="2597"/>
    <cellStyle name="20% - Accent2 3 2 2 2 3 2 2 3" xfId="2598"/>
    <cellStyle name="20% - Accent2 3 2 2 2 3 2 3" xfId="2599"/>
    <cellStyle name="20% - Accent2 3 2 2 2 3 2 4" xfId="2600"/>
    <cellStyle name="20% - Accent2 3 2 2 2 3 2 5" xfId="2601"/>
    <cellStyle name="20% - Accent2 3 2 2 2 3 2 6" xfId="2602"/>
    <cellStyle name="20% - Accent2 3 2 2 2 3 3" xfId="2603"/>
    <cellStyle name="20% - Accent2 3 2 2 2 3 3 2" xfId="2604"/>
    <cellStyle name="20% - Accent2 3 2 2 2 3 3 3" xfId="2605"/>
    <cellStyle name="20% - Accent2 3 2 2 2 3 4" xfId="2606"/>
    <cellStyle name="20% - Accent2 3 2 2 2 3 5" xfId="2607"/>
    <cellStyle name="20% - Accent2 3 2 2 2 3 6" xfId="2608"/>
    <cellStyle name="20% - Accent2 3 2 2 2 3 7" xfId="2609"/>
    <cellStyle name="20% - Accent2 3 2 2 2 4" xfId="2610"/>
    <cellStyle name="20% - Accent2 3 2 2 2 4 2" xfId="2611"/>
    <cellStyle name="20% - Accent2 3 2 2 2 4 2 2" xfId="2612"/>
    <cellStyle name="20% - Accent2 3 2 2 2 4 2 3" xfId="2613"/>
    <cellStyle name="20% - Accent2 3 2 2 2 4 3" xfId="2614"/>
    <cellStyle name="20% - Accent2 3 2 2 2 4 4" xfId="2615"/>
    <cellStyle name="20% - Accent2 3 2 2 2 4 5" xfId="2616"/>
    <cellStyle name="20% - Accent2 3 2 2 2 4 6" xfId="2617"/>
    <cellStyle name="20% - Accent2 3 2 2 2 5" xfId="2618"/>
    <cellStyle name="20% - Accent2 3 2 2 2 5 2" xfId="2619"/>
    <cellStyle name="20% - Accent2 3 2 2 2 5 2 2" xfId="2620"/>
    <cellStyle name="20% - Accent2 3 2 2 2 5 2 3" xfId="2621"/>
    <cellStyle name="20% - Accent2 3 2 2 2 5 3" xfId="2622"/>
    <cellStyle name="20% - Accent2 3 2 2 2 5 4" xfId="2623"/>
    <cellStyle name="20% - Accent2 3 2 2 2 5 5" xfId="2624"/>
    <cellStyle name="20% - Accent2 3 2 2 2 5 6" xfId="2625"/>
    <cellStyle name="20% - Accent2 3 2 2 2 6" xfId="2626"/>
    <cellStyle name="20% - Accent2 3 2 2 2 6 2" xfId="2627"/>
    <cellStyle name="20% - Accent2 3 2 2 2 6 3" xfId="2628"/>
    <cellStyle name="20% - Accent2 3 2 2 2 7" xfId="2629"/>
    <cellStyle name="20% - Accent2 3 2 2 2 8" xfId="2630"/>
    <cellStyle name="20% - Accent2 3 2 2 2 9" xfId="2631"/>
    <cellStyle name="20% - Accent2 3 2 2 3" xfId="2632"/>
    <cellStyle name="20% - Accent2 3 2 2 3 2" xfId="2633"/>
    <cellStyle name="20% - Accent2 3 2 2 3 2 2" xfId="2634"/>
    <cellStyle name="20% - Accent2 3 2 2 3 2 2 2" xfId="2635"/>
    <cellStyle name="20% - Accent2 3 2 2 3 2 2 2 2" xfId="2636"/>
    <cellStyle name="20% - Accent2 3 2 2 3 2 2 2 3" xfId="2637"/>
    <cellStyle name="20% - Accent2 3 2 2 3 2 2 3" xfId="2638"/>
    <cellStyle name="20% - Accent2 3 2 2 3 2 2 4" xfId="2639"/>
    <cellStyle name="20% - Accent2 3 2 2 3 2 2 5" xfId="2640"/>
    <cellStyle name="20% - Accent2 3 2 2 3 2 2 6" xfId="2641"/>
    <cellStyle name="20% - Accent2 3 2 2 3 2 3" xfId="2642"/>
    <cellStyle name="20% - Accent2 3 2 2 3 2 3 2" xfId="2643"/>
    <cellStyle name="20% - Accent2 3 2 2 3 2 3 3" xfId="2644"/>
    <cellStyle name="20% - Accent2 3 2 2 3 2 4" xfId="2645"/>
    <cellStyle name="20% - Accent2 3 2 2 3 2 5" xfId="2646"/>
    <cellStyle name="20% - Accent2 3 2 2 3 2 6" xfId="2647"/>
    <cellStyle name="20% - Accent2 3 2 2 3 2 7" xfId="2648"/>
    <cellStyle name="20% - Accent2 3 2 2 3 3" xfId="2649"/>
    <cellStyle name="20% - Accent2 3 2 2 3 3 2" xfId="2650"/>
    <cellStyle name="20% - Accent2 3 2 2 3 3 2 2" xfId="2651"/>
    <cellStyle name="20% - Accent2 3 2 2 3 3 2 3" xfId="2652"/>
    <cellStyle name="20% - Accent2 3 2 2 3 3 3" xfId="2653"/>
    <cellStyle name="20% - Accent2 3 2 2 3 3 4" xfId="2654"/>
    <cellStyle name="20% - Accent2 3 2 2 3 3 5" xfId="2655"/>
    <cellStyle name="20% - Accent2 3 2 2 3 3 6" xfId="2656"/>
    <cellStyle name="20% - Accent2 3 2 2 3 4" xfId="2657"/>
    <cellStyle name="20% - Accent2 3 2 2 3 4 2" xfId="2658"/>
    <cellStyle name="20% - Accent2 3 2 2 3 4 2 2" xfId="2659"/>
    <cellStyle name="20% - Accent2 3 2 2 3 4 2 3" xfId="2660"/>
    <cellStyle name="20% - Accent2 3 2 2 3 4 3" xfId="2661"/>
    <cellStyle name="20% - Accent2 3 2 2 3 4 4" xfId="2662"/>
    <cellStyle name="20% - Accent2 3 2 2 3 4 5" xfId="2663"/>
    <cellStyle name="20% - Accent2 3 2 2 3 4 6" xfId="2664"/>
    <cellStyle name="20% - Accent2 3 2 2 3 5" xfId="2665"/>
    <cellStyle name="20% - Accent2 3 2 2 3 5 2" xfId="2666"/>
    <cellStyle name="20% - Accent2 3 2 2 3 5 3" xfId="2667"/>
    <cellStyle name="20% - Accent2 3 2 2 3 6" xfId="2668"/>
    <cellStyle name="20% - Accent2 3 2 2 3 7" xfId="2669"/>
    <cellStyle name="20% - Accent2 3 2 2 3 8" xfId="2670"/>
    <cellStyle name="20% - Accent2 3 2 2 3 9" xfId="2671"/>
    <cellStyle name="20% - Accent2 3 2 2 4" xfId="2672"/>
    <cellStyle name="20% - Accent2 3 2 2 4 2" xfId="2673"/>
    <cellStyle name="20% - Accent2 3 2 2 4 2 2" xfId="2674"/>
    <cellStyle name="20% - Accent2 3 2 2 4 2 2 2" xfId="2675"/>
    <cellStyle name="20% - Accent2 3 2 2 4 2 2 3" xfId="2676"/>
    <cellStyle name="20% - Accent2 3 2 2 4 2 3" xfId="2677"/>
    <cellStyle name="20% - Accent2 3 2 2 4 2 4" xfId="2678"/>
    <cellStyle name="20% - Accent2 3 2 2 4 2 5" xfId="2679"/>
    <cellStyle name="20% - Accent2 3 2 2 4 2 6" xfId="2680"/>
    <cellStyle name="20% - Accent2 3 2 2 4 3" xfId="2681"/>
    <cellStyle name="20% - Accent2 3 2 2 4 3 2" xfId="2682"/>
    <cellStyle name="20% - Accent2 3 2 2 4 3 3" xfId="2683"/>
    <cellStyle name="20% - Accent2 3 2 2 4 4" xfId="2684"/>
    <cellStyle name="20% - Accent2 3 2 2 4 5" xfId="2685"/>
    <cellStyle name="20% - Accent2 3 2 2 4 6" xfId="2686"/>
    <cellStyle name="20% - Accent2 3 2 2 4 7" xfId="2687"/>
    <cellStyle name="20% - Accent2 3 2 2 5" xfId="2688"/>
    <cellStyle name="20% - Accent2 3 2 2 5 2" xfId="2689"/>
    <cellStyle name="20% - Accent2 3 2 2 5 2 2" xfId="2690"/>
    <cellStyle name="20% - Accent2 3 2 2 5 2 3" xfId="2691"/>
    <cellStyle name="20% - Accent2 3 2 2 5 3" xfId="2692"/>
    <cellStyle name="20% - Accent2 3 2 2 5 4" xfId="2693"/>
    <cellStyle name="20% - Accent2 3 2 2 5 5" xfId="2694"/>
    <cellStyle name="20% - Accent2 3 2 2 5 6" xfId="2695"/>
    <cellStyle name="20% - Accent2 3 2 2 6" xfId="2696"/>
    <cellStyle name="20% - Accent2 3 2 2 6 2" xfId="2697"/>
    <cellStyle name="20% - Accent2 3 2 2 6 2 2" xfId="2698"/>
    <cellStyle name="20% - Accent2 3 2 2 6 2 3" xfId="2699"/>
    <cellStyle name="20% - Accent2 3 2 2 6 3" xfId="2700"/>
    <cellStyle name="20% - Accent2 3 2 2 6 4" xfId="2701"/>
    <cellStyle name="20% - Accent2 3 2 2 6 5" xfId="2702"/>
    <cellStyle name="20% - Accent2 3 2 2 6 6" xfId="2703"/>
    <cellStyle name="20% - Accent2 3 2 2 7" xfId="2704"/>
    <cellStyle name="20% - Accent2 3 2 2 7 2" xfId="2705"/>
    <cellStyle name="20% - Accent2 3 2 2 7 2 2" xfId="2706"/>
    <cellStyle name="20% - Accent2 3 2 2 7 2 3" xfId="2707"/>
    <cellStyle name="20% - Accent2 3 2 2 7 3" xfId="2708"/>
    <cellStyle name="20% - Accent2 3 2 2 7 4" xfId="2709"/>
    <cellStyle name="20% - Accent2 3 2 2 7 5" xfId="2710"/>
    <cellStyle name="20% - Accent2 3 2 2 7 6" xfId="2711"/>
    <cellStyle name="20% - Accent2 3 2 2 8" xfId="2712"/>
    <cellStyle name="20% - Accent2 3 2 2 8 2" xfId="2713"/>
    <cellStyle name="20% - Accent2 3 2 2 8 2 2" xfId="2714"/>
    <cellStyle name="20% - Accent2 3 2 2 8 2 3" xfId="2715"/>
    <cellStyle name="20% - Accent2 3 2 2 8 3" xfId="2716"/>
    <cellStyle name="20% - Accent2 3 2 2 8 4" xfId="2717"/>
    <cellStyle name="20% - Accent2 3 2 2 8 5" xfId="2718"/>
    <cellStyle name="20% - Accent2 3 2 2 8 6" xfId="2719"/>
    <cellStyle name="20% - Accent2 3 2 2 9" xfId="2720"/>
    <cellStyle name="20% - Accent2 3 2 2 9 2" xfId="2721"/>
    <cellStyle name="20% - Accent2 3 2 2 9 3" xfId="2722"/>
    <cellStyle name="20% - Accent2 3 2 3" xfId="2723"/>
    <cellStyle name="20% - Accent2 3 2 3 10" xfId="2724"/>
    <cellStyle name="20% - Accent2 3 2 3 2" xfId="2725"/>
    <cellStyle name="20% - Accent2 3 2 3 2 2" xfId="2726"/>
    <cellStyle name="20% - Accent2 3 2 3 2 2 2" xfId="2727"/>
    <cellStyle name="20% - Accent2 3 2 3 2 2 2 2" xfId="2728"/>
    <cellStyle name="20% - Accent2 3 2 3 2 2 2 3" xfId="2729"/>
    <cellStyle name="20% - Accent2 3 2 3 2 2 3" xfId="2730"/>
    <cellStyle name="20% - Accent2 3 2 3 2 2 4" xfId="2731"/>
    <cellStyle name="20% - Accent2 3 2 3 2 2 5" xfId="2732"/>
    <cellStyle name="20% - Accent2 3 2 3 2 2 6" xfId="2733"/>
    <cellStyle name="20% - Accent2 3 2 3 2 3" xfId="2734"/>
    <cellStyle name="20% - Accent2 3 2 3 2 3 2" xfId="2735"/>
    <cellStyle name="20% - Accent2 3 2 3 2 3 2 2" xfId="2736"/>
    <cellStyle name="20% - Accent2 3 2 3 2 3 2 3" xfId="2737"/>
    <cellStyle name="20% - Accent2 3 2 3 2 3 3" xfId="2738"/>
    <cellStyle name="20% - Accent2 3 2 3 2 3 4" xfId="2739"/>
    <cellStyle name="20% - Accent2 3 2 3 2 3 5" xfId="2740"/>
    <cellStyle name="20% - Accent2 3 2 3 2 3 6" xfId="2741"/>
    <cellStyle name="20% - Accent2 3 2 3 2 4" xfId="2742"/>
    <cellStyle name="20% - Accent2 3 2 3 2 4 2" xfId="2743"/>
    <cellStyle name="20% - Accent2 3 2 3 2 4 3" xfId="2744"/>
    <cellStyle name="20% - Accent2 3 2 3 2 5" xfId="2745"/>
    <cellStyle name="20% - Accent2 3 2 3 2 6" xfId="2746"/>
    <cellStyle name="20% - Accent2 3 2 3 2 7" xfId="2747"/>
    <cellStyle name="20% - Accent2 3 2 3 2 8" xfId="2748"/>
    <cellStyle name="20% - Accent2 3 2 3 3" xfId="2749"/>
    <cellStyle name="20% - Accent2 3 2 3 3 2" xfId="2750"/>
    <cellStyle name="20% - Accent2 3 2 3 3 2 2" xfId="2751"/>
    <cellStyle name="20% - Accent2 3 2 3 3 2 2 2" xfId="2752"/>
    <cellStyle name="20% - Accent2 3 2 3 3 2 2 3" xfId="2753"/>
    <cellStyle name="20% - Accent2 3 2 3 3 2 3" xfId="2754"/>
    <cellStyle name="20% - Accent2 3 2 3 3 2 4" xfId="2755"/>
    <cellStyle name="20% - Accent2 3 2 3 3 2 5" xfId="2756"/>
    <cellStyle name="20% - Accent2 3 2 3 3 2 6" xfId="2757"/>
    <cellStyle name="20% - Accent2 3 2 3 3 3" xfId="2758"/>
    <cellStyle name="20% - Accent2 3 2 3 3 3 2" xfId="2759"/>
    <cellStyle name="20% - Accent2 3 2 3 3 3 3" xfId="2760"/>
    <cellStyle name="20% - Accent2 3 2 3 3 4" xfId="2761"/>
    <cellStyle name="20% - Accent2 3 2 3 3 5" xfId="2762"/>
    <cellStyle name="20% - Accent2 3 2 3 3 6" xfId="2763"/>
    <cellStyle name="20% - Accent2 3 2 3 3 7" xfId="2764"/>
    <cellStyle name="20% - Accent2 3 2 3 4" xfId="2765"/>
    <cellStyle name="20% - Accent2 3 2 3 4 2" xfId="2766"/>
    <cellStyle name="20% - Accent2 3 2 3 4 2 2" xfId="2767"/>
    <cellStyle name="20% - Accent2 3 2 3 4 2 3" xfId="2768"/>
    <cellStyle name="20% - Accent2 3 2 3 4 3" xfId="2769"/>
    <cellStyle name="20% - Accent2 3 2 3 4 4" xfId="2770"/>
    <cellStyle name="20% - Accent2 3 2 3 4 5" xfId="2771"/>
    <cellStyle name="20% - Accent2 3 2 3 4 6" xfId="2772"/>
    <cellStyle name="20% - Accent2 3 2 3 5" xfId="2773"/>
    <cellStyle name="20% - Accent2 3 2 3 5 2" xfId="2774"/>
    <cellStyle name="20% - Accent2 3 2 3 5 2 2" xfId="2775"/>
    <cellStyle name="20% - Accent2 3 2 3 5 2 3" xfId="2776"/>
    <cellStyle name="20% - Accent2 3 2 3 5 3" xfId="2777"/>
    <cellStyle name="20% - Accent2 3 2 3 5 4" xfId="2778"/>
    <cellStyle name="20% - Accent2 3 2 3 5 5" xfId="2779"/>
    <cellStyle name="20% - Accent2 3 2 3 5 6" xfId="2780"/>
    <cellStyle name="20% - Accent2 3 2 3 6" xfId="2781"/>
    <cellStyle name="20% - Accent2 3 2 3 6 2" xfId="2782"/>
    <cellStyle name="20% - Accent2 3 2 3 6 3" xfId="2783"/>
    <cellStyle name="20% - Accent2 3 2 3 7" xfId="2784"/>
    <cellStyle name="20% - Accent2 3 2 3 8" xfId="2785"/>
    <cellStyle name="20% - Accent2 3 2 3 9" xfId="2786"/>
    <cellStyle name="20% - Accent2 3 2 4" xfId="2787"/>
    <cellStyle name="20% - Accent2 3 2 4 2" xfId="2788"/>
    <cellStyle name="20% - Accent2 3 2 4 2 2" xfId="2789"/>
    <cellStyle name="20% - Accent2 3 2 4 2 2 2" xfId="2790"/>
    <cellStyle name="20% - Accent2 3 2 4 2 2 2 2" xfId="2791"/>
    <cellStyle name="20% - Accent2 3 2 4 2 2 2 3" xfId="2792"/>
    <cellStyle name="20% - Accent2 3 2 4 2 2 3" xfId="2793"/>
    <cellStyle name="20% - Accent2 3 2 4 2 2 4" xfId="2794"/>
    <cellStyle name="20% - Accent2 3 2 4 2 2 5" xfId="2795"/>
    <cellStyle name="20% - Accent2 3 2 4 2 2 6" xfId="2796"/>
    <cellStyle name="20% - Accent2 3 2 4 2 3" xfId="2797"/>
    <cellStyle name="20% - Accent2 3 2 4 2 3 2" xfId="2798"/>
    <cellStyle name="20% - Accent2 3 2 4 2 3 3" xfId="2799"/>
    <cellStyle name="20% - Accent2 3 2 4 2 4" xfId="2800"/>
    <cellStyle name="20% - Accent2 3 2 4 2 5" xfId="2801"/>
    <cellStyle name="20% - Accent2 3 2 4 2 6" xfId="2802"/>
    <cellStyle name="20% - Accent2 3 2 4 2 7" xfId="2803"/>
    <cellStyle name="20% - Accent2 3 2 4 3" xfId="2804"/>
    <cellStyle name="20% - Accent2 3 2 4 3 2" xfId="2805"/>
    <cellStyle name="20% - Accent2 3 2 4 3 2 2" xfId="2806"/>
    <cellStyle name="20% - Accent2 3 2 4 3 2 3" xfId="2807"/>
    <cellStyle name="20% - Accent2 3 2 4 3 3" xfId="2808"/>
    <cellStyle name="20% - Accent2 3 2 4 3 4" xfId="2809"/>
    <cellStyle name="20% - Accent2 3 2 4 3 5" xfId="2810"/>
    <cellStyle name="20% - Accent2 3 2 4 3 6" xfId="2811"/>
    <cellStyle name="20% - Accent2 3 2 4 4" xfId="2812"/>
    <cellStyle name="20% - Accent2 3 2 4 4 2" xfId="2813"/>
    <cellStyle name="20% - Accent2 3 2 4 4 2 2" xfId="2814"/>
    <cellStyle name="20% - Accent2 3 2 4 4 2 3" xfId="2815"/>
    <cellStyle name="20% - Accent2 3 2 4 4 3" xfId="2816"/>
    <cellStyle name="20% - Accent2 3 2 4 4 4" xfId="2817"/>
    <cellStyle name="20% - Accent2 3 2 4 4 5" xfId="2818"/>
    <cellStyle name="20% - Accent2 3 2 4 4 6" xfId="2819"/>
    <cellStyle name="20% - Accent2 3 2 4 5" xfId="2820"/>
    <cellStyle name="20% - Accent2 3 2 4 5 2" xfId="2821"/>
    <cellStyle name="20% - Accent2 3 2 4 5 3" xfId="2822"/>
    <cellStyle name="20% - Accent2 3 2 4 6" xfId="2823"/>
    <cellStyle name="20% - Accent2 3 2 4 7" xfId="2824"/>
    <cellStyle name="20% - Accent2 3 2 4 8" xfId="2825"/>
    <cellStyle name="20% - Accent2 3 2 4 9" xfId="2826"/>
    <cellStyle name="20% - Accent2 3 2 5" xfId="2827"/>
    <cellStyle name="20% - Accent2 3 2 5 2" xfId="2828"/>
    <cellStyle name="20% - Accent2 3 2 5 2 2" xfId="2829"/>
    <cellStyle name="20% - Accent2 3 2 5 2 2 2" xfId="2830"/>
    <cellStyle name="20% - Accent2 3 2 5 2 2 3" xfId="2831"/>
    <cellStyle name="20% - Accent2 3 2 5 2 3" xfId="2832"/>
    <cellStyle name="20% - Accent2 3 2 5 2 4" xfId="2833"/>
    <cellStyle name="20% - Accent2 3 2 5 2 5" xfId="2834"/>
    <cellStyle name="20% - Accent2 3 2 5 2 6" xfId="2835"/>
    <cellStyle name="20% - Accent2 3 2 5 3" xfId="2836"/>
    <cellStyle name="20% - Accent2 3 2 5 3 2" xfId="2837"/>
    <cellStyle name="20% - Accent2 3 2 5 3 3" xfId="2838"/>
    <cellStyle name="20% - Accent2 3 2 5 4" xfId="2839"/>
    <cellStyle name="20% - Accent2 3 2 5 5" xfId="2840"/>
    <cellStyle name="20% - Accent2 3 2 5 6" xfId="2841"/>
    <cellStyle name="20% - Accent2 3 2 5 7" xfId="2842"/>
    <cellStyle name="20% - Accent2 3 2 6" xfId="2843"/>
    <cellStyle name="20% - Accent2 3 2 6 2" xfId="2844"/>
    <cellStyle name="20% - Accent2 3 2 6 2 2" xfId="2845"/>
    <cellStyle name="20% - Accent2 3 2 6 2 3" xfId="2846"/>
    <cellStyle name="20% - Accent2 3 2 6 3" xfId="2847"/>
    <cellStyle name="20% - Accent2 3 2 6 4" xfId="2848"/>
    <cellStyle name="20% - Accent2 3 2 6 5" xfId="2849"/>
    <cellStyle name="20% - Accent2 3 2 6 6" xfId="2850"/>
    <cellStyle name="20% - Accent2 3 2 7" xfId="2851"/>
    <cellStyle name="20% - Accent2 3 2 7 2" xfId="2852"/>
    <cellStyle name="20% - Accent2 3 2 7 2 2" xfId="2853"/>
    <cellStyle name="20% - Accent2 3 2 7 2 3" xfId="2854"/>
    <cellStyle name="20% - Accent2 3 2 7 3" xfId="2855"/>
    <cellStyle name="20% - Accent2 3 2 7 4" xfId="2856"/>
    <cellStyle name="20% - Accent2 3 2 7 5" xfId="2857"/>
    <cellStyle name="20% - Accent2 3 2 7 6" xfId="2858"/>
    <cellStyle name="20% - Accent2 3 2 8" xfId="2859"/>
    <cellStyle name="20% - Accent2 3 2 8 2" xfId="2860"/>
    <cellStyle name="20% - Accent2 3 2 8 2 2" xfId="2861"/>
    <cellStyle name="20% - Accent2 3 2 8 2 3" xfId="2862"/>
    <cellStyle name="20% - Accent2 3 2 8 3" xfId="2863"/>
    <cellStyle name="20% - Accent2 3 2 8 4" xfId="2864"/>
    <cellStyle name="20% - Accent2 3 2 8 5" xfId="2865"/>
    <cellStyle name="20% - Accent2 3 2 8 6" xfId="2866"/>
    <cellStyle name="20% - Accent2 3 2 9" xfId="2867"/>
    <cellStyle name="20% - Accent2 3 2 9 2" xfId="2868"/>
    <cellStyle name="20% - Accent2 3 2 9 2 2" xfId="2869"/>
    <cellStyle name="20% - Accent2 3 2 9 2 3" xfId="2870"/>
    <cellStyle name="20% - Accent2 3 2 9 3" xfId="2871"/>
    <cellStyle name="20% - Accent2 3 2 9 4" xfId="2872"/>
    <cellStyle name="20% - Accent2 3 2 9 5" xfId="2873"/>
    <cellStyle name="20% - Accent2 3 2 9 6" xfId="2874"/>
    <cellStyle name="20% - Accent2 3 3" xfId="2875"/>
    <cellStyle name="20% - Accent2 3 3 10" xfId="2876"/>
    <cellStyle name="20% - Accent2 3 3 10 2" xfId="2877"/>
    <cellStyle name="20% - Accent2 3 3 10 3" xfId="2878"/>
    <cellStyle name="20% - Accent2 3 3 11" xfId="2879"/>
    <cellStyle name="20% - Accent2 3 3 12" xfId="2880"/>
    <cellStyle name="20% - Accent2 3 3 13" xfId="2881"/>
    <cellStyle name="20% - Accent2 3 3 14" xfId="2882"/>
    <cellStyle name="20% - Accent2 3 3 2" xfId="2883"/>
    <cellStyle name="20% - Accent2 3 3 2 10" xfId="2884"/>
    <cellStyle name="20% - Accent2 3 3 2 11" xfId="2885"/>
    <cellStyle name="20% - Accent2 3 3 2 12" xfId="2886"/>
    <cellStyle name="20% - Accent2 3 3 2 13" xfId="2887"/>
    <cellStyle name="20% - Accent2 3 3 2 2" xfId="2888"/>
    <cellStyle name="20% - Accent2 3 3 2 2 10" xfId="2889"/>
    <cellStyle name="20% - Accent2 3 3 2 2 2" xfId="2890"/>
    <cellStyle name="20% - Accent2 3 3 2 2 2 2" xfId="2891"/>
    <cellStyle name="20% - Accent2 3 3 2 2 2 2 2" xfId="2892"/>
    <cellStyle name="20% - Accent2 3 3 2 2 2 2 2 2" xfId="2893"/>
    <cellStyle name="20% - Accent2 3 3 2 2 2 2 2 3" xfId="2894"/>
    <cellStyle name="20% - Accent2 3 3 2 2 2 2 3" xfId="2895"/>
    <cellStyle name="20% - Accent2 3 3 2 2 2 2 4" xfId="2896"/>
    <cellStyle name="20% - Accent2 3 3 2 2 2 2 5" xfId="2897"/>
    <cellStyle name="20% - Accent2 3 3 2 2 2 2 6" xfId="2898"/>
    <cellStyle name="20% - Accent2 3 3 2 2 2 3" xfId="2899"/>
    <cellStyle name="20% - Accent2 3 3 2 2 2 3 2" xfId="2900"/>
    <cellStyle name="20% - Accent2 3 3 2 2 2 3 2 2" xfId="2901"/>
    <cellStyle name="20% - Accent2 3 3 2 2 2 3 2 3" xfId="2902"/>
    <cellStyle name="20% - Accent2 3 3 2 2 2 3 3" xfId="2903"/>
    <cellStyle name="20% - Accent2 3 3 2 2 2 3 4" xfId="2904"/>
    <cellStyle name="20% - Accent2 3 3 2 2 2 3 5" xfId="2905"/>
    <cellStyle name="20% - Accent2 3 3 2 2 2 3 6" xfId="2906"/>
    <cellStyle name="20% - Accent2 3 3 2 2 2 4" xfId="2907"/>
    <cellStyle name="20% - Accent2 3 3 2 2 2 4 2" xfId="2908"/>
    <cellStyle name="20% - Accent2 3 3 2 2 2 4 3" xfId="2909"/>
    <cellStyle name="20% - Accent2 3 3 2 2 2 5" xfId="2910"/>
    <cellStyle name="20% - Accent2 3 3 2 2 2 6" xfId="2911"/>
    <cellStyle name="20% - Accent2 3 3 2 2 2 7" xfId="2912"/>
    <cellStyle name="20% - Accent2 3 3 2 2 2 8" xfId="2913"/>
    <cellStyle name="20% - Accent2 3 3 2 2 3" xfId="2914"/>
    <cellStyle name="20% - Accent2 3 3 2 2 3 2" xfId="2915"/>
    <cellStyle name="20% - Accent2 3 3 2 2 3 2 2" xfId="2916"/>
    <cellStyle name="20% - Accent2 3 3 2 2 3 2 2 2" xfId="2917"/>
    <cellStyle name="20% - Accent2 3 3 2 2 3 2 2 3" xfId="2918"/>
    <cellStyle name="20% - Accent2 3 3 2 2 3 2 3" xfId="2919"/>
    <cellStyle name="20% - Accent2 3 3 2 2 3 2 4" xfId="2920"/>
    <cellStyle name="20% - Accent2 3 3 2 2 3 2 5" xfId="2921"/>
    <cellStyle name="20% - Accent2 3 3 2 2 3 2 6" xfId="2922"/>
    <cellStyle name="20% - Accent2 3 3 2 2 3 3" xfId="2923"/>
    <cellStyle name="20% - Accent2 3 3 2 2 3 3 2" xfId="2924"/>
    <cellStyle name="20% - Accent2 3 3 2 2 3 3 3" xfId="2925"/>
    <cellStyle name="20% - Accent2 3 3 2 2 3 4" xfId="2926"/>
    <cellStyle name="20% - Accent2 3 3 2 2 3 5" xfId="2927"/>
    <cellStyle name="20% - Accent2 3 3 2 2 3 6" xfId="2928"/>
    <cellStyle name="20% - Accent2 3 3 2 2 3 7" xfId="2929"/>
    <cellStyle name="20% - Accent2 3 3 2 2 4" xfId="2930"/>
    <cellStyle name="20% - Accent2 3 3 2 2 4 2" xfId="2931"/>
    <cellStyle name="20% - Accent2 3 3 2 2 4 2 2" xfId="2932"/>
    <cellStyle name="20% - Accent2 3 3 2 2 4 2 3" xfId="2933"/>
    <cellStyle name="20% - Accent2 3 3 2 2 4 3" xfId="2934"/>
    <cellStyle name="20% - Accent2 3 3 2 2 4 4" xfId="2935"/>
    <cellStyle name="20% - Accent2 3 3 2 2 4 5" xfId="2936"/>
    <cellStyle name="20% - Accent2 3 3 2 2 4 6" xfId="2937"/>
    <cellStyle name="20% - Accent2 3 3 2 2 5" xfId="2938"/>
    <cellStyle name="20% - Accent2 3 3 2 2 5 2" xfId="2939"/>
    <cellStyle name="20% - Accent2 3 3 2 2 5 2 2" xfId="2940"/>
    <cellStyle name="20% - Accent2 3 3 2 2 5 2 3" xfId="2941"/>
    <cellStyle name="20% - Accent2 3 3 2 2 5 3" xfId="2942"/>
    <cellStyle name="20% - Accent2 3 3 2 2 5 4" xfId="2943"/>
    <cellStyle name="20% - Accent2 3 3 2 2 5 5" xfId="2944"/>
    <cellStyle name="20% - Accent2 3 3 2 2 5 6" xfId="2945"/>
    <cellStyle name="20% - Accent2 3 3 2 2 6" xfId="2946"/>
    <cellStyle name="20% - Accent2 3 3 2 2 6 2" xfId="2947"/>
    <cellStyle name="20% - Accent2 3 3 2 2 6 3" xfId="2948"/>
    <cellStyle name="20% - Accent2 3 3 2 2 7" xfId="2949"/>
    <cellStyle name="20% - Accent2 3 3 2 2 8" xfId="2950"/>
    <cellStyle name="20% - Accent2 3 3 2 2 9" xfId="2951"/>
    <cellStyle name="20% - Accent2 3 3 2 3" xfId="2952"/>
    <cellStyle name="20% - Accent2 3 3 2 3 2" xfId="2953"/>
    <cellStyle name="20% - Accent2 3 3 2 3 2 2" xfId="2954"/>
    <cellStyle name="20% - Accent2 3 3 2 3 2 2 2" xfId="2955"/>
    <cellStyle name="20% - Accent2 3 3 2 3 2 2 2 2" xfId="2956"/>
    <cellStyle name="20% - Accent2 3 3 2 3 2 2 2 3" xfId="2957"/>
    <cellStyle name="20% - Accent2 3 3 2 3 2 2 3" xfId="2958"/>
    <cellStyle name="20% - Accent2 3 3 2 3 2 2 4" xfId="2959"/>
    <cellStyle name="20% - Accent2 3 3 2 3 2 2 5" xfId="2960"/>
    <cellStyle name="20% - Accent2 3 3 2 3 2 2 6" xfId="2961"/>
    <cellStyle name="20% - Accent2 3 3 2 3 2 3" xfId="2962"/>
    <cellStyle name="20% - Accent2 3 3 2 3 2 3 2" xfId="2963"/>
    <cellStyle name="20% - Accent2 3 3 2 3 2 3 3" xfId="2964"/>
    <cellStyle name="20% - Accent2 3 3 2 3 2 4" xfId="2965"/>
    <cellStyle name="20% - Accent2 3 3 2 3 2 5" xfId="2966"/>
    <cellStyle name="20% - Accent2 3 3 2 3 2 6" xfId="2967"/>
    <cellStyle name="20% - Accent2 3 3 2 3 2 7" xfId="2968"/>
    <cellStyle name="20% - Accent2 3 3 2 3 3" xfId="2969"/>
    <cellStyle name="20% - Accent2 3 3 2 3 3 2" xfId="2970"/>
    <cellStyle name="20% - Accent2 3 3 2 3 3 2 2" xfId="2971"/>
    <cellStyle name="20% - Accent2 3 3 2 3 3 2 3" xfId="2972"/>
    <cellStyle name="20% - Accent2 3 3 2 3 3 3" xfId="2973"/>
    <cellStyle name="20% - Accent2 3 3 2 3 3 4" xfId="2974"/>
    <cellStyle name="20% - Accent2 3 3 2 3 3 5" xfId="2975"/>
    <cellStyle name="20% - Accent2 3 3 2 3 3 6" xfId="2976"/>
    <cellStyle name="20% - Accent2 3 3 2 3 4" xfId="2977"/>
    <cellStyle name="20% - Accent2 3 3 2 3 4 2" xfId="2978"/>
    <cellStyle name="20% - Accent2 3 3 2 3 4 2 2" xfId="2979"/>
    <cellStyle name="20% - Accent2 3 3 2 3 4 2 3" xfId="2980"/>
    <cellStyle name="20% - Accent2 3 3 2 3 4 3" xfId="2981"/>
    <cellStyle name="20% - Accent2 3 3 2 3 4 4" xfId="2982"/>
    <cellStyle name="20% - Accent2 3 3 2 3 4 5" xfId="2983"/>
    <cellStyle name="20% - Accent2 3 3 2 3 4 6" xfId="2984"/>
    <cellStyle name="20% - Accent2 3 3 2 3 5" xfId="2985"/>
    <cellStyle name="20% - Accent2 3 3 2 3 5 2" xfId="2986"/>
    <cellStyle name="20% - Accent2 3 3 2 3 5 3" xfId="2987"/>
    <cellStyle name="20% - Accent2 3 3 2 3 6" xfId="2988"/>
    <cellStyle name="20% - Accent2 3 3 2 3 7" xfId="2989"/>
    <cellStyle name="20% - Accent2 3 3 2 3 8" xfId="2990"/>
    <cellStyle name="20% - Accent2 3 3 2 3 9" xfId="2991"/>
    <cellStyle name="20% - Accent2 3 3 2 4" xfId="2992"/>
    <cellStyle name="20% - Accent2 3 3 2 4 2" xfId="2993"/>
    <cellStyle name="20% - Accent2 3 3 2 4 2 2" xfId="2994"/>
    <cellStyle name="20% - Accent2 3 3 2 4 2 2 2" xfId="2995"/>
    <cellStyle name="20% - Accent2 3 3 2 4 2 2 3" xfId="2996"/>
    <cellStyle name="20% - Accent2 3 3 2 4 2 3" xfId="2997"/>
    <cellStyle name="20% - Accent2 3 3 2 4 2 4" xfId="2998"/>
    <cellStyle name="20% - Accent2 3 3 2 4 2 5" xfId="2999"/>
    <cellStyle name="20% - Accent2 3 3 2 4 2 6" xfId="3000"/>
    <cellStyle name="20% - Accent2 3 3 2 4 3" xfId="3001"/>
    <cellStyle name="20% - Accent2 3 3 2 4 3 2" xfId="3002"/>
    <cellStyle name="20% - Accent2 3 3 2 4 3 3" xfId="3003"/>
    <cellStyle name="20% - Accent2 3 3 2 4 4" xfId="3004"/>
    <cellStyle name="20% - Accent2 3 3 2 4 5" xfId="3005"/>
    <cellStyle name="20% - Accent2 3 3 2 4 6" xfId="3006"/>
    <cellStyle name="20% - Accent2 3 3 2 4 7" xfId="3007"/>
    <cellStyle name="20% - Accent2 3 3 2 5" xfId="3008"/>
    <cellStyle name="20% - Accent2 3 3 2 5 2" xfId="3009"/>
    <cellStyle name="20% - Accent2 3 3 2 5 2 2" xfId="3010"/>
    <cellStyle name="20% - Accent2 3 3 2 5 2 3" xfId="3011"/>
    <cellStyle name="20% - Accent2 3 3 2 5 3" xfId="3012"/>
    <cellStyle name="20% - Accent2 3 3 2 5 4" xfId="3013"/>
    <cellStyle name="20% - Accent2 3 3 2 5 5" xfId="3014"/>
    <cellStyle name="20% - Accent2 3 3 2 5 6" xfId="3015"/>
    <cellStyle name="20% - Accent2 3 3 2 6" xfId="3016"/>
    <cellStyle name="20% - Accent2 3 3 2 6 2" xfId="3017"/>
    <cellStyle name="20% - Accent2 3 3 2 6 2 2" xfId="3018"/>
    <cellStyle name="20% - Accent2 3 3 2 6 2 3" xfId="3019"/>
    <cellStyle name="20% - Accent2 3 3 2 6 3" xfId="3020"/>
    <cellStyle name="20% - Accent2 3 3 2 6 4" xfId="3021"/>
    <cellStyle name="20% - Accent2 3 3 2 6 5" xfId="3022"/>
    <cellStyle name="20% - Accent2 3 3 2 6 6" xfId="3023"/>
    <cellStyle name="20% - Accent2 3 3 2 7" xfId="3024"/>
    <cellStyle name="20% - Accent2 3 3 2 7 2" xfId="3025"/>
    <cellStyle name="20% - Accent2 3 3 2 7 2 2" xfId="3026"/>
    <cellStyle name="20% - Accent2 3 3 2 7 2 3" xfId="3027"/>
    <cellStyle name="20% - Accent2 3 3 2 7 3" xfId="3028"/>
    <cellStyle name="20% - Accent2 3 3 2 7 4" xfId="3029"/>
    <cellStyle name="20% - Accent2 3 3 2 7 5" xfId="3030"/>
    <cellStyle name="20% - Accent2 3 3 2 7 6" xfId="3031"/>
    <cellStyle name="20% - Accent2 3 3 2 8" xfId="3032"/>
    <cellStyle name="20% - Accent2 3 3 2 8 2" xfId="3033"/>
    <cellStyle name="20% - Accent2 3 3 2 8 2 2" xfId="3034"/>
    <cellStyle name="20% - Accent2 3 3 2 8 2 3" xfId="3035"/>
    <cellStyle name="20% - Accent2 3 3 2 8 3" xfId="3036"/>
    <cellStyle name="20% - Accent2 3 3 2 8 4" xfId="3037"/>
    <cellStyle name="20% - Accent2 3 3 2 8 5" xfId="3038"/>
    <cellStyle name="20% - Accent2 3 3 2 8 6" xfId="3039"/>
    <cellStyle name="20% - Accent2 3 3 2 9" xfId="3040"/>
    <cellStyle name="20% - Accent2 3 3 2 9 2" xfId="3041"/>
    <cellStyle name="20% - Accent2 3 3 2 9 3" xfId="3042"/>
    <cellStyle name="20% - Accent2 3 3 3" xfId="3043"/>
    <cellStyle name="20% - Accent2 3 3 3 10" xfId="3044"/>
    <cellStyle name="20% - Accent2 3 3 3 2" xfId="3045"/>
    <cellStyle name="20% - Accent2 3 3 3 2 2" xfId="3046"/>
    <cellStyle name="20% - Accent2 3 3 3 2 2 2" xfId="3047"/>
    <cellStyle name="20% - Accent2 3 3 3 2 2 2 2" xfId="3048"/>
    <cellStyle name="20% - Accent2 3 3 3 2 2 2 3" xfId="3049"/>
    <cellStyle name="20% - Accent2 3 3 3 2 2 3" xfId="3050"/>
    <cellStyle name="20% - Accent2 3 3 3 2 2 4" xfId="3051"/>
    <cellStyle name="20% - Accent2 3 3 3 2 2 5" xfId="3052"/>
    <cellStyle name="20% - Accent2 3 3 3 2 2 6" xfId="3053"/>
    <cellStyle name="20% - Accent2 3 3 3 2 3" xfId="3054"/>
    <cellStyle name="20% - Accent2 3 3 3 2 3 2" xfId="3055"/>
    <cellStyle name="20% - Accent2 3 3 3 2 3 2 2" xfId="3056"/>
    <cellStyle name="20% - Accent2 3 3 3 2 3 2 3" xfId="3057"/>
    <cellStyle name="20% - Accent2 3 3 3 2 3 3" xfId="3058"/>
    <cellStyle name="20% - Accent2 3 3 3 2 3 4" xfId="3059"/>
    <cellStyle name="20% - Accent2 3 3 3 2 3 5" xfId="3060"/>
    <cellStyle name="20% - Accent2 3 3 3 2 3 6" xfId="3061"/>
    <cellStyle name="20% - Accent2 3 3 3 2 4" xfId="3062"/>
    <cellStyle name="20% - Accent2 3 3 3 2 4 2" xfId="3063"/>
    <cellStyle name="20% - Accent2 3 3 3 2 4 3" xfId="3064"/>
    <cellStyle name="20% - Accent2 3 3 3 2 5" xfId="3065"/>
    <cellStyle name="20% - Accent2 3 3 3 2 6" xfId="3066"/>
    <cellStyle name="20% - Accent2 3 3 3 2 7" xfId="3067"/>
    <cellStyle name="20% - Accent2 3 3 3 2 8" xfId="3068"/>
    <cellStyle name="20% - Accent2 3 3 3 3" xfId="3069"/>
    <cellStyle name="20% - Accent2 3 3 3 3 2" xfId="3070"/>
    <cellStyle name="20% - Accent2 3 3 3 3 2 2" xfId="3071"/>
    <cellStyle name="20% - Accent2 3 3 3 3 2 2 2" xfId="3072"/>
    <cellStyle name="20% - Accent2 3 3 3 3 2 2 3" xfId="3073"/>
    <cellStyle name="20% - Accent2 3 3 3 3 2 3" xfId="3074"/>
    <cellStyle name="20% - Accent2 3 3 3 3 2 4" xfId="3075"/>
    <cellStyle name="20% - Accent2 3 3 3 3 2 5" xfId="3076"/>
    <cellStyle name="20% - Accent2 3 3 3 3 2 6" xfId="3077"/>
    <cellStyle name="20% - Accent2 3 3 3 3 3" xfId="3078"/>
    <cellStyle name="20% - Accent2 3 3 3 3 3 2" xfId="3079"/>
    <cellStyle name="20% - Accent2 3 3 3 3 3 3" xfId="3080"/>
    <cellStyle name="20% - Accent2 3 3 3 3 4" xfId="3081"/>
    <cellStyle name="20% - Accent2 3 3 3 3 5" xfId="3082"/>
    <cellStyle name="20% - Accent2 3 3 3 3 6" xfId="3083"/>
    <cellStyle name="20% - Accent2 3 3 3 3 7" xfId="3084"/>
    <cellStyle name="20% - Accent2 3 3 3 4" xfId="3085"/>
    <cellStyle name="20% - Accent2 3 3 3 4 2" xfId="3086"/>
    <cellStyle name="20% - Accent2 3 3 3 4 2 2" xfId="3087"/>
    <cellStyle name="20% - Accent2 3 3 3 4 2 3" xfId="3088"/>
    <cellStyle name="20% - Accent2 3 3 3 4 3" xfId="3089"/>
    <cellStyle name="20% - Accent2 3 3 3 4 4" xfId="3090"/>
    <cellStyle name="20% - Accent2 3 3 3 4 5" xfId="3091"/>
    <cellStyle name="20% - Accent2 3 3 3 4 6" xfId="3092"/>
    <cellStyle name="20% - Accent2 3 3 3 5" xfId="3093"/>
    <cellStyle name="20% - Accent2 3 3 3 5 2" xfId="3094"/>
    <cellStyle name="20% - Accent2 3 3 3 5 2 2" xfId="3095"/>
    <cellStyle name="20% - Accent2 3 3 3 5 2 3" xfId="3096"/>
    <cellStyle name="20% - Accent2 3 3 3 5 3" xfId="3097"/>
    <cellStyle name="20% - Accent2 3 3 3 5 4" xfId="3098"/>
    <cellStyle name="20% - Accent2 3 3 3 5 5" xfId="3099"/>
    <cellStyle name="20% - Accent2 3 3 3 5 6" xfId="3100"/>
    <cellStyle name="20% - Accent2 3 3 3 6" xfId="3101"/>
    <cellStyle name="20% - Accent2 3 3 3 6 2" xfId="3102"/>
    <cellStyle name="20% - Accent2 3 3 3 6 3" xfId="3103"/>
    <cellStyle name="20% - Accent2 3 3 3 7" xfId="3104"/>
    <cellStyle name="20% - Accent2 3 3 3 8" xfId="3105"/>
    <cellStyle name="20% - Accent2 3 3 3 9" xfId="3106"/>
    <cellStyle name="20% - Accent2 3 3 4" xfId="3107"/>
    <cellStyle name="20% - Accent2 3 3 4 2" xfId="3108"/>
    <cellStyle name="20% - Accent2 3 3 4 2 2" xfId="3109"/>
    <cellStyle name="20% - Accent2 3 3 4 2 2 2" xfId="3110"/>
    <cellStyle name="20% - Accent2 3 3 4 2 2 2 2" xfId="3111"/>
    <cellStyle name="20% - Accent2 3 3 4 2 2 2 3" xfId="3112"/>
    <cellStyle name="20% - Accent2 3 3 4 2 2 3" xfId="3113"/>
    <cellStyle name="20% - Accent2 3 3 4 2 2 4" xfId="3114"/>
    <cellStyle name="20% - Accent2 3 3 4 2 2 5" xfId="3115"/>
    <cellStyle name="20% - Accent2 3 3 4 2 2 6" xfId="3116"/>
    <cellStyle name="20% - Accent2 3 3 4 2 3" xfId="3117"/>
    <cellStyle name="20% - Accent2 3 3 4 2 3 2" xfId="3118"/>
    <cellStyle name="20% - Accent2 3 3 4 2 3 3" xfId="3119"/>
    <cellStyle name="20% - Accent2 3 3 4 2 4" xfId="3120"/>
    <cellStyle name="20% - Accent2 3 3 4 2 5" xfId="3121"/>
    <cellStyle name="20% - Accent2 3 3 4 2 6" xfId="3122"/>
    <cellStyle name="20% - Accent2 3 3 4 2 7" xfId="3123"/>
    <cellStyle name="20% - Accent2 3 3 4 3" xfId="3124"/>
    <cellStyle name="20% - Accent2 3 3 4 3 2" xfId="3125"/>
    <cellStyle name="20% - Accent2 3 3 4 3 2 2" xfId="3126"/>
    <cellStyle name="20% - Accent2 3 3 4 3 2 3" xfId="3127"/>
    <cellStyle name="20% - Accent2 3 3 4 3 3" xfId="3128"/>
    <cellStyle name="20% - Accent2 3 3 4 3 4" xfId="3129"/>
    <cellStyle name="20% - Accent2 3 3 4 3 5" xfId="3130"/>
    <cellStyle name="20% - Accent2 3 3 4 3 6" xfId="3131"/>
    <cellStyle name="20% - Accent2 3 3 4 4" xfId="3132"/>
    <cellStyle name="20% - Accent2 3 3 4 4 2" xfId="3133"/>
    <cellStyle name="20% - Accent2 3 3 4 4 2 2" xfId="3134"/>
    <cellStyle name="20% - Accent2 3 3 4 4 2 3" xfId="3135"/>
    <cellStyle name="20% - Accent2 3 3 4 4 3" xfId="3136"/>
    <cellStyle name="20% - Accent2 3 3 4 4 4" xfId="3137"/>
    <cellStyle name="20% - Accent2 3 3 4 4 5" xfId="3138"/>
    <cellStyle name="20% - Accent2 3 3 4 4 6" xfId="3139"/>
    <cellStyle name="20% - Accent2 3 3 4 5" xfId="3140"/>
    <cellStyle name="20% - Accent2 3 3 4 5 2" xfId="3141"/>
    <cellStyle name="20% - Accent2 3 3 4 5 3" xfId="3142"/>
    <cellStyle name="20% - Accent2 3 3 4 6" xfId="3143"/>
    <cellStyle name="20% - Accent2 3 3 4 7" xfId="3144"/>
    <cellStyle name="20% - Accent2 3 3 4 8" xfId="3145"/>
    <cellStyle name="20% - Accent2 3 3 4 9" xfId="3146"/>
    <cellStyle name="20% - Accent2 3 3 5" xfId="3147"/>
    <cellStyle name="20% - Accent2 3 3 5 2" xfId="3148"/>
    <cellStyle name="20% - Accent2 3 3 5 2 2" xfId="3149"/>
    <cellStyle name="20% - Accent2 3 3 5 2 2 2" xfId="3150"/>
    <cellStyle name="20% - Accent2 3 3 5 2 2 3" xfId="3151"/>
    <cellStyle name="20% - Accent2 3 3 5 2 3" xfId="3152"/>
    <cellStyle name="20% - Accent2 3 3 5 2 4" xfId="3153"/>
    <cellStyle name="20% - Accent2 3 3 5 2 5" xfId="3154"/>
    <cellStyle name="20% - Accent2 3 3 5 2 6" xfId="3155"/>
    <cellStyle name="20% - Accent2 3 3 5 3" xfId="3156"/>
    <cellStyle name="20% - Accent2 3 3 5 3 2" xfId="3157"/>
    <cellStyle name="20% - Accent2 3 3 5 3 3" xfId="3158"/>
    <cellStyle name="20% - Accent2 3 3 5 4" xfId="3159"/>
    <cellStyle name="20% - Accent2 3 3 5 5" xfId="3160"/>
    <cellStyle name="20% - Accent2 3 3 5 6" xfId="3161"/>
    <cellStyle name="20% - Accent2 3 3 5 7" xfId="3162"/>
    <cellStyle name="20% - Accent2 3 3 6" xfId="3163"/>
    <cellStyle name="20% - Accent2 3 3 6 2" xfId="3164"/>
    <cellStyle name="20% - Accent2 3 3 6 2 2" xfId="3165"/>
    <cellStyle name="20% - Accent2 3 3 6 2 3" xfId="3166"/>
    <cellStyle name="20% - Accent2 3 3 6 3" xfId="3167"/>
    <cellStyle name="20% - Accent2 3 3 6 4" xfId="3168"/>
    <cellStyle name="20% - Accent2 3 3 6 5" xfId="3169"/>
    <cellStyle name="20% - Accent2 3 3 6 6" xfId="3170"/>
    <cellStyle name="20% - Accent2 3 3 7" xfId="3171"/>
    <cellStyle name="20% - Accent2 3 3 7 2" xfId="3172"/>
    <cellStyle name="20% - Accent2 3 3 7 2 2" xfId="3173"/>
    <cellStyle name="20% - Accent2 3 3 7 2 3" xfId="3174"/>
    <cellStyle name="20% - Accent2 3 3 7 3" xfId="3175"/>
    <cellStyle name="20% - Accent2 3 3 7 4" xfId="3176"/>
    <cellStyle name="20% - Accent2 3 3 7 5" xfId="3177"/>
    <cellStyle name="20% - Accent2 3 3 7 6" xfId="3178"/>
    <cellStyle name="20% - Accent2 3 3 8" xfId="3179"/>
    <cellStyle name="20% - Accent2 3 3 8 2" xfId="3180"/>
    <cellStyle name="20% - Accent2 3 3 8 2 2" xfId="3181"/>
    <cellStyle name="20% - Accent2 3 3 8 2 3" xfId="3182"/>
    <cellStyle name="20% - Accent2 3 3 8 3" xfId="3183"/>
    <cellStyle name="20% - Accent2 3 3 8 4" xfId="3184"/>
    <cellStyle name="20% - Accent2 3 3 8 5" xfId="3185"/>
    <cellStyle name="20% - Accent2 3 3 8 6" xfId="3186"/>
    <cellStyle name="20% - Accent2 3 3 9" xfId="3187"/>
    <cellStyle name="20% - Accent2 3 3 9 2" xfId="3188"/>
    <cellStyle name="20% - Accent2 3 3 9 2 2" xfId="3189"/>
    <cellStyle name="20% - Accent2 3 3 9 2 3" xfId="3190"/>
    <cellStyle name="20% - Accent2 3 3 9 3" xfId="3191"/>
    <cellStyle name="20% - Accent2 3 3 9 4" xfId="3192"/>
    <cellStyle name="20% - Accent2 3 3 9 5" xfId="3193"/>
    <cellStyle name="20% - Accent2 3 3 9 6" xfId="3194"/>
    <cellStyle name="20% - Accent2 3 4" xfId="3195"/>
    <cellStyle name="20% - Accent2 3 4 10" xfId="3196"/>
    <cellStyle name="20% - Accent2 3 4 11" xfId="3197"/>
    <cellStyle name="20% - Accent2 3 4 12" xfId="3198"/>
    <cellStyle name="20% - Accent2 3 4 13" xfId="3199"/>
    <cellStyle name="20% - Accent2 3 4 2" xfId="3200"/>
    <cellStyle name="20% - Accent2 3 4 2 10" xfId="3201"/>
    <cellStyle name="20% - Accent2 3 4 2 2" xfId="3202"/>
    <cellStyle name="20% - Accent2 3 4 2 2 2" xfId="3203"/>
    <cellStyle name="20% - Accent2 3 4 2 2 2 2" xfId="3204"/>
    <cellStyle name="20% - Accent2 3 4 2 2 2 2 2" xfId="3205"/>
    <cellStyle name="20% - Accent2 3 4 2 2 2 2 3" xfId="3206"/>
    <cellStyle name="20% - Accent2 3 4 2 2 2 3" xfId="3207"/>
    <cellStyle name="20% - Accent2 3 4 2 2 2 4" xfId="3208"/>
    <cellStyle name="20% - Accent2 3 4 2 2 2 5" xfId="3209"/>
    <cellStyle name="20% - Accent2 3 4 2 2 2 6" xfId="3210"/>
    <cellStyle name="20% - Accent2 3 4 2 2 3" xfId="3211"/>
    <cellStyle name="20% - Accent2 3 4 2 2 3 2" xfId="3212"/>
    <cellStyle name="20% - Accent2 3 4 2 2 3 2 2" xfId="3213"/>
    <cellStyle name="20% - Accent2 3 4 2 2 3 2 3" xfId="3214"/>
    <cellStyle name="20% - Accent2 3 4 2 2 3 3" xfId="3215"/>
    <cellStyle name="20% - Accent2 3 4 2 2 3 4" xfId="3216"/>
    <cellStyle name="20% - Accent2 3 4 2 2 3 5" xfId="3217"/>
    <cellStyle name="20% - Accent2 3 4 2 2 3 6" xfId="3218"/>
    <cellStyle name="20% - Accent2 3 4 2 2 4" xfId="3219"/>
    <cellStyle name="20% - Accent2 3 4 2 2 4 2" xfId="3220"/>
    <cellStyle name="20% - Accent2 3 4 2 2 4 3" xfId="3221"/>
    <cellStyle name="20% - Accent2 3 4 2 2 5" xfId="3222"/>
    <cellStyle name="20% - Accent2 3 4 2 2 6" xfId="3223"/>
    <cellStyle name="20% - Accent2 3 4 2 2 7" xfId="3224"/>
    <cellStyle name="20% - Accent2 3 4 2 2 8" xfId="3225"/>
    <cellStyle name="20% - Accent2 3 4 2 3" xfId="3226"/>
    <cellStyle name="20% - Accent2 3 4 2 3 2" xfId="3227"/>
    <cellStyle name="20% - Accent2 3 4 2 3 2 2" xfId="3228"/>
    <cellStyle name="20% - Accent2 3 4 2 3 2 2 2" xfId="3229"/>
    <cellStyle name="20% - Accent2 3 4 2 3 2 2 3" xfId="3230"/>
    <cellStyle name="20% - Accent2 3 4 2 3 2 3" xfId="3231"/>
    <cellStyle name="20% - Accent2 3 4 2 3 2 4" xfId="3232"/>
    <cellStyle name="20% - Accent2 3 4 2 3 2 5" xfId="3233"/>
    <cellStyle name="20% - Accent2 3 4 2 3 2 6" xfId="3234"/>
    <cellStyle name="20% - Accent2 3 4 2 3 3" xfId="3235"/>
    <cellStyle name="20% - Accent2 3 4 2 3 3 2" xfId="3236"/>
    <cellStyle name="20% - Accent2 3 4 2 3 3 3" xfId="3237"/>
    <cellStyle name="20% - Accent2 3 4 2 3 4" xfId="3238"/>
    <cellStyle name="20% - Accent2 3 4 2 3 5" xfId="3239"/>
    <cellStyle name="20% - Accent2 3 4 2 3 6" xfId="3240"/>
    <cellStyle name="20% - Accent2 3 4 2 3 7" xfId="3241"/>
    <cellStyle name="20% - Accent2 3 4 2 4" xfId="3242"/>
    <cellStyle name="20% - Accent2 3 4 2 4 2" xfId="3243"/>
    <cellStyle name="20% - Accent2 3 4 2 4 2 2" xfId="3244"/>
    <cellStyle name="20% - Accent2 3 4 2 4 2 3" xfId="3245"/>
    <cellStyle name="20% - Accent2 3 4 2 4 3" xfId="3246"/>
    <cellStyle name="20% - Accent2 3 4 2 4 4" xfId="3247"/>
    <cellStyle name="20% - Accent2 3 4 2 4 5" xfId="3248"/>
    <cellStyle name="20% - Accent2 3 4 2 4 6" xfId="3249"/>
    <cellStyle name="20% - Accent2 3 4 2 5" xfId="3250"/>
    <cellStyle name="20% - Accent2 3 4 2 5 2" xfId="3251"/>
    <cellStyle name="20% - Accent2 3 4 2 5 2 2" xfId="3252"/>
    <cellStyle name="20% - Accent2 3 4 2 5 2 3" xfId="3253"/>
    <cellStyle name="20% - Accent2 3 4 2 5 3" xfId="3254"/>
    <cellStyle name="20% - Accent2 3 4 2 5 4" xfId="3255"/>
    <cellStyle name="20% - Accent2 3 4 2 5 5" xfId="3256"/>
    <cellStyle name="20% - Accent2 3 4 2 5 6" xfId="3257"/>
    <cellStyle name="20% - Accent2 3 4 2 6" xfId="3258"/>
    <cellStyle name="20% - Accent2 3 4 2 6 2" xfId="3259"/>
    <cellStyle name="20% - Accent2 3 4 2 6 3" xfId="3260"/>
    <cellStyle name="20% - Accent2 3 4 2 7" xfId="3261"/>
    <cellStyle name="20% - Accent2 3 4 2 8" xfId="3262"/>
    <cellStyle name="20% - Accent2 3 4 2 9" xfId="3263"/>
    <cellStyle name="20% - Accent2 3 4 3" xfId="3264"/>
    <cellStyle name="20% - Accent2 3 4 3 2" xfId="3265"/>
    <cellStyle name="20% - Accent2 3 4 3 2 2" xfId="3266"/>
    <cellStyle name="20% - Accent2 3 4 3 2 2 2" xfId="3267"/>
    <cellStyle name="20% - Accent2 3 4 3 2 2 2 2" xfId="3268"/>
    <cellStyle name="20% - Accent2 3 4 3 2 2 2 3" xfId="3269"/>
    <cellStyle name="20% - Accent2 3 4 3 2 2 3" xfId="3270"/>
    <cellStyle name="20% - Accent2 3 4 3 2 2 4" xfId="3271"/>
    <cellStyle name="20% - Accent2 3 4 3 2 2 5" xfId="3272"/>
    <cellStyle name="20% - Accent2 3 4 3 2 2 6" xfId="3273"/>
    <cellStyle name="20% - Accent2 3 4 3 2 3" xfId="3274"/>
    <cellStyle name="20% - Accent2 3 4 3 2 3 2" xfId="3275"/>
    <cellStyle name="20% - Accent2 3 4 3 2 3 3" xfId="3276"/>
    <cellStyle name="20% - Accent2 3 4 3 2 4" xfId="3277"/>
    <cellStyle name="20% - Accent2 3 4 3 2 5" xfId="3278"/>
    <cellStyle name="20% - Accent2 3 4 3 2 6" xfId="3279"/>
    <cellStyle name="20% - Accent2 3 4 3 2 7" xfId="3280"/>
    <cellStyle name="20% - Accent2 3 4 3 3" xfId="3281"/>
    <cellStyle name="20% - Accent2 3 4 3 3 2" xfId="3282"/>
    <cellStyle name="20% - Accent2 3 4 3 3 2 2" xfId="3283"/>
    <cellStyle name="20% - Accent2 3 4 3 3 2 3" xfId="3284"/>
    <cellStyle name="20% - Accent2 3 4 3 3 3" xfId="3285"/>
    <cellStyle name="20% - Accent2 3 4 3 3 4" xfId="3286"/>
    <cellStyle name="20% - Accent2 3 4 3 3 5" xfId="3287"/>
    <cellStyle name="20% - Accent2 3 4 3 3 6" xfId="3288"/>
    <cellStyle name="20% - Accent2 3 4 3 4" xfId="3289"/>
    <cellStyle name="20% - Accent2 3 4 3 4 2" xfId="3290"/>
    <cellStyle name="20% - Accent2 3 4 3 4 2 2" xfId="3291"/>
    <cellStyle name="20% - Accent2 3 4 3 4 2 3" xfId="3292"/>
    <cellStyle name="20% - Accent2 3 4 3 4 3" xfId="3293"/>
    <cellStyle name="20% - Accent2 3 4 3 4 4" xfId="3294"/>
    <cellStyle name="20% - Accent2 3 4 3 4 5" xfId="3295"/>
    <cellStyle name="20% - Accent2 3 4 3 4 6" xfId="3296"/>
    <cellStyle name="20% - Accent2 3 4 3 5" xfId="3297"/>
    <cellStyle name="20% - Accent2 3 4 3 5 2" xfId="3298"/>
    <cellStyle name="20% - Accent2 3 4 3 5 3" xfId="3299"/>
    <cellStyle name="20% - Accent2 3 4 3 6" xfId="3300"/>
    <cellStyle name="20% - Accent2 3 4 3 7" xfId="3301"/>
    <cellStyle name="20% - Accent2 3 4 3 8" xfId="3302"/>
    <cellStyle name="20% - Accent2 3 4 3 9" xfId="3303"/>
    <cellStyle name="20% - Accent2 3 4 4" xfId="3304"/>
    <cellStyle name="20% - Accent2 3 4 4 2" xfId="3305"/>
    <cellStyle name="20% - Accent2 3 4 4 2 2" xfId="3306"/>
    <cellStyle name="20% - Accent2 3 4 4 2 2 2" xfId="3307"/>
    <cellStyle name="20% - Accent2 3 4 4 2 2 3" xfId="3308"/>
    <cellStyle name="20% - Accent2 3 4 4 2 3" xfId="3309"/>
    <cellStyle name="20% - Accent2 3 4 4 2 4" xfId="3310"/>
    <cellStyle name="20% - Accent2 3 4 4 2 5" xfId="3311"/>
    <cellStyle name="20% - Accent2 3 4 4 2 6" xfId="3312"/>
    <cellStyle name="20% - Accent2 3 4 4 3" xfId="3313"/>
    <cellStyle name="20% - Accent2 3 4 4 3 2" xfId="3314"/>
    <cellStyle name="20% - Accent2 3 4 4 3 3" xfId="3315"/>
    <cellStyle name="20% - Accent2 3 4 4 4" xfId="3316"/>
    <cellStyle name="20% - Accent2 3 4 4 5" xfId="3317"/>
    <cellStyle name="20% - Accent2 3 4 4 6" xfId="3318"/>
    <cellStyle name="20% - Accent2 3 4 4 7" xfId="3319"/>
    <cellStyle name="20% - Accent2 3 4 5" xfId="3320"/>
    <cellStyle name="20% - Accent2 3 4 5 2" xfId="3321"/>
    <cellStyle name="20% - Accent2 3 4 5 2 2" xfId="3322"/>
    <cellStyle name="20% - Accent2 3 4 5 2 3" xfId="3323"/>
    <cellStyle name="20% - Accent2 3 4 5 3" xfId="3324"/>
    <cellStyle name="20% - Accent2 3 4 5 4" xfId="3325"/>
    <cellStyle name="20% - Accent2 3 4 5 5" xfId="3326"/>
    <cellStyle name="20% - Accent2 3 4 5 6" xfId="3327"/>
    <cellStyle name="20% - Accent2 3 4 6" xfId="3328"/>
    <cellStyle name="20% - Accent2 3 4 6 2" xfId="3329"/>
    <cellStyle name="20% - Accent2 3 4 6 2 2" xfId="3330"/>
    <cellStyle name="20% - Accent2 3 4 6 2 3" xfId="3331"/>
    <cellStyle name="20% - Accent2 3 4 6 3" xfId="3332"/>
    <cellStyle name="20% - Accent2 3 4 6 4" xfId="3333"/>
    <cellStyle name="20% - Accent2 3 4 6 5" xfId="3334"/>
    <cellStyle name="20% - Accent2 3 4 6 6" xfId="3335"/>
    <cellStyle name="20% - Accent2 3 4 7" xfId="3336"/>
    <cellStyle name="20% - Accent2 3 4 7 2" xfId="3337"/>
    <cellStyle name="20% - Accent2 3 4 7 2 2" xfId="3338"/>
    <cellStyle name="20% - Accent2 3 4 7 2 3" xfId="3339"/>
    <cellStyle name="20% - Accent2 3 4 7 3" xfId="3340"/>
    <cellStyle name="20% - Accent2 3 4 7 4" xfId="3341"/>
    <cellStyle name="20% - Accent2 3 4 7 5" xfId="3342"/>
    <cellStyle name="20% - Accent2 3 4 7 6" xfId="3343"/>
    <cellStyle name="20% - Accent2 3 4 8" xfId="3344"/>
    <cellStyle name="20% - Accent2 3 4 8 2" xfId="3345"/>
    <cellStyle name="20% - Accent2 3 4 8 2 2" xfId="3346"/>
    <cellStyle name="20% - Accent2 3 4 8 2 3" xfId="3347"/>
    <cellStyle name="20% - Accent2 3 4 8 3" xfId="3348"/>
    <cellStyle name="20% - Accent2 3 4 8 4" xfId="3349"/>
    <cellStyle name="20% - Accent2 3 4 8 5" xfId="3350"/>
    <cellStyle name="20% - Accent2 3 4 8 6" xfId="3351"/>
    <cellStyle name="20% - Accent2 3 4 9" xfId="3352"/>
    <cellStyle name="20% - Accent2 3 4 9 2" xfId="3353"/>
    <cellStyle name="20% - Accent2 3 4 9 3" xfId="3354"/>
    <cellStyle name="20% - Accent2 3 5" xfId="3355"/>
    <cellStyle name="20% - Accent2 3 5 10" xfId="3356"/>
    <cellStyle name="20% - Accent2 3 5 2" xfId="3357"/>
    <cellStyle name="20% - Accent2 3 5 2 2" xfId="3358"/>
    <cellStyle name="20% - Accent2 3 5 2 2 2" xfId="3359"/>
    <cellStyle name="20% - Accent2 3 5 2 2 2 2" xfId="3360"/>
    <cellStyle name="20% - Accent2 3 5 2 2 2 3" xfId="3361"/>
    <cellStyle name="20% - Accent2 3 5 2 2 3" xfId="3362"/>
    <cellStyle name="20% - Accent2 3 5 2 2 4" xfId="3363"/>
    <cellStyle name="20% - Accent2 3 5 2 2 5" xfId="3364"/>
    <cellStyle name="20% - Accent2 3 5 2 2 6" xfId="3365"/>
    <cellStyle name="20% - Accent2 3 5 2 3" xfId="3366"/>
    <cellStyle name="20% - Accent2 3 5 2 3 2" xfId="3367"/>
    <cellStyle name="20% - Accent2 3 5 2 3 2 2" xfId="3368"/>
    <cellStyle name="20% - Accent2 3 5 2 3 2 3" xfId="3369"/>
    <cellStyle name="20% - Accent2 3 5 2 3 3" xfId="3370"/>
    <cellStyle name="20% - Accent2 3 5 2 3 4" xfId="3371"/>
    <cellStyle name="20% - Accent2 3 5 2 3 5" xfId="3372"/>
    <cellStyle name="20% - Accent2 3 5 2 3 6" xfId="3373"/>
    <cellStyle name="20% - Accent2 3 5 2 4" xfId="3374"/>
    <cellStyle name="20% - Accent2 3 5 2 4 2" xfId="3375"/>
    <cellStyle name="20% - Accent2 3 5 2 4 3" xfId="3376"/>
    <cellStyle name="20% - Accent2 3 5 2 5" xfId="3377"/>
    <cellStyle name="20% - Accent2 3 5 2 6" xfId="3378"/>
    <cellStyle name="20% - Accent2 3 5 2 7" xfId="3379"/>
    <cellStyle name="20% - Accent2 3 5 2 8" xfId="3380"/>
    <cellStyle name="20% - Accent2 3 5 3" xfId="3381"/>
    <cellStyle name="20% - Accent2 3 5 3 2" xfId="3382"/>
    <cellStyle name="20% - Accent2 3 5 3 2 2" xfId="3383"/>
    <cellStyle name="20% - Accent2 3 5 3 2 2 2" xfId="3384"/>
    <cellStyle name="20% - Accent2 3 5 3 2 2 3" xfId="3385"/>
    <cellStyle name="20% - Accent2 3 5 3 2 3" xfId="3386"/>
    <cellStyle name="20% - Accent2 3 5 3 2 4" xfId="3387"/>
    <cellStyle name="20% - Accent2 3 5 3 2 5" xfId="3388"/>
    <cellStyle name="20% - Accent2 3 5 3 2 6" xfId="3389"/>
    <cellStyle name="20% - Accent2 3 5 3 3" xfId="3390"/>
    <cellStyle name="20% - Accent2 3 5 3 3 2" xfId="3391"/>
    <cellStyle name="20% - Accent2 3 5 3 3 3" xfId="3392"/>
    <cellStyle name="20% - Accent2 3 5 3 4" xfId="3393"/>
    <cellStyle name="20% - Accent2 3 5 3 5" xfId="3394"/>
    <cellStyle name="20% - Accent2 3 5 3 6" xfId="3395"/>
    <cellStyle name="20% - Accent2 3 5 3 7" xfId="3396"/>
    <cellStyle name="20% - Accent2 3 5 4" xfId="3397"/>
    <cellStyle name="20% - Accent2 3 5 4 2" xfId="3398"/>
    <cellStyle name="20% - Accent2 3 5 4 2 2" xfId="3399"/>
    <cellStyle name="20% - Accent2 3 5 4 2 3" xfId="3400"/>
    <cellStyle name="20% - Accent2 3 5 4 3" xfId="3401"/>
    <cellStyle name="20% - Accent2 3 5 4 4" xfId="3402"/>
    <cellStyle name="20% - Accent2 3 5 4 5" xfId="3403"/>
    <cellStyle name="20% - Accent2 3 5 4 6" xfId="3404"/>
    <cellStyle name="20% - Accent2 3 5 5" xfId="3405"/>
    <cellStyle name="20% - Accent2 3 5 5 2" xfId="3406"/>
    <cellStyle name="20% - Accent2 3 5 5 2 2" xfId="3407"/>
    <cellStyle name="20% - Accent2 3 5 5 2 3" xfId="3408"/>
    <cellStyle name="20% - Accent2 3 5 5 3" xfId="3409"/>
    <cellStyle name="20% - Accent2 3 5 5 4" xfId="3410"/>
    <cellStyle name="20% - Accent2 3 5 5 5" xfId="3411"/>
    <cellStyle name="20% - Accent2 3 5 5 6" xfId="3412"/>
    <cellStyle name="20% - Accent2 3 5 6" xfId="3413"/>
    <cellStyle name="20% - Accent2 3 5 6 2" xfId="3414"/>
    <cellStyle name="20% - Accent2 3 5 6 3" xfId="3415"/>
    <cellStyle name="20% - Accent2 3 5 7" xfId="3416"/>
    <cellStyle name="20% - Accent2 3 5 8" xfId="3417"/>
    <cellStyle name="20% - Accent2 3 5 9" xfId="3418"/>
    <cellStyle name="20% - Accent2 3 6" xfId="3419"/>
    <cellStyle name="20% - Accent2 3 6 2" xfId="3420"/>
    <cellStyle name="20% - Accent2 3 6 2 2" xfId="3421"/>
    <cellStyle name="20% - Accent2 3 6 2 2 2" xfId="3422"/>
    <cellStyle name="20% - Accent2 3 6 2 2 2 2" xfId="3423"/>
    <cellStyle name="20% - Accent2 3 6 2 2 2 3" xfId="3424"/>
    <cellStyle name="20% - Accent2 3 6 2 2 3" xfId="3425"/>
    <cellStyle name="20% - Accent2 3 6 2 2 4" xfId="3426"/>
    <cellStyle name="20% - Accent2 3 6 2 2 5" xfId="3427"/>
    <cellStyle name="20% - Accent2 3 6 2 2 6" xfId="3428"/>
    <cellStyle name="20% - Accent2 3 6 2 3" xfId="3429"/>
    <cellStyle name="20% - Accent2 3 6 2 3 2" xfId="3430"/>
    <cellStyle name="20% - Accent2 3 6 2 3 3" xfId="3431"/>
    <cellStyle name="20% - Accent2 3 6 2 4" xfId="3432"/>
    <cellStyle name="20% - Accent2 3 6 2 5" xfId="3433"/>
    <cellStyle name="20% - Accent2 3 6 2 6" xfId="3434"/>
    <cellStyle name="20% - Accent2 3 6 2 7" xfId="3435"/>
    <cellStyle name="20% - Accent2 3 6 3" xfId="3436"/>
    <cellStyle name="20% - Accent2 3 6 3 2" xfId="3437"/>
    <cellStyle name="20% - Accent2 3 6 3 2 2" xfId="3438"/>
    <cellStyle name="20% - Accent2 3 6 3 2 3" xfId="3439"/>
    <cellStyle name="20% - Accent2 3 6 3 3" xfId="3440"/>
    <cellStyle name="20% - Accent2 3 6 3 4" xfId="3441"/>
    <cellStyle name="20% - Accent2 3 6 3 5" xfId="3442"/>
    <cellStyle name="20% - Accent2 3 6 3 6" xfId="3443"/>
    <cellStyle name="20% - Accent2 3 6 4" xfId="3444"/>
    <cellStyle name="20% - Accent2 3 6 4 2" xfId="3445"/>
    <cellStyle name="20% - Accent2 3 6 4 2 2" xfId="3446"/>
    <cellStyle name="20% - Accent2 3 6 4 2 3" xfId="3447"/>
    <cellStyle name="20% - Accent2 3 6 4 3" xfId="3448"/>
    <cellStyle name="20% - Accent2 3 6 4 4" xfId="3449"/>
    <cellStyle name="20% - Accent2 3 6 4 5" xfId="3450"/>
    <cellStyle name="20% - Accent2 3 6 4 6" xfId="3451"/>
    <cellStyle name="20% - Accent2 3 6 5" xfId="3452"/>
    <cellStyle name="20% - Accent2 3 6 5 2" xfId="3453"/>
    <cellStyle name="20% - Accent2 3 6 5 3" xfId="3454"/>
    <cellStyle name="20% - Accent2 3 6 6" xfId="3455"/>
    <cellStyle name="20% - Accent2 3 6 7" xfId="3456"/>
    <cellStyle name="20% - Accent2 3 6 8" xfId="3457"/>
    <cellStyle name="20% - Accent2 3 6 9" xfId="3458"/>
    <cellStyle name="20% - Accent2 3 7" xfId="3459"/>
    <cellStyle name="20% - Accent2 3 7 2" xfId="3460"/>
    <cellStyle name="20% - Accent2 3 7 2 2" xfId="3461"/>
    <cellStyle name="20% - Accent2 3 7 2 2 2" xfId="3462"/>
    <cellStyle name="20% - Accent2 3 7 2 2 3" xfId="3463"/>
    <cellStyle name="20% - Accent2 3 7 2 3" xfId="3464"/>
    <cellStyle name="20% - Accent2 3 7 2 4" xfId="3465"/>
    <cellStyle name="20% - Accent2 3 7 2 5" xfId="3466"/>
    <cellStyle name="20% - Accent2 3 7 2 6" xfId="3467"/>
    <cellStyle name="20% - Accent2 3 7 3" xfId="3468"/>
    <cellStyle name="20% - Accent2 3 7 3 2" xfId="3469"/>
    <cellStyle name="20% - Accent2 3 7 3 3" xfId="3470"/>
    <cellStyle name="20% - Accent2 3 7 4" xfId="3471"/>
    <cellStyle name="20% - Accent2 3 7 5" xfId="3472"/>
    <cellStyle name="20% - Accent2 3 7 6" xfId="3473"/>
    <cellStyle name="20% - Accent2 3 7 7" xfId="3474"/>
    <cellStyle name="20% - Accent2 3 8" xfId="3475"/>
    <cellStyle name="20% - Accent2 3 8 2" xfId="3476"/>
    <cellStyle name="20% - Accent2 3 8 2 2" xfId="3477"/>
    <cellStyle name="20% - Accent2 3 8 2 3" xfId="3478"/>
    <cellStyle name="20% - Accent2 3 8 3" xfId="3479"/>
    <cellStyle name="20% - Accent2 3 8 4" xfId="3480"/>
    <cellStyle name="20% - Accent2 3 8 5" xfId="3481"/>
    <cellStyle name="20% - Accent2 3 8 6" xfId="3482"/>
    <cellStyle name="20% - Accent2 3 9" xfId="3483"/>
    <cellStyle name="20% - Accent2 3 9 2" xfId="3484"/>
    <cellStyle name="20% - Accent2 3 9 2 2" xfId="3485"/>
    <cellStyle name="20% - Accent2 3 9 2 3" xfId="3486"/>
    <cellStyle name="20% - Accent2 3 9 3" xfId="3487"/>
    <cellStyle name="20% - Accent2 3 9 4" xfId="3488"/>
    <cellStyle name="20% - Accent2 3 9 5" xfId="3489"/>
    <cellStyle name="20% - Accent2 3 9 6" xfId="3490"/>
    <cellStyle name="20% - Accent2 4" xfId="3491"/>
    <cellStyle name="20% - Accent2 4 10" xfId="3492"/>
    <cellStyle name="20% - Accent2 4 10 2" xfId="3493"/>
    <cellStyle name="20% - Accent2 4 10 2 2" xfId="3494"/>
    <cellStyle name="20% - Accent2 4 10 2 3" xfId="3495"/>
    <cellStyle name="20% - Accent2 4 10 3" xfId="3496"/>
    <cellStyle name="20% - Accent2 4 10 4" xfId="3497"/>
    <cellStyle name="20% - Accent2 4 10 5" xfId="3498"/>
    <cellStyle name="20% - Accent2 4 10 6" xfId="3499"/>
    <cellStyle name="20% - Accent2 4 11" xfId="3500"/>
    <cellStyle name="20% - Accent2 4 11 2" xfId="3501"/>
    <cellStyle name="20% - Accent2 4 11 3" xfId="3502"/>
    <cellStyle name="20% - Accent2 4 12" xfId="3503"/>
    <cellStyle name="20% - Accent2 4 13" xfId="3504"/>
    <cellStyle name="20% - Accent2 4 14" xfId="3505"/>
    <cellStyle name="20% - Accent2 4 15" xfId="3506"/>
    <cellStyle name="20% - Accent2 4 2" xfId="3507"/>
    <cellStyle name="20% - Accent2 4 2 10" xfId="3508"/>
    <cellStyle name="20% - Accent2 4 2 10 2" xfId="3509"/>
    <cellStyle name="20% - Accent2 4 2 10 3" xfId="3510"/>
    <cellStyle name="20% - Accent2 4 2 11" xfId="3511"/>
    <cellStyle name="20% - Accent2 4 2 12" xfId="3512"/>
    <cellStyle name="20% - Accent2 4 2 13" xfId="3513"/>
    <cellStyle name="20% - Accent2 4 2 14" xfId="3514"/>
    <cellStyle name="20% - Accent2 4 2 2" xfId="3515"/>
    <cellStyle name="20% - Accent2 4 2 2 10" xfId="3516"/>
    <cellStyle name="20% - Accent2 4 2 2 11" xfId="3517"/>
    <cellStyle name="20% - Accent2 4 2 2 12" xfId="3518"/>
    <cellStyle name="20% - Accent2 4 2 2 13" xfId="3519"/>
    <cellStyle name="20% - Accent2 4 2 2 2" xfId="3520"/>
    <cellStyle name="20% - Accent2 4 2 2 2 10" xfId="3521"/>
    <cellStyle name="20% - Accent2 4 2 2 2 2" xfId="3522"/>
    <cellStyle name="20% - Accent2 4 2 2 2 2 2" xfId="3523"/>
    <cellStyle name="20% - Accent2 4 2 2 2 2 2 2" xfId="3524"/>
    <cellStyle name="20% - Accent2 4 2 2 2 2 2 2 2" xfId="3525"/>
    <cellStyle name="20% - Accent2 4 2 2 2 2 2 2 3" xfId="3526"/>
    <cellStyle name="20% - Accent2 4 2 2 2 2 2 3" xfId="3527"/>
    <cellStyle name="20% - Accent2 4 2 2 2 2 2 4" xfId="3528"/>
    <cellStyle name="20% - Accent2 4 2 2 2 2 2 5" xfId="3529"/>
    <cellStyle name="20% - Accent2 4 2 2 2 2 2 6" xfId="3530"/>
    <cellStyle name="20% - Accent2 4 2 2 2 2 3" xfId="3531"/>
    <cellStyle name="20% - Accent2 4 2 2 2 2 3 2" xfId="3532"/>
    <cellStyle name="20% - Accent2 4 2 2 2 2 3 2 2" xfId="3533"/>
    <cellStyle name="20% - Accent2 4 2 2 2 2 3 2 3" xfId="3534"/>
    <cellStyle name="20% - Accent2 4 2 2 2 2 3 3" xfId="3535"/>
    <cellStyle name="20% - Accent2 4 2 2 2 2 3 4" xfId="3536"/>
    <cellStyle name="20% - Accent2 4 2 2 2 2 3 5" xfId="3537"/>
    <cellStyle name="20% - Accent2 4 2 2 2 2 3 6" xfId="3538"/>
    <cellStyle name="20% - Accent2 4 2 2 2 2 4" xfId="3539"/>
    <cellStyle name="20% - Accent2 4 2 2 2 2 4 2" xfId="3540"/>
    <cellStyle name="20% - Accent2 4 2 2 2 2 4 3" xfId="3541"/>
    <cellStyle name="20% - Accent2 4 2 2 2 2 5" xfId="3542"/>
    <cellStyle name="20% - Accent2 4 2 2 2 2 6" xfId="3543"/>
    <cellStyle name="20% - Accent2 4 2 2 2 2 7" xfId="3544"/>
    <cellStyle name="20% - Accent2 4 2 2 2 2 8" xfId="3545"/>
    <cellStyle name="20% - Accent2 4 2 2 2 3" xfId="3546"/>
    <cellStyle name="20% - Accent2 4 2 2 2 3 2" xfId="3547"/>
    <cellStyle name="20% - Accent2 4 2 2 2 3 2 2" xfId="3548"/>
    <cellStyle name="20% - Accent2 4 2 2 2 3 2 2 2" xfId="3549"/>
    <cellStyle name="20% - Accent2 4 2 2 2 3 2 2 3" xfId="3550"/>
    <cellStyle name="20% - Accent2 4 2 2 2 3 2 3" xfId="3551"/>
    <cellStyle name="20% - Accent2 4 2 2 2 3 2 4" xfId="3552"/>
    <cellStyle name="20% - Accent2 4 2 2 2 3 2 5" xfId="3553"/>
    <cellStyle name="20% - Accent2 4 2 2 2 3 2 6" xfId="3554"/>
    <cellStyle name="20% - Accent2 4 2 2 2 3 3" xfId="3555"/>
    <cellStyle name="20% - Accent2 4 2 2 2 3 3 2" xfId="3556"/>
    <cellStyle name="20% - Accent2 4 2 2 2 3 3 3" xfId="3557"/>
    <cellStyle name="20% - Accent2 4 2 2 2 3 4" xfId="3558"/>
    <cellStyle name="20% - Accent2 4 2 2 2 3 5" xfId="3559"/>
    <cellStyle name="20% - Accent2 4 2 2 2 3 6" xfId="3560"/>
    <cellStyle name="20% - Accent2 4 2 2 2 3 7" xfId="3561"/>
    <cellStyle name="20% - Accent2 4 2 2 2 4" xfId="3562"/>
    <cellStyle name="20% - Accent2 4 2 2 2 4 2" xfId="3563"/>
    <cellStyle name="20% - Accent2 4 2 2 2 4 2 2" xfId="3564"/>
    <cellStyle name="20% - Accent2 4 2 2 2 4 2 3" xfId="3565"/>
    <cellStyle name="20% - Accent2 4 2 2 2 4 3" xfId="3566"/>
    <cellStyle name="20% - Accent2 4 2 2 2 4 4" xfId="3567"/>
    <cellStyle name="20% - Accent2 4 2 2 2 4 5" xfId="3568"/>
    <cellStyle name="20% - Accent2 4 2 2 2 4 6" xfId="3569"/>
    <cellStyle name="20% - Accent2 4 2 2 2 5" xfId="3570"/>
    <cellStyle name="20% - Accent2 4 2 2 2 5 2" xfId="3571"/>
    <cellStyle name="20% - Accent2 4 2 2 2 5 2 2" xfId="3572"/>
    <cellStyle name="20% - Accent2 4 2 2 2 5 2 3" xfId="3573"/>
    <cellStyle name="20% - Accent2 4 2 2 2 5 3" xfId="3574"/>
    <cellStyle name="20% - Accent2 4 2 2 2 5 4" xfId="3575"/>
    <cellStyle name="20% - Accent2 4 2 2 2 5 5" xfId="3576"/>
    <cellStyle name="20% - Accent2 4 2 2 2 5 6" xfId="3577"/>
    <cellStyle name="20% - Accent2 4 2 2 2 6" xfId="3578"/>
    <cellStyle name="20% - Accent2 4 2 2 2 6 2" xfId="3579"/>
    <cellStyle name="20% - Accent2 4 2 2 2 6 3" xfId="3580"/>
    <cellStyle name="20% - Accent2 4 2 2 2 7" xfId="3581"/>
    <cellStyle name="20% - Accent2 4 2 2 2 8" xfId="3582"/>
    <cellStyle name="20% - Accent2 4 2 2 2 9" xfId="3583"/>
    <cellStyle name="20% - Accent2 4 2 2 3" xfId="3584"/>
    <cellStyle name="20% - Accent2 4 2 2 3 2" xfId="3585"/>
    <cellStyle name="20% - Accent2 4 2 2 3 2 2" xfId="3586"/>
    <cellStyle name="20% - Accent2 4 2 2 3 2 2 2" xfId="3587"/>
    <cellStyle name="20% - Accent2 4 2 2 3 2 2 2 2" xfId="3588"/>
    <cellStyle name="20% - Accent2 4 2 2 3 2 2 2 3" xfId="3589"/>
    <cellStyle name="20% - Accent2 4 2 2 3 2 2 3" xfId="3590"/>
    <cellStyle name="20% - Accent2 4 2 2 3 2 2 4" xfId="3591"/>
    <cellStyle name="20% - Accent2 4 2 2 3 2 2 5" xfId="3592"/>
    <cellStyle name="20% - Accent2 4 2 2 3 2 2 6" xfId="3593"/>
    <cellStyle name="20% - Accent2 4 2 2 3 2 3" xfId="3594"/>
    <cellStyle name="20% - Accent2 4 2 2 3 2 3 2" xfId="3595"/>
    <cellStyle name="20% - Accent2 4 2 2 3 2 3 3" xfId="3596"/>
    <cellStyle name="20% - Accent2 4 2 2 3 2 4" xfId="3597"/>
    <cellStyle name="20% - Accent2 4 2 2 3 2 5" xfId="3598"/>
    <cellStyle name="20% - Accent2 4 2 2 3 2 6" xfId="3599"/>
    <cellStyle name="20% - Accent2 4 2 2 3 2 7" xfId="3600"/>
    <cellStyle name="20% - Accent2 4 2 2 3 3" xfId="3601"/>
    <cellStyle name="20% - Accent2 4 2 2 3 3 2" xfId="3602"/>
    <cellStyle name="20% - Accent2 4 2 2 3 3 2 2" xfId="3603"/>
    <cellStyle name="20% - Accent2 4 2 2 3 3 2 3" xfId="3604"/>
    <cellStyle name="20% - Accent2 4 2 2 3 3 3" xfId="3605"/>
    <cellStyle name="20% - Accent2 4 2 2 3 3 4" xfId="3606"/>
    <cellStyle name="20% - Accent2 4 2 2 3 3 5" xfId="3607"/>
    <cellStyle name="20% - Accent2 4 2 2 3 3 6" xfId="3608"/>
    <cellStyle name="20% - Accent2 4 2 2 3 4" xfId="3609"/>
    <cellStyle name="20% - Accent2 4 2 2 3 4 2" xfId="3610"/>
    <cellStyle name="20% - Accent2 4 2 2 3 4 2 2" xfId="3611"/>
    <cellStyle name="20% - Accent2 4 2 2 3 4 2 3" xfId="3612"/>
    <cellStyle name="20% - Accent2 4 2 2 3 4 3" xfId="3613"/>
    <cellStyle name="20% - Accent2 4 2 2 3 4 4" xfId="3614"/>
    <cellStyle name="20% - Accent2 4 2 2 3 4 5" xfId="3615"/>
    <cellStyle name="20% - Accent2 4 2 2 3 4 6" xfId="3616"/>
    <cellStyle name="20% - Accent2 4 2 2 3 5" xfId="3617"/>
    <cellStyle name="20% - Accent2 4 2 2 3 5 2" xfId="3618"/>
    <cellStyle name="20% - Accent2 4 2 2 3 5 3" xfId="3619"/>
    <cellStyle name="20% - Accent2 4 2 2 3 6" xfId="3620"/>
    <cellStyle name="20% - Accent2 4 2 2 3 7" xfId="3621"/>
    <cellStyle name="20% - Accent2 4 2 2 3 8" xfId="3622"/>
    <cellStyle name="20% - Accent2 4 2 2 3 9" xfId="3623"/>
    <cellStyle name="20% - Accent2 4 2 2 4" xfId="3624"/>
    <cellStyle name="20% - Accent2 4 2 2 4 2" xfId="3625"/>
    <cellStyle name="20% - Accent2 4 2 2 4 2 2" xfId="3626"/>
    <cellStyle name="20% - Accent2 4 2 2 4 2 2 2" xfId="3627"/>
    <cellStyle name="20% - Accent2 4 2 2 4 2 2 3" xfId="3628"/>
    <cellStyle name="20% - Accent2 4 2 2 4 2 3" xfId="3629"/>
    <cellStyle name="20% - Accent2 4 2 2 4 2 4" xfId="3630"/>
    <cellStyle name="20% - Accent2 4 2 2 4 2 5" xfId="3631"/>
    <cellStyle name="20% - Accent2 4 2 2 4 2 6" xfId="3632"/>
    <cellStyle name="20% - Accent2 4 2 2 4 3" xfId="3633"/>
    <cellStyle name="20% - Accent2 4 2 2 4 3 2" xfId="3634"/>
    <cellStyle name="20% - Accent2 4 2 2 4 3 3" xfId="3635"/>
    <cellStyle name="20% - Accent2 4 2 2 4 4" xfId="3636"/>
    <cellStyle name="20% - Accent2 4 2 2 4 5" xfId="3637"/>
    <cellStyle name="20% - Accent2 4 2 2 4 6" xfId="3638"/>
    <cellStyle name="20% - Accent2 4 2 2 4 7" xfId="3639"/>
    <cellStyle name="20% - Accent2 4 2 2 5" xfId="3640"/>
    <cellStyle name="20% - Accent2 4 2 2 5 2" xfId="3641"/>
    <cellStyle name="20% - Accent2 4 2 2 5 2 2" xfId="3642"/>
    <cellStyle name="20% - Accent2 4 2 2 5 2 3" xfId="3643"/>
    <cellStyle name="20% - Accent2 4 2 2 5 3" xfId="3644"/>
    <cellStyle name="20% - Accent2 4 2 2 5 4" xfId="3645"/>
    <cellStyle name="20% - Accent2 4 2 2 5 5" xfId="3646"/>
    <cellStyle name="20% - Accent2 4 2 2 5 6" xfId="3647"/>
    <cellStyle name="20% - Accent2 4 2 2 6" xfId="3648"/>
    <cellStyle name="20% - Accent2 4 2 2 6 2" xfId="3649"/>
    <cellStyle name="20% - Accent2 4 2 2 6 2 2" xfId="3650"/>
    <cellStyle name="20% - Accent2 4 2 2 6 2 3" xfId="3651"/>
    <cellStyle name="20% - Accent2 4 2 2 6 3" xfId="3652"/>
    <cellStyle name="20% - Accent2 4 2 2 6 4" xfId="3653"/>
    <cellStyle name="20% - Accent2 4 2 2 6 5" xfId="3654"/>
    <cellStyle name="20% - Accent2 4 2 2 6 6" xfId="3655"/>
    <cellStyle name="20% - Accent2 4 2 2 7" xfId="3656"/>
    <cellStyle name="20% - Accent2 4 2 2 7 2" xfId="3657"/>
    <cellStyle name="20% - Accent2 4 2 2 7 2 2" xfId="3658"/>
    <cellStyle name="20% - Accent2 4 2 2 7 2 3" xfId="3659"/>
    <cellStyle name="20% - Accent2 4 2 2 7 3" xfId="3660"/>
    <cellStyle name="20% - Accent2 4 2 2 7 4" xfId="3661"/>
    <cellStyle name="20% - Accent2 4 2 2 7 5" xfId="3662"/>
    <cellStyle name="20% - Accent2 4 2 2 7 6" xfId="3663"/>
    <cellStyle name="20% - Accent2 4 2 2 8" xfId="3664"/>
    <cellStyle name="20% - Accent2 4 2 2 8 2" xfId="3665"/>
    <cellStyle name="20% - Accent2 4 2 2 8 2 2" xfId="3666"/>
    <cellStyle name="20% - Accent2 4 2 2 8 2 3" xfId="3667"/>
    <cellStyle name="20% - Accent2 4 2 2 8 3" xfId="3668"/>
    <cellStyle name="20% - Accent2 4 2 2 8 4" xfId="3669"/>
    <cellStyle name="20% - Accent2 4 2 2 8 5" xfId="3670"/>
    <cellStyle name="20% - Accent2 4 2 2 8 6" xfId="3671"/>
    <cellStyle name="20% - Accent2 4 2 2 9" xfId="3672"/>
    <cellStyle name="20% - Accent2 4 2 2 9 2" xfId="3673"/>
    <cellStyle name="20% - Accent2 4 2 2 9 3" xfId="3674"/>
    <cellStyle name="20% - Accent2 4 2 3" xfId="3675"/>
    <cellStyle name="20% - Accent2 4 2 3 10" xfId="3676"/>
    <cellStyle name="20% - Accent2 4 2 3 2" xfId="3677"/>
    <cellStyle name="20% - Accent2 4 2 3 2 2" xfId="3678"/>
    <cellStyle name="20% - Accent2 4 2 3 2 2 2" xfId="3679"/>
    <cellStyle name="20% - Accent2 4 2 3 2 2 2 2" xfId="3680"/>
    <cellStyle name="20% - Accent2 4 2 3 2 2 2 3" xfId="3681"/>
    <cellStyle name="20% - Accent2 4 2 3 2 2 3" xfId="3682"/>
    <cellStyle name="20% - Accent2 4 2 3 2 2 4" xfId="3683"/>
    <cellStyle name="20% - Accent2 4 2 3 2 2 5" xfId="3684"/>
    <cellStyle name="20% - Accent2 4 2 3 2 2 6" xfId="3685"/>
    <cellStyle name="20% - Accent2 4 2 3 2 3" xfId="3686"/>
    <cellStyle name="20% - Accent2 4 2 3 2 3 2" xfId="3687"/>
    <cellStyle name="20% - Accent2 4 2 3 2 3 2 2" xfId="3688"/>
    <cellStyle name="20% - Accent2 4 2 3 2 3 2 3" xfId="3689"/>
    <cellStyle name="20% - Accent2 4 2 3 2 3 3" xfId="3690"/>
    <cellStyle name="20% - Accent2 4 2 3 2 3 4" xfId="3691"/>
    <cellStyle name="20% - Accent2 4 2 3 2 3 5" xfId="3692"/>
    <cellStyle name="20% - Accent2 4 2 3 2 3 6" xfId="3693"/>
    <cellStyle name="20% - Accent2 4 2 3 2 4" xfId="3694"/>
    <cellStyle name="20% - Accent2 4 2 3 2 4 2" xfId="3695"/>
    <cellStyle name="20% - Accent2 4 2 3 2 4 3" xfId="3696"/>
    <cellStyle name="20% - Accent2 4 2 3 2 5" xfId="3697"/>
    <cellStyle name="20% - Accent2 4 2 3 2 6" xfId="3698"/>
    <cellStyle name="20% - Accent2 4 2 3 2 7" xfId="3699"/>
    <cellStyle name="20% - Accent2 4 2 3 2 8" xfId="3700"/>
    <cellStyle name="20% - Accent2 4 2 3 3" xfId="3701"/>
    <cellStyle name="20% - Accent2 4 2 3 3 2" xfId="3702"/>
    <cellStyle name="20% - Accent2 4 2 3 3 2 2" xfId="3703"/>
    <cellStyle name="20% - Accent2 4 2 3 3 2 2 2" xfId="3704"/>
    <cellStyle name="20% - Accent2 4 2 3 3 2 2 3" xfId="3705"/>
    <cellStyle name="20% - Accent2 4 2 3 3 2 3" xfId="3706"/>
    <cellStyle name="20% - Accent2 4 2 3 3 2 4" xfId="3707"/>
    <cellStyle name="20% - Accent2 4 2 3 3 2 5" xfId="3708"/>
    <cellStyle name="20% - Accent2 4 2 3 3 2 6" xfId="3709"/>
    <cellStyle name="20% - Accent2 4 2 3 3 3" xfId="3710"/>
    <cellStyle name="20% - Accent2 4 2 3 3 3 2" xfId="3711"/>
    <cellStyle name="20% - Accent2 4 2 3 3 3 3" xfId="3712"/>
    <cellStyle name="20% - Accent2 4 2 3 3 4" xfId="3713"/>
    <cellStyle name="20% - Accent2 4 2 3 3 5" xfId="3714"/>
    <cellStyle name="20% - Accent2 4 2 3 3 6" xfId="3715"/>
    <cellStyle name="20% - Accent2 4 2 3 3 7" xfId="3716"/>
    <cellStyle name="20% - Accent2 4 2 3 4" xfId="3717"/>
    <cellStyle name="20% - Accent2 4 2 3 4 2" xfId="3718"/>
    <cellStyle name="20% - Accent2 4 2 3 4 2 2" xfId="3719"/>
    <cellStyle name="20% - Accent2 4 2 3 4 2 3" xfId="3720"/>
    <cellStyle name="20% - Accent2 4 2 3 4 3" xfId="3721"/>
    <cellStyle name="20% - Accent2 4 2 3 4 4" xfId="3722"/>
    <cellStyle name="20% - Accent2 4 2 3 4 5" xfId="3723"/>
    <cellStyle name="20% - Accent2 4 2 3 4 6" xfId="3724"/>
    <cellStyle name="20% - Accent2 4 2 3 5" xfId="3725"/>
    <cellStyle name="20% - Accent2 4 2 3 5 2" xfId="3726"/>
    <cellStyle name="20% - Accent2 4 2 3 5 2 2" xfId="3727"/>
    <cellStyle name="20% - Accent2 4 2 3 5 2 3" xfId="3728"/>
    <cellStyle name="20% - Accent2 4 2 3 5 3" xfId="3729"/>
    <cellStyle name="20% - Accent2 4 2 3 5 4" xfId="3730"/>
    <cellStyle name="20% - Accent2 4 2 3 5 5" xfId="3731"/>
    <cellStyle name="20% - Accent2 4 2 3 5 6" xfId="3732"/>
    <cellStyle name="20% - Accent2 4 2 3 6" xfId="3733"/>
    <cellStyle name="20% - Accent2 4 2 3 6 2" xfId="3734"/>
    <cellStyle name="20% - Accent2 4 2 3 6 3" xfId="3735"/>
    <cellStyle name="20% - Accent2 4 2 3 7" xfId="3736"/>
    <cellStyle name="20% - Accent2 4 2 3 8" xfId="3737"/>
    <cellStyle name="20% - Accent2 4 2 3 9" xfId="3738"/>
    <cellStyle name="20% - Accent2 4 2 4" xfId="3739"/>
    <cellStyle name="20% - Accent2 4 2 4 2" xfId="3740"/>
    <cellStyle name="20% - Accent2 4 2 4 2 2" xfId="3741"/>
    <cellStyle name="20% - Accent2 4 2 4 2 2 2" xfId="3742"/>
    <cellStyle name="20% - Accent2 4 2 4 2 2 2 2" xfId="3743"/>
    <cellStyle name="20% - Accent2 4 2 4 2 2 2 3" xfId="3744"/>
    <cellStyle name="20% - Accent2 4 2 4 2 2 3" xfId="3745"/>
    <cellStyle name="20% - Accent2 4 2 4 2 2 4" xfId="3746"/>
    <cellStyle name="20% - Accent2 4 2 4 2 2 5" xfId="3747"/>
    <cellStyle name="20% - Accent2 4 2 4 2 2 6" xfId="3748"/>
    <cellStyle name="20% - Accent2 4 2 4 2 3" xfId="3749"/>
    <cellStyle name="20% - Accent2 4 2 4 2 3 2" xfId="3750"/>
    <cellStyle name="20% - Accent2 4 2 4 2 3 3" xfId="3751"/>
    <cellStyle name="20% - Accent2 4 2 4 2 4" xfId="3752"/>
    <cellStyle name="20% - Accent2 4 2 4 2 5" xfId="3753"/>
    <cellStyle name="20% - Accent2 4 2 4 2 6" xfId="3754"/>
    <cellStyle name="20% - Accent2 4 2 4 2 7" xfId="3755"/>
    <cellStyle name="20% - Accent2 4 2 4 3" xfId="3756"/>
    <cellStyle name="20% - Accent2 4 2 4 3 2" xfId="3757"/>
    <cellStyle name="20% - Accent2 4 2 4 3 2 2" xfId="3758"/>
    <cellStyle name="20% - Accent2 4 2 4 3 2 3" xfId="3759"/>
    <cellStyle name="20% - Accent2 4 2 4 3 3" xfId="3760"/>
    <cellStyle name="20% - Accent2 4 2 4 3 4" xfId="3761"/>
    <cellStyle name="20% - Accent2 4 2 4 3 5" xfId="3762"/>
    <cellStyle name="20% - Accent2 4 2 4 3 6" xfId="3763"/>
    <cellStyle name="20% - Accent2 4 2 4 4" xfId="3764"/>
    <cellStyle name="20% - Accent2 4 2 4 4 2" xfId="3765"/>
    <cellStyle name="20% - Accent2 4 2 4 4 2 2" xfId="3766"/>
    <cellStyle name="20% - Accent2 4 2 4 4 2 3" xfId="3767"/>
    <cellStyle name="20% - Accent2 4 2 4 4 3" xfId="3768"/>
    <cellStyle name="20% - Accent2 4 2 4 4 4" xfId="3769"/>
    <cellStyle name="20% - Accent2 4 2 4 4 5" xfId="3770"/>
    <cellStyle name="20% - Accent2 4 2 4 4 6" xfId="3771"/>
    <cellStyle name="20% - Accent2 4 2 4 5" xfId="3772"/>
    <cellStyle name="20% - Accent2 4 2 4 5 2" xfId="3773"/>
    <cellStyle name="20% - Accent2 4 2 4 5 3" xfId="3774"/>
    <cellStyle name="20% - Accent2 4 2 4 6" xfId="3775"/>
    <cellStyle name="20% - Accent2 4 2 4 7" xfId="3776"/>
    <cellStyle name="20% - Accent2 4 2 4 8" xfId="3777"/>
    <cellStyle name="20% - Accent2 4 2 4 9" xfId="3778"/>
    <cellStyle name="20% - Accent2 4 2 5" xfId="3779"/>
    <cellStyle name="20% - Accent2 4 2 5 2" xfId="3780"/>
    <cellStyle name="20% - Accent2 4 2 5 2 2" xfId="3781"/>
    <cellStyle name="20% - Accent2 4 2 5 2 2 2" xfId="3782"/>
    <cellStyle name="20% - Accent2 4 2 5 2 2 3" xfId="3783"/>
    <cellStyle name="20% - Accent2 4 2 5 2 3" xfId="3784"/>
    <cellStyle name="20% - Accent2 4 2 5 2 4" xfId="3785"/>
    <cellStyle name="20% - Accent2 4 2 5 2 5" xfId="3786"/>
    <cellStyle name="20% - Accent2 4 2 5 2 6" xfId="3787"/>
    <cellStyle name="20% - Accent2 4 2 5 3" xfId="3788"/>
    <cellStyle name="20% - Accent2 4 2 5 3 2" xfId="3789"/>
    <cellStyle name="20% - Accent2 4 2 5 3 3" xfId="3790"/>
    <cellStyle name="20% - Accent2 4 2 5 4" xfId="3791"/>
    <cellStyle name="20% - Accent2 4 2 5 5" xfId="3792"/>
    <cellStyle name="20% - Accent2 4 2 5 6" xfId="3793"/>
    <cellStyle name="20% - Accent2 4 2 5 7" xfId="3794"/>
    <cellStyle name="20% - Accent2 4 2 6" xfId="3795"/>
    <cellStyle name="20% - Accent2 4 2 6 2" xfId="3796"/>
    <cellStyle name="20% - Accent2 4 2 6 2 2" xfId="3797"/>
    <cellStyle name="20% - Accent2 4 2 6 2 3" xfId="3798"/>
    <cellStyle name="20% - Accent2 4 2 6 3" xfId="3799"/>
    <cellStyle name="20% - Accent2 4 2 6 4" xfId="3800"/>
    <cellStyle name="20% - Accent2 4 2 6 5" xfId="3801"/>
    <cellStyle name="20% - Accent2 4 2 6 6" xfId="3802"/>
    <cellStyle name="20% - Accent2 4 2 7" xfId="3803"/>
    <cellStyle name="20% - Accent2 4 2 7 2" xfId="3804"/>
    <cellStyle name="20% - Accent2 4 2 7 2 2" xfId="3805"/>
    <cellStyle name="20% - Accent2 4 2 7 2 3" xfId="3806"/>
    <cellStyle name="20% - Accent2 4 2 7 3" xfId="3807"/>
    <cellStyle name="20% - Accent2 4 2 7 4" xfId="3808"/>
    <cellStyle name="20% - Accent2 4 2 7 5" xfId="3809"/>
    <cellStyle name="20% - Accent2 4 2 7 6" xfId="3810"/>
    <cellStyle name="20% - Accent2 4 2 8" xfId="3811"/>
    <cellStyle name="20% - Accent2 4 2 8 2" xfId="3812"/>
    <cellStyle name="20% - Accent2 4 2 8 2 2" xfId="3813"/>
    <cellStyle name="20% - Accent2 4 2 8 2 3" xfId="3814"/>
    <cellStyle name="20% - Accent2 4 2 8 3" xfId="3815"/>
    <cellStyle name="20% - Accent2 4 2 8 4" xfId="3816"/>
    <cellStyle name="20% - Accent2 4 2 8 5" xfId="3817"/>
    <cellStyle name="20% - Accent2 4 2 8 6" xfId="3818"/>
    <cellStyle name="20% - Accent2 4 2 9" xfId="3819"/>
    <cellStyle name="20% - Accent2 4 2 9 2" xfId="3820"/>
    <cellStyle name="20% - Accent2 4 2 9 2 2" xfId="3821"/>
    <cellStyle name="20% - Accent2 4 2 9 2 3" xfId="3822"/>
    <cellStyle name="20% - Accent2 4 2 9 3" xfId="3823"/>
    <cellStyle name="20% - Accent2 4 2 9 4" xfId="3824"/>
    <cellStyle name="20% - Accent2 4 2 9 5" xfId="3825"/>
    <cellStyle name="20% - Accent2 4 2 9 6" xfId="3826"/>
    <cellStyle name="20% - Accent2 4 3" xfId="3827"/>
    <cellStyle name="20% - Accent2 4 3 10" xfId="3828"/>
    <cellStyle name="20% - Accent2 4 3 11" xfId="3829"/>
    <cellStyle name="20% - Accent2 4 3 12" xfId="3830"/>
    <cellStyle name="20% - Accent2 4 3 13" xfId="3831"/>
    <cellStyle name="20% - Accent2 4 3 2" xfId="3832"/>
    <cellStyle name="20% - Accent2 4 3 2 10" xfId="3833"/>
    <cellStyle name="20% - Accent2 4 3 2 2" xfId="3834"/>
    <cellStyle name="20% - Accent2 4 3 2 2 2" xfId="3835"/>
    <cellStyle name="20% - Accent2 4 3 2 2 2 2" xfId="3836"/>
    <cellStyle name="20% - Accent2 4 3 2 2 2 2 2" xfId="3837"/>
    <cellStyle name="20% - Accent2 4 3 2 2 2 2 3" xfId="3838"/>
    <cellStyle name="20% - Accent2 4 3 2 2 2 3" xfId="3839"/>
    <cellStyle name="20% - Accent2 4 3 2 2 2 4" xfId="3840"/>
    <cellStyle name="20% - Accent2 4 3 2 2 2 5" xfId="3841"/>
    <cellStyle name="20% - Accent2 4 3 2 2 2 6" xfId="3842"/>
    <cellStyle name="20% - Accent2 4 3 2 2 3" xfId="3843"/>
    <cellStyle name="20% - Accent2 4 3 2 2 3 2" xfId="3844"/>
    <cellStyle name="20% - Accent2 4 3 2 2 3 2 2" xfId="3845"/>
    <cellStyle name="20% - Accent2 4 3 2 2 3 2 3" xfId="3846"/>
    <cellStyle name="20% - Accent2 4 3 2 2 3 3" xfId="3847"/>
    <cellStyle name="20% - Accent2 4 3 2 2 3 4" xfId="3848"/>
    <cellStyle name="20% - Accent2 4 3 2 2 3 5" xfId="3849"/>
    <cellStyle name="20% - Accent2 4 3 2 2 3 6" xfId="3850"/>
    <cellStyle name="20% - Accent2 4 3 2 2 4" xfId="3851"/>
    <cellStyle name="20% - Accent2 4 3 2 2 4 2" xfId="3852"/>
    <cellStyle name="20% - Accent2 4 3 2 2 4 3" xfId="3853"/>
    <cellStyle name="20% - Accent2 4 3 2 2 5" xfId="3854"/>
    <cellStyle name="20% - Accent2 4 3 2 2 6" xfId="3855"/>
    <cellStyle name="20% - Accent2 4 3 2 2 7" xfId="3856"/>
    <cellStyle name="20% - Accent2 4 3 2 2 8" xfId="3857"/>
    <cellStyle name="20% - Accent2 4 3 2 3" xfId="3858"/>
    <cellStyle name="20% - Accent2 4 3 2 3 2" xfId="3859"/>
    <cellStyle name="20% - Accent2 4 3 2 3 2 2" xfId="3860"/>
    <cellStyle name="20% - Accent2 4 3 2 3 2 2 2" xfId="3861"/>
    <cellStyle name="20% - Accent2 4 3 2 3 2 2 3" xfId="3862"/>
    <cellStyle name="20% - Accent2 4 3 2 3 2 3" xfId="3863"/>
    <cellStyle name="20% - Accent2 4 3 2 3 2 4" xfId="3864"/>
    <cellStyle name="20% - Accent2 4 3 2 3 2 5" xfId="3865"/>
    <cellStyle name="20% - Accent2 4 3 2 3 2 6" xfId="3866"/>
    <cellStyle name="20% - Accent2 4 3 2 3 3" xfId="3867"/>
    <cellStyle name="20% - Accent2 4 3 2 3 3 2" xfId="3868"/>
    <cellStyle name="20% - Accent2 4 3 2 3 3 3" xfId="3869"/>
    <cellStyle name="20% - Accent2 4 3 2 3 4" xfId="3870"/>
    <cellStyle name="20% - Accent2 4 3 2 3 5" xfId="3871"/>
    <cellStyle name="20% - Accent2 4 3 2 3 6" xfId="3872"/>
    <cellStyle name="20% - Accent2 4 3 2 3 7" xfId="3873"/>
    <cellStyle name="20% - Accent2 4 3 2 4" xfId="3874"/>
    <cellStyle name="20% - Accent2 4 3 2 4 2" xfId="3875"/>
    <cellStyle name="20% - Accent2 4 3 2 4 2 2" xfId="3876"/>
    <cellStyle name="20% - Accent2 4 3 2 4 2 3" xfId="3877"/>
    <cellStyle name="20% - Accent2 4 3 2 4 3" xfId="3878"/>
    <cellStyle name="20% - Accent2 4 3 2 4 4" xfId="3879"/>
    <cellStyle name="20% - Accent2 4 3 2 4 5" xfId="3880"/>
    <cellStyle name="20% - Accent2 4 3 2 4 6" xfId="3881"/>
    <cellStyle name="20% - Accent2 4 3 2 5" xfId="3882"/>
    <cellStyle name="20% - Accent2 4 3 2 5 2" xfId="3883"/>
    <cellStyle name="20% - Accent2 4 3 2 5 2 2" xfId="3884"/>
    <cellStyle name="20% - Accent2 4 3 2 5 2 3" xfId="3885"/>
    <cellStyle name="20% - Accent2 4 3 2 5 3" xfId="3886"/>
    <cellStyle name="20% - Accent2 4 3 2 5 4" xfId="3887"/>
    <cellStyle name="20% - Accent2 4 3 2 5 5" xfId="3888"/>
    <cellStyle name="20% - Accent2 4 3 2 5 6" xfId="3889"/>
    <cellStyle name="20% - Accent2 4 3 2 6" xfId="3890"/>
    <cellStyle name="20% - Accent2 4 3 2 6 2" xfId="3891"/>
    <cellStyle name="20% - Accent2 4 3 2 6 3" xfId="3892"/>
    <cellStyle name="20% - Accent2 4 3 2 7" xfId="3893"/>
    <cellStyle name="20% - Accent2 4 3 2 8" xfId="3894"/>
    <cellStyle name="20% - Accent2 4 3 2 9" xfId="3895"/>
    <cellStyle name="20% - Accent2 4 3 3" xfId="3896"/>
    <cellStyle name="20% - Accent2 4 3 3 2" xfId="3897"/>
    <cellStyle name="20% - Accent2 4 3 3 2 2" xfId="3898"/>
    <cellStyle name="20% - Accent2 4 3 3 2 2 2" xfId="3899"/>
    <cellStyle name="20% - Accent2 4 3 3 2 2 2 2" xfId="3900"/>
    <cellStyle name="20% - Accent2 4 3 3 2 2 2 3" xfId="3901"/>
    <cellStyle name="20% - Accent2 4 3 3 2 2 3" xfId="3902"/>
    <cellStyle name="20% - Accent2 4 3 3 2 2 4" xfId="3903"/>
    <cellStyle name="20% - Accent2 4 3 3 2 2 5" xfId="3904"/>
    <cellStyle name="20% - Accent2 4 3 3 2 2 6" xfId="3905"/>
    <cellStyle name="20% - Accent2 4 3 3 2 3" xfId="3906"/>
    <cellStyle name="20% - Accent2 4 3 3 2 3 2" xfId="3907"/>
    <cellStyle name="20% - Accent2 4 3 3 2 3 3" xfId="3908"/>
    <cellStyle name="20% - Accent2 4 3 3 2 4" xfId="3909"/>
    <cellStyle name="20% - Accent2 4 3 3 2 5" xfId="3910"/>
    <cellStyle name="20% - Accent2 4 3 3 2 6" xfId="3911"/>
    <cellStyle name="20% - Accent2 4 3 3 2 7" xfId="3912"/>
    <cellStyle name="20% - Accent2 4 3 3 3" xfId="3913"/>
    <cellStyle name="20% - Accent2 4 3 3 3 2" xfId="3914"/>
    <cellStyle name="20% - Accent2 4 3 3 3 2 2" xfId="3915"/>
    <cellStyle name="20% - Accent2 4 3 3 3 2 3" xfId="3916"/>
    <cellStyle name="20% - Accent2 4 3 3 3 3" xfId="3917"/>
    <cellStyle name="20% - Accent2 4 3 3 3 4" xfId="3918"/>
    <cellStyle name="20% - Accent2 4 3 3 3 5" xfId="3919"/>
    <cellStyle name="20% - Accent2 4 3 3 3 6" xfId="3920"/>
    <cellStyle name="20% - Accent2 4 3 3 4" xfId="3921"/>
    <cellStyle name="20% - Accent2 4 3 3 4 2" xfId="3922"/>
    <cellStyle name="20% - Accent2 4 3 3 4 2 2" xfId="3923"/>
    <cellStyle name="20% - Accent2 4 3 3 4 2 3" xfId="3924"/>
    <cellStyle name="20% - Accent2 4 3 3 4 3" xfId="3925"/>
    <cellStyle name="20% - Accent2 4 3 3 4 4" xfId="3926"/>
    <cellStyle name="20% - Accent2 4 3 3 4 5" xfId="3927"/>
    <cellStyle name="20% - Accent2 4 3 3 4 6" xfId="3928"/>
    <cellStyle name="20% - Accent2 4 3 3 5" xfId="3929"/>
    <cellStyle name="20% - Accent2 4 3 3 5 2" xfId="3930"/>
    <cellStyle name="20% - Accent2 4 3 3 5 3" xfId="3931"/>
    <cellStyle name="20% - Accent2 4 3 3 6" xfId="3932"/>
    <cellStyle name="20% - Accent2 4 3 3 7" xfId="3933"/>
    <cellStyle name="20% - Accent2 4 3 3 8" xfId="3934"/>
    <cellStyle name="20% - Accent2 4 3 3 9" xfId="3935"/>
    <cellStyle name="20% - Accent2 4 3 4" xfId="3936"/>
    <cellStyle name="20% - Accent2 4 3 4 2" xfId="3937"/>
    <cellStyle name="20% - Accent2 4 3 4 2 2" xfId="3938"/>
    <cellStyle name="20% - Accent2 4 3 4 2 2 2" xfId="3939"/>
    <cellStyle name="20% - Accent2 4 3 4 2 2 3" xfId="3940"/>
    <cellStyle name="20% - Accent2 4 3 4 2 3" xfId="3941"/>
    <cellStyle name="20% - Accent2 4 3 4 2 4" xfId="3942"/>
    <cellStyle name="20% - Accent2 4 3 4 2 5" xfId="3943"/>
    <cellStyle name="20% - Accent2 4 3 4 2 6" xfId="3944"/>
    <cellStyle name="20% - Accent2 4 3 4 3" xfId="3945"/>
    <cellStyle name="20% - Accent2 4 3 4 3 2" xfId="3946"/>
    <cellStyle name="20% - Accent2 4 3 4 3 3" xfId="3947"/>
    <cellStyle name="20% - Accent2 4 3 4 4" xfId="3948"/>
    <cellStyle name="20% - Accent2 4 3 4 5" xfId="3949"/>
    <cellStyle name="20% - Accent2 4 3 4 6" xfId="3950"/>
    <cellStyle name="20% - Accent2 4 3 4 7" xfId="3951"/>
    <cellStyle name="20% - Accent2 4 3 5" xfId="3952"/>
    <cellStyle name="20% - Accent2 4 3 5 2" xfId="3953"/>
    <cellStyle name="20% - Accent2 4 3 5 2 2" xfId="3954"/>
    <cellStyle name="20% - Accent2 4 3 5 2 3" xfId="3955"/>
    <cellStyle name="20% - Accent2 4 3 5 3" xfId="3956"/>
    <cellStyle name="20% - Accent2 4 3 5 4" xfId="3957"/>
    <cellStyle name="20% - Accent2 4 3 5 5" xfId="3958"/>
    <cellStyle name="20% - Accent2 4 3 5 6" xfId="3959"/>
    <cellStyle name="20% - Accent2 4 3 6" xfId="3960"/>
    <cellStyle name="20% - Accent2 4 3 6 2" xfId="3961"/>
    <cellStyle name="20% - Accent2 4 3 6 2 2" xfId="3962"/>
    <cellStyle name="20% - Accent2 4 3 6 2 3" xfId="3963"/>
    <cellStyle name="20% - Accent2 4 3 6 3" xfId="3964"/>
    <cellStyle name="20% - Accent2 4 3 6 4" xfId="3965"/>
    <cellStyle name="20% - Accent2 4 3 6 5" xfId="3966"/>
    <cellStyle name="20% - Accent2 4 3 6 6" xfId="3967"/>
    <cellStyle name="20% - Accent2 4 3 7" xfId="3968"/>
    <cellStyle name="20% - Accent2 4 3 7 2" xfId="3969"/>
    <cellStyle name="20% - Accent2 4 3 7 2 2" xfId="3970"/>
    <cellStyle name="20% - Accent2 4 3 7 2 3" xfId="3971"/>
    <cellStyle name="20% - Accent2 4 3 7 3" xfId="3972"/>
    <cellStyle name="20% - Accent2 4 3 7 4" xfId="3973"/>
    <cellStyle name="20% - Accent2 4 3 7 5" xfId="3974"/>
    <cellStyle name="20% - Accent2 4 3 7 6" xfId="3975"/>
    <cellStyle name="20% - Accent2 4 3 8" xfId="3976"/>
    <cellStyle name="20% - Accent2 4 3 8 2" xfId="3977"/>
    <cellStyle name="20% - Accent2 4 3 8 2 2" xfId="3978"/>
    <cellStyle name="20% - Accent2 4 3 8 2 3" xfId="3979"/>
    <cellStyle name="20% - Accent2 4 3 8 3" xfId="3980"/>
    <cellStyle name="20% - Accent2 4 3 8 4" xfId="3981"/>
    <cellStyle name="20% - Accent2 4 3 8 5" xfId="3982"/>
    <cellStyle name="20% - Accent2 4 3 8 6" xfId="3983"/>
    <cellStyle name="20% - Accent2 4 3 9" xfId="3984"/>
    <cellStyle name="20% - Accent2 4 3 9 2" xfId="3985"/>
    <cellStyle name="20% - Accent2 4 3 9 3" xfId="3986"/>
    <cellStyle name="20% - Accent2 4 4" xfId="3987"/>
    <cellStyle name="20% - Accent2 4 4 10" xfId="3988"/>
    <cellStyle name="20% - Accent2 4 4 2" xfId="3989"/>
    <cellStyle name="20% - Accent2 4 4 2 2" xfId="3990"/>
    <cellStyle name="20% - Accent2 4 4 2 2 2" xfId="3991"/>
    <cellStyle name="20% - Accent2 4 4 2 2 2 2" xfId="3992"/>
    <cellStyle name="20% - Accent2 4 4 2 2 2 3" xfId="3993"/>
    <cellStyle name="20% - Accent2 4 4 2 2 3" xfId="3994"/>
    <cellStyle name="20% - Accent2 4 4 2 2 4" xfId="3995"/>
    <cellStyle name="20% - Accent2 4 4 2 2 5" xfId="3996"/>
    <cellStyle name="20% - Accent2 4 4 2 2 6" xfId="3997"/>
    <cellStyle name="20% - Accent2 4 4 2 3" xfId="3998"/>
    <cellStyle name="20% - Accent2 4 4 2 3 2" xfId="3999"/>
    <cellStyle name="20% - Accent2 4 4 2 3 2 2" xfId="4000"/>
    <cellStyle name="20% - Accent2 4 4 2 3 2 3" xfId="4001"/>
    <cellStyle name="20% - Accent2 4 4 2 3 3" xfId="4002"/>
    <cellStyle name="20% - Accent2 4 4 2 3 4" xfId="4003"/>
    <cellStyle name="20% - Accent2 4 4 2 3 5" xfId="4004"/>
    <cellStyle name="20% - Accent2 4 4 2 3 6" xfId="4005"/>
    <cellStyle name="20% - Accent2 4 4 2 4" xfId="4006"/>
    <cellStyle name="20% - Accent2 4 4 2 4 2" xfId="4007"/>
    <cellStyle name="20% - Accent2 4 4 2 4 3" xfId="4008"/>
    <cellStyle name="20% - Accent2 4 4 2 5" xfId="4009"/>
    <cellStyle name="20% - Accent2 4 4 2 6" xfId="4010"/>
    <cellStyle name="20% - Accent2 4 4 2 7" xfId="4011"/>
    <cellStyle name="20% - Accent2 4 4 2 8" xfId="4012"/>
    <cellStyle name="20% - Accent2 4 4 3" xfId="4013"/>
    <cellStyle name="20% - Accent2 4 4 3 2" xfId="4014"/>
    <cellStyle name="20% - Accent2 4 4 3 2 2" xfId="4015"/>
    <cellStyle name="20% - Accent2 4 4 3 2 2 2" xfId="4016"/>
    <cellStyle name="20% - Accent2 4 4 3 2 2 3" xfId="4017"/>
    <cellStyle name="20% - Accent2 4 4 3 2 3" xfId="4018"/>
    <cellStyle name="20% - Accent2 4 4 3 2 4" xfId="4019"/>
    <cellStyle name="20% - Accent2 4 4 3 2 5" xfId="4020"/>
    <cellStyle name="20% - Accent2 4 4 3 2 6" xfId="4021"/>
    <cellStyle name="20% - Accent2 4 4 3 3" xfId="4022"/>
    <cellStyle name="20% - Accent2 4 4 3 3 2" xfId="4023"/>
    <cellStyle name="20% - Accent2 4 4 3 3 3" xfId="4024"/>
    <cellStyle name="20% - Accent2 4 4 3 4" xfId="4025"/>
    <cellStyle name="20% - Accent2 4 4 3 5" xfId="4026"/>
    <cellStyle name="20% - Accent2 4 4 3 6" xfId="4027"/>
    <cellStyle name="20% - Accent2 4 4 3 7" xfId="4028"/>
    <cellStyle name="20% - Accent2 4 4 4" xfId="4029"/>
    <cellStyle name="20% - Accent2 4 4 4 2" xfId="4030"/>
    <cellStyle name="20% - Accent2 4 4 4 2 2" xfId="4031"/>
    <cellStyle name="20% - Accent2 4 4 4 2 3" xfId="4032"/>
    <cellStyle name="20% - Accent2 4 4 4 3" xfId="4033"/>
    <cellStyle name="20% - Accent2 4 4 4 4" xfId="4034"/>
    <cellStyle name="20% - Accent2 4 4 4 5" xfId="4035"/>
    <cellStyle name="20% - Accent2 4 4 4 6" xfId="4036"/>
    <cellStyle name="20% - Accent2 4 4 5" xfId="4037"/>
    <cellStyle name="20% - Accent2 4 4 5 2" xfId="4038"/>
    <cellStyle name="20% - Accent2 4 4 5 2 2" xfId="4039"/>
    <cellStyle name="20% - Accent2 4 4 5 2 3" xfId="4040"/>
    <cellStyle name="20% - Accent2 4 4 5 3" xfId="4041"/>
    <cellStyle name="20% - Accent2 4 4 5 4" xfId="4042"/>
    <cellStyle name="20% - Accent2 4 4 5 5" xfId="4043"/>
    <cellStyle name="20% - Accent2 4 4 5 6" xfId="4044"/>
    <cellStyle name="20% - Accent2 4 4 6" xfId="4045"/>
    <cellStyle name="20% - Accent2 4 4 6 2" xfId="4046"/>
    <cellStyle name="20% - Accent2 4 4 6 3" xfId="4047"/>
    <cellStyle name="20% - Accent2 4 4 7" xfId="4048"/>
    <cellStyle name="20% - Accent2 4 4 8" xfId="4049"/>
    <cellStyle name="20% - Accent2 4 4 9" xfId="4050"/>
    <cellStyle name="20% - Accent2 4 5" xfId="4051"/>
    <cellStyle name="20% - Accent2 4 5 2" xfId="4052"/>
    <cellStyle name="20% - Accent2 4 5 2 2" xfId="4053"/>
    <cellStyle name="20% - Accent2 4 5 2 2 2" xfId="4054"/>
    <cellStyle name="20% - Accent2 4 5 2 2 2 2" xfId="4055"/>
    <cellStyle name="20% - Accent2 4 5 2 2 2 3" xfId="4056"/>
    <cellStyle name="20% - Accent2 4 5 2 2 3" xfId="4057"/>
    <cellStyle name="20% - Accent2 4 5 2 2 4" xfId="4058"/>
    <cellStyle name="20% - Accent2 4 5 2 2 5" xfId="4059"/>
    <cellStyle name="20% - Accent2 4 5 2 2 6" xfId="4060"/>
    <cellStyle name="20% - Accent2 4 5 2 3" xfId="4061"/>
    <cellStyle name="20% - Accent2 4 5 2 3 2" xfId="4062"/>
    <cellStyle name="20% - Accent2 4 5 2 3 3" xfId="4063"/>
    <cellStyle name="20% - Accent2 4 5 2 4" xfId="4064"/>
    <cellStyle name="20% - Accent2 4 5 2 5" xfId="4065"/>
    <cellStyle name="20% - Accent2 4 5 2 6" xfId="4066"/>
    <cellStyle name="20% - Accent2 4 5 2 7" xfId="4067"/>
    <cellStyle name="20% - Accent2 4 5 3" xfId="4068"/>
    <cellStyle name="20% - Accent2 4 5 3 2" xfId="4069"/>
    <cellStyle name="20% - Accent2 4 5 3 2 2" xfId="4070"/>
    <cellStyle name="20% - Accent2 4 5 3 2 3" xfId="4071"/>
    <cellStyle name="20% - Accent2 4 5 3 3" xfId="4072"/>
    <cellStyle name="20% - Accent2 4 5 3 4" xfId="4073"/>
    <cellStyle name="20% - Accent2 4 5 3 5" xfId="4074"/>
    <cellStyle name="20% - Accent2 4 5 3 6" xfId="4075"/>
    <cellStyle name="20% - Accent2 4 5 4" xfId="4076"/>
    <cellStyle name="20% - Accent2 4 5 4 2" xfId="4077"/>
    <cellStyle name="20% - Accent2 4 5 4 2 2" xfId="4078"/>
    <cellStyle name="20% - Accent2 4 5 4 2 3" xfId="4079"/>
    <cellStyle name="20% - Accent2 4 5 4 3" xfId="4080"/>
    <cellStyle name="20% - Accent2 4 5 4 4" xfId="4081"/>
    <cellStyle name="20% - Accent2 4 5 4 5" xfId="4082"/>
    <cellStyle name="20% - Accent2 4 5 4 6" xfId="4083"/>
    <cellStyle name="20% - Accent2 4 5 5" xfId="4084"/>
    <cellStyle name="20% - Accent2 4 5 5 2" xfId="4085"/>
    <cellStyle name="20% - Accent2 4 5 5 3" xfId="4086"/>
    <cellStyle name="20% - Accent2 4 5 6" xfId="4087"/>
    <cellStyle name="20% - Accent2 4 5 7" xfId="4088"/>
    <cellStyle name="20% - Accent2 4 5 8" xfId="4089"/>
    <cellStyle name="20% - Accent2 4 5 9" xfId="4090"/>
    <cellStyle name="20% - Accent2 4 6" xfId="4091"/>
    <cellStyle name="20% - Accent2 4 6 2" xfId="4092"/>
    <cellStyle name="20% - Accent2 4 6 2 2" xfId="4093"/>
    <cellStyle name="20% - Accent2 4 6 2 2 2" xfId="4094"/>
    <cellStyle name="20% - Accent2 4 6 2 2 3" xfId="4095"/>
    <cellStyle name="20% - Accent2 4 6 2 3" xfId="4096"/>
    <cellStyle name="20% - Accent2 4 6 2 4" xfId="4097"/>
    <cellStyle name="20% - Accent2 4 6 2 5" xfId="4098"/>
    <cellStyle name="20% - Accent2 4 6 2 6" xfId="4099"/>
    <cellStyle name="20% - Accent2 4 6 3" xfId="4100"/>
    <cellStyle name="20% - Accent2 4 6 3 2" xfId="4101"/>
    <cellStyle name="20% - Accent2 4 6 3 3" xfId="4102"/>
    <cellStyle name="20% - Accent2 4 6 4" xfId="4103"/>
    <cellStyle name="20% - Accent2 4 6 5" xfId="4104"/>
    <cellStyle name="20% - Accent2 4 6 6" xfId="4105"/>
    <cellStyle name="20% - Accent2 4 6 7" xfId="4106"/>
    <cellStyle name="20% - Accent2 4 7" xfId="4107"/>
    <cellStyle name="20% - Accent2 4 7 2" xfId="4108"/>
    <cellStyle name="20% - Accent2 4 7 2 2" xfId="4109"/>
    <cellStyle name="20% - Accent2 4 7 2 3" xfId="4110"/>
    <cellStyle name="20% - Accent2 4 7 3" xfId="4111"/>
    <cellStyle name="20% - Accent2 4 7 4" xfId="4112"/>
    <cellStyle name="20% - Accent2 4 7 5" xfId="4113"/>
    <cellStyle name="20% - Accent2 4 7 6" xfId="4114"/>
    <cellStyle name="20% - Accent2 4 8" xfId="4115"/>
    <cellStyle name="20% - Accent2 4 8 2" xfId="4116"/>
    <cellStyle name="20% - Accent2 4 8 2 2" xfId="4117"/>
    <cellStyle name="20% - Accent2 4 8 2 3" xfId="4118"/>
    <cellStyle name="20% - Accent2 4 8 3" xfId="4119"/>
    <cellStyle name="20% - Accent2 4 8 4" xfId="4120"/>
    <cellStyle name="20% - Accent2 4 8 5" xfId="4121"/>
    <cellStyle name="20% - Accent2 4 8 6" xfId="4122"/>
    <cellStyle name="20% - Accent2 4 9" xfId="4123"/>
    <cellStyle name="20% - Accent2 4 9 2" xfId="4124"/>
    <cellStyle name="20% - Accent2 4 9 2 2" xfId="4125"/>
    <cellStyle name="20% - Accent2 4 9 2 3" xfId="4126"/>
    <cellStyle name="20% - Accent2 4 9 3" xfId="4127"/>
    <cellStyle name="20% - Accent2 4 9 4" xfId="4128"/>
    <cellStyle name="20% - Accent2 4 9 5" xfId="4129"/>
    <cellStyle name="20% - Accent2 4 9 6" xfId="4130"/>
    <cellStyle name="20% - Accent2 5" xfId="4131"/>
    <cellStyle name="20% - Accent2 5 10" xfId="4132"/>
    <cellStyle name="20% - Accent2 5 11" xfId="4133"/>
    <cellStyle name="20% - Accent2 5 12" xfId="4134"/>
    <cellStyle name="20% - Accent2 5 13" xfId="4135"/>
    <cellStyle name="20% - Accent2 5 2" xfId="4136"/>
    <cellStyle name="20% - Accent2 5 2 10" xfId="4137"/>
    <cellStyle name="20% - Accent2 5 2 2" xfId="4138"/>
    <cellStyle name="20% - Accent2 5 2 2 2" xfId="4139"/>
    <cellStyle name="20% - Accent2 5 2 2 2 2" xfId="4140"/>
    <cellStyle name="20% - Accent2 5 2 2 2 2 2" xfId="4141"/>
    <cellStyle name="20% - Accent2 5 2 2 2 2 3" xfId="4142"/>
    <cellStyle name="20% - Accent2 5 2 2 2 3" xfId="4143"/>
    <cellStyle name="20% - Accent2 5 2 2 2 4" xfId="4144"/>
    <cellStyle name="20% - Accent2 5 2 2 2 5" xfId="4145"/>
    <cellStyle name="20% - Accent2 5 2 2 2 6" xfId="4146"/>
    <cellStyle name="20% - Accent2 5 2 2 3" xfId="4147"/>
    <cellStyle name="20% - Accent2 5 2 2 3 2" xfId="4148"/>
    <cellStyle name="20% - Accent2 5 2 2 3 2 2" xfId="4149"/>
    <cellStyle name="20% - Accent2 5 2 2 3 2 3" xfId="4150"/>
    <cellStyle name="20% - Accent2 5 2 2 3 3" xfId="4151"/>
    <cellStyle name="20% - Accent2 5 2 2 3 4" xfId="4152"/>
    <cellStyle name="20% - Accent2 5 2 2 3 5" xfId="4153"/>
    <cellStyle name="20% - Accent2 5 2 2 3 6" xfId="4154"/>
    <cellStyle name="20% - Accent2 5 2 2 4" xfId="4155"/>
    <cellStyle name="20% - Accent2 5 2 2 4 2" xfId="4156"/>
    <cellStyle name="20% - Accent2 5 2 2 4 3" xfId="4157"/>
    <cellStyle name="20% - Accent2 5 2 2 5" xfId="4158"/>
    <cellStyle name="20% - Accent2 5 2 2 6" xfId="4159"/>
    <cellStyle name="20% - Accent2 5 2 2 7" xfId="4160"/>
    <cellStyle name="20% - Accent2 5 2 2 8" xfId="4161"/>
    <cellStyle name="20% - Accent2 5 2 3" xfId="4162"/>
    <cellStyle name="20% - Accent2 5 2 3 2" xfId="4163"/>
    <cellStyle name="20% - Accent2 5 2 3 2 2" xfId="4164"/>
    <cellStyle name="20% - Accent2 5 2 3 2 2 2" xfId="4165"/>
    <cellStyle name="20% - Accent2 5 2 3 2 2 3" xfId="4166"/>
    <cellStyle name="20% - Accent2 5 2 3 2 3" xfId="4167"/>
    <cellStyle name="20% - Accent2 5 2 3 2 4" xfId="4168"/>
    <cellStyle name="20% - Accent2 5 2 3 2 5" xfId="4169"/>
    <cellStyle name="20% - Accent2 5 2 3 2 6" xfId="4170"/>
    <cellStyle name="20% - Accent2 5 2 3 3" xfId="4171"/>
    <cellStyle name="20% - Accent2 5 2 3 3 2" xfId="4172"/>
    <cellStyle name="20% - Accent2 5 2 3 3 3" xfId="4173"/>
    <cellStyle name="20% - Accent2 5 2 3 4" xfId="4174"/>
    <cellStyle name="20% - Accent2 5 2 3 5" xfId="4175"/>
    <cellStyle name="20% - Accent2 5 2 3 6" xfId="4176"/>
    <cellStyle name="20% - Accent2 5 2 3 7" xfId="4177"/>
    <cellStyle name="20% - Accent2 5 2 4" xfId="4178"/>
    <cellStyle name="20% - Accent2 5 2 4 2" xfId="4179"/>
    <cellStyle name="20% - Accent2 5 2 4 2 2" xfId="4180"/>
    <cellStyle name="20% - Accent2 5 2 4 2 3" xfId="4181"/>
    <cellStyle name="20% - Accent2 5 2 4 3" xfId="4182"/>
    <cellStyle name="20% - Accent2 5 2 4 4" xfId="4183"/>
    <cellStyle name="20% - Accent2 5 2 4 5" xfId="4184"/>
    <cellStyle name="20% - Accent2 5 2 4 6" xfId="4185"/>
    <cellStyle name="20% - Accent2 5 2 5" xfId="4186"/>
    <cellStyle name="20% - Accent2 5 2 5 2" xfId="4187"/>
    <cellStyle name="20% - Accent2 5 2 5 2 2" xfId="4188"/>
    <cellStyle name="20% - Accent2 5 2 5 2 3" xfId="4189"/>
    <cellStyle name="20% - Accent2 5 2 5 3" xfId="4190"/>
    <cellStyle name="20% - Accent2 5 2 5 4" xfId="4191"/>
    <cellStyle name="20% - Accent2 5 2 5 5" xfId="4192"/>
    <cellStyle name="20% - Accent2 5 2 5 6" xfId="4193"/>
    <cellStyle name="20% - Accent2 5 2 6" xfId="4194"/>
    <cellStyle name="20% - Accent2 5 2 6 2" xfId="4195"/>
    <cellStyle name="20% - Accent2 5 2 6 3" xfId="4196"/>
    <cellStyle name="20% - Accent2 5 2 7" xfId="4197"/>
    <cellStyle name="20% - Accent2 5 2 8" xfId="4198"/>
    <cellStyle name="20% - Accent2 5 2 9" xfId="4199"/>
    <cellStyle name="20% - Accent2 5 3" xfId="4200"/>
    <cellStyle name="20% - Accent2 5 3 2" xfId="4201"/>
    <cellStyle name="20% - Accent2 5 3 2 2" xfId="4202"/>
    <cellStyle name="20% - Accent2 5 3 2 2 2" xfId="4203"/>
    <cellStyle name="20% - Accent2 5 3 2 2 2 2" xfId="4204"/>
    <cellStyle name="20% - Accent2 5 3 2 2 2 3" xfId="4205"/>
    <cellStyle name="20% - Accent2 5 3 2 2 3" xfId="4206"/>
    <cellStyle name="20% - Accent2 5 3 2 2 4" xfId="4207"/>
    <cellStyle name="20% - Accent2 5 3 2 2 5" xfId="4208"/>
    <cellStyle name="20% - Accent2 5 3 2 2 6" xfId="4209"/>
    <cellStyle name="20% - Accent2 5 3 2 3" xfId="4210"/>
    <cellStyle name="20% - Accent2 5 3 2 3 2" xfId="4211"/>
    <cellStyle name="20% - Accent2 5 3 2 3 3" xfId="4212"/>
    <cellStyle name="20% - Accent2 5 3 2 4" xfId="4213"/>
    <cellStyle name="20% - Accent2 5 3 2 5" xfId="4214"/>
    <cellStyle name="20% - Accent2 5 3 2 6" xfId="4215"/>
    <cellStyle name="20% - Accent2 5 3 2 7" xfId="4216"/>
    <cellStyle name="20% - Accent2 5 3 3" xfId="4217"/>
    <cellStyle name="20% - Accent2 5 3 3 2" xfId="4218"/>
    <cellStyle name="20% - Accent2 5 3 3 2 2" xfId="4219"/>
    <cellStyle name="20% - Accent2 5 3 3 2 3" xfId="4220"/>
    <cellStyle name="20% - Accent2 5 3 3 3" xfId="4221"/>
    <cellStyle name="20% - Accent2 5 3 3 4" xfId="4222"/>
    <cellStyle name="20% - Accent2 5 3 3 5" xfId="4223"/>
    <cellStyle name="20% - Accent2 5 3 3 6" xfId="4224"/>
    <cellStyle name="20% - Accent2 5 3 4" xfId="4225"/>
    <cellStyle name="20% - Accent2 5 3 4 2" xfId="4226"/>
    <cellStyle name="20% - Accent2 5 3 4 2 2" xfId="4227"/>
    <cellStyle name="20% - Accent2 5 3 4 2 3" xfId="4228"/>
    <cellStyle name="20% - Accent2 5 3 4 3" xfId="4229"/>
    <cellStyle name="20% - Accent2 5 3 4 4" xfId="4230"/>
    <cellStyle name="20% - Accent2 5 3 4 5" xfId="4231"/>
    <cellStyle name="20% - Accent2 5 3 4 6" xfId="4232"/>
    <cellStyle name="20% - Accent2 5 3 5" xfId="4233"/>
    <cellStyle name="20% - Accent2 5 3 5 2" xfId="4234"/>
    <cellStyle name="20% - Accent2 5 3 5 3" xfId="4235"/>
    <cellStyle name="20% - Accent2 5 3 6" xfId="4236"/>
    <cellStyle name="20% - Accent2 5 3 7" xfId="4237"/>
    <cellStyle name="20% - Accent2 5 3 8" xfId="4238"/>
    <cellStyle name="20% - Accent2 5 3 9" xfId="4239"/>
    <cellStyle name="20% - Accent2 5 4" xfId="4240"/>
    <cellStyle name="20% - Accent2 5 4 2" xfId="4241"/>
    <cellStyle name="20% - Accent2 5 4 2 2" xfId="4242"/>
    <cellStyle name="20% - Accent2 5 4 2 2 2" xfId="4243"/>
    <cellStyle name="20% - Accent2 5 4 2 2 3" xfId="4244"/>
    <cellStyle name="20% - Accent2 5 4 2 3" xfId="4245"/>
    <cellStyle name="20% - Accent2 5 4 2 4" xfId="4246"/>
    <cellStyle name="20% - Accent2 5 4 2 5" xfId="4247"/>
    <cellStyle name="20% - Accent2 5 4 2 6" xfId="4248"/>
    <cellStyle name="20% - Accent2 5 4 3" xfId="4249"/>
    <cellStyle name="20% - Accent2 5 4 3 2" xfId="4250"/>
    <cellStyle name="20% - Accent2 5 4 3 3" xfId="4251"/>
    <cellStyle name="20% - Accent2 5 4 4" xfId="4252"/>
    <cellStyle name="20% - Accent2 5 4 5" xfId="4253"/>
    <cellStyle name="20% - Accent2 5 4 6" xfId="4254"/>
    <cellStyle name="20% - Accent2 5 4 7" xfId="4255"/>
    <cellStyle name="20% - Accent2 5 5" xfId="4256"/>
    <cellStyle name="20% - Accent2 5 5 2" xfId="4257"/>
    <cellStyle name="20% - Accent2 5 5 2 2" xfId="4258"/>
    <cellStyle name="20% - Accent2 5 5 2 3" xfId="4259"/>
    <cellStyle name="20% - Accent2 5 5 3" xfId="4260"/>
    <cellStyle name="20% - Accent2 5 5 4" xfId="4261"/>
    <cellStyle name="20% - Accent2 5 5 5" xfId="4262"/>
    <cellStyle name="20% - Accent2 5 5 6" xfId="4263"/>
    <cellStyle name="20% - Accent2 5 6" xfId="4264"/>
    <cellStyle name="20% - Accent2 5 6 2" xfId="4265"/>
    <cellStyle name="20% - Accent2 5 6 2 2" xfId="4266"/>
    <cellStyle name="20% - Accent2 5 6 2 3" xfId="4267"/>
    <cellStyle name="20% - Accent2 5 6 3" xfId="4268"/>
    <cellStyle name="20% - Accent2 5 6 4" xfId="4269"/>
    <cellStyle name="20% - Accent2 5 6 5" xfId="4270"/>
    <cellStyle name="20% - Accent2 5 6 6" xfId="4271"/>
    <cellStyle name="20% - Accent2 5 7" xfId="4272"/>
    <cellStyle name="20% - Accent2 5 7 2" xfId="4273"/>
    <cellStyle name="20% - Accent2 5 7 2 2" xfId="4274"/>
    <cellStyle name="20% - Accent2 5 7 2 3" xfId="4275"/>
    <cellStyle name="20% - Accent2 5 7 3" xfId="4276"/>
    <cellStyle name="20% - Accent2 5 7 4" xfId="4277"/>
    <cellStyle name="20% - Accent2 5 7 5" xfId="4278"/>
    <cellStyle name="20% - Accent2 5 7 6" xfId="4279"/>
    <cellStyle name="20% - Accent2 5 8" xfId="4280"/>
    <cellStyle name="20% - Accent2 5 8 2" xfId="4281"/>
    <cellStyle name="20% - Accent2 5 8 2 2" xfId="4282"/>
    <cellStyle name="20% - Accent2 5 8 2 3" xfId="4283"/>
    <cellStyle name="20% - Accent2 5 8 3" xfId="4284"/>
    <cellStyle name="20% - Accent2 5 8 4" xfId="4285"/>
    <cellStyle name="20% - Accent2 5 8 5" xfId="4286"/>
    <cellStyle name="20% - Accent2 5 8 6" xfId="4287"/>
    <cellStyle name="20% - Accent2 5 9" xfId="4288"/>
    <cellStyle name="20% - Accent2 5 9 2" xfId="4289"/>
    <cellStyle name="20% - Accent2 5 9 3" xfId="4290"/>
    <cellStyle name="20% - Accent2 6" xfId="4291"/>
    <cellStyle name="20% - Accent2 6 10" xfId="4292"/>
    <cellStyle name="20% - Accent2 6 11" xfId="4293"/>
    <cellStyle name="20% - Accent2 6 2" xfId="4294"/>
    <cellStyle name="20% - Accent2 6 2 2" xfId="4295"/>
    <cellStyle name="20% - Accent2 6 2 2 2" xfId="4296"/>
    <cellStyle name="20% - Accent2 6 2 2 2 2" xfId="4297"/>
    <cellStyle name="20% - Accent2 6 2 2 2 3" xfId="4298"/>
    <cellStyle name="20% - Accent2 6 2 2 3" xfId="4299"/>
    <cellStyle name="20% - Accent2 6 2 2 4" xfId="4300"/>
    <cellStyle name="20% - Accent2 6 2 2 5" xfId="4301"/>
    <cellStyle name="20% - Accent2 6 2 2 6" xfId="4302"/>
    <cellStyle name="20% - Accent2 6 2 3" xfId="4303"/>
    <cellStyle name="20% - Accent2 6 2 3 2" xfId="4304"/>
    <cellStyle name="20% - Accent2 6 2 3 2 2" xfId="4305"/>
    <cellStyle name="20% - Accent2 6 2 3 2 3" xfId="4306"/>
    <cellStyle name="20% - Accent2 6 2 3 3" xfId="4307"/>
    <cellStyle name="20% - Accent2 6 2 3 4" xfId="4308"/>
    <cellStyle name="20% - Accent2 6 2 3 5" xfId="4309"/>
    <cellStyle name="20% - Accent2 6 2 3 6" xfId="4310"/>
    <cellStyle name="20% - Accent2 6 2 4" xfId="4311"/>
    <cellStyle name="20% - Accent2 6 2 4 2" xfId="4312"/>
    <cellStyle name="20% - Accent2 6 2 4 3" xfId="4313"/>
    <cellStyle name="20% - Accent2 6 2 5" xfId="4314"/>
    <cellStyle name="20% - Accent2 6 2 6" xfId="4315"/>
    <cellStyle name="20% - Accent2 6 2 7" xfId="4316"/>
    <cellStyle name="20% - Accent2 6 2 8" xfId="4317"/>
    <cellStyle name="20% - Accent2 6 3" xfId="4318"/>
    <cellStyle name="20% - Accent2 6 3 2" xfId="4319"/>
    <cellStyle name="20% - Accent2 6 3 2 2" xfId="4320"/>
    <cellStyle name="20% - Accent2 6 3 2 2 2" xfId="4321"/>
    <cellStyle name="20% - Accent2 6 3 2 2 3" xfId="4322"/>
    <cellStyle name="20% - Accent2 6 3 2 3" xfId="4323"/>
    <cellStyle name="20% - Accent2 6 3 2 4" xfId="4324"/>
    <cellStyle name="20% - Accent2 6 3 2 5" xfId="4325"/>
    <cellStyle name="20% - Accent2 6 3 2 6" xfId="4326"/>
    <cellStyle name="20% - Accent2 6 3 3" xfId="4327"/>
    <cellStyle name="20% - Accent2 6 3 3 2" xfId="4328"/>
    <cellStyle name="20% - Accent2 6 3 3 3" xfId="4329"/>
    <cellStyle name="20% - Accent2 6 3 4" xfId="4330"/>
    <cellStyle name="20% - Accent2 6 3 5" xfId="4331"/>
    <cellStyle name="20% - Accent2 6 3 6" xfId="4332"/>
    <cellStyle name="20% - Accent2 6 3 7" xfId="4333"/>
    <cellStyle name="20% - Accent2 6 4" xfId="4334"/>
    <cellStyle name="20% - Accent2 6 4 2" xfId="4335"/>
    <cellStyle name="20% - Accent2 6 4 2 2" xfId="4336"/>
    <cellStyle name="20% - Accent2 6 4 2 3" xfId="4337"/>
    <cellStyle name="20% - Accent2 6 4 3" xfId="4338"/>
    <cellStyle name="20% - Accent2 6 4 4" xfId="4339"/>
    <cellStyle name="20% - Accent2 6 4 5" xfId="4340"/>
    <cellStyle name="20% - Accent2 6 4 6" xfId="4341"/>
    <cellStyle name="20% - Accent2 6 5" xfId="4342"/>
    <cellStyle name="20% - Accent2 6 5 2" xfId="4343"/>
    <cellStyle name="20% - Accent2 6 5 2 2" xfId="4344"/>
    <cellStyle name="20% - Accent2 6 5 2 3" xfId="4345"/>
    <cellStyle name="20% - Accent2 6 5 3" xfId="4346"/>
    <cellStyle name="20% - Accent2 6 5 4" xfId="4347"/>
    <cellStyle name="20% - Accent2 6 5 5" xfId="4348"/>
    <cellStyle name="20% - Accent2 6 5 6" xfId="4349"/>
    <cellStyle name="20% - Accent2 6 6" xfId="4350"/>
    <cellStyle name="20% - Accent2 6 6 2" xfId="4351"/>
    <cellStyle name="20% - Accent2 6 6 2 2" xfId="4352"/>
    <cellStyle name="20% - Accent2 6 6 2 3" xfId="4353"/>
    <cellStyle name="20% - Accent2 6 6 3" xfId="4354"/>
    <cellStyle name="20% - Accent2 6 6 4" xfId="4355"/>
    <cellStyle name="20% - Accent2 6 6 5" xfId="4356"/>
    <cellStyle name="20% - Accent2 6 6 6" xfId="4357"/>
    <cellStyle name="20% - Accent2 6 7" xfId="4358"/>
    <cellStyle name="20% - Accent2 6 7 2" xfId="4359"/>
    <cellStyle name="20% - Accent2 6 7 3" xfId="4360"/>
    <cellStyle name="20% - Accent2 6 8" xfId="4361"/>
    <cellStyle name="20% - Accent2 6 9" xfId="4362"/>
    <cellStyle name="20% - Accent2 7" xfId="4363"/>
    <cellStyle name="20% - Accent2 7 2" xfId="4364"/>
    <cellStyle name="20% - Accent2 7 2 2" xfId="4365"/>
    <cellStyle name="20% - Accent2 7 2 3" xfId="4366"/>
    <cellStyle name="20% - Accent2 7 3" xfId="4367"/>
    <cellStyle name="20% - Accent2 7 4" xfId="4368"/>
    <cellStyle name="20% - Accent2 7 5" xfId="4369"/>
    <cellStyle name="20% - Accent2 7 6" xfId="4370"/>
    <cellStyle name="20% - Accent2 8" xfId="4371"/>
    <cellStyle name="20% - Accent2 8 2" xfId="4372"/>
    <cellStyle name="20% - Accent2 8 2 2" xfId="4373"/>
    <cellStyle name="20% - Accent2 8 2 3" xfId="4374"/>
    <cellStyle name="20% - Accent2 8 3" xfId="4375"/>
    <cellStyle name="20% - Accent2 8 4" xfId="4376"/>
    <cellStyle name="20% - Accent2 8 5" xfId="4377"/>
    <cellStyle name="20% - Accent2 8 6" xfId="4378"/>
    <cellStyle name="20% - Accent2 9" xfId="4379"/>
    <cellStyle name="20% - Accent2 9 2" xfId="4380"/>
    <cellStyle name="20% - Accent2 9 2 2" xfId="4381"/>
    <cellStyle name="20% - Accent2 9 2 3" xfId="4382"/>
    <cellStyle name="20% - Accent2 9 3" xfId="4383"/>
    <cellStyle name="20% - Accent2 9 4" xfId="4384"/>
    <cellStyle name="20% - Accent2 9 5" xfId="4385"/>
    <cellStyle name="20% - Accent2 9 6" xfId="4386"/>
    <cellStyle name="20% - Accent3" xfId="29" builtinId="38" customBuiltin="1"/>
    <cellStyle name="20% - Accent3 10" xfId="4387"/>
    <cellStyle name="20% - Accent3 10 2" xfId="4388"/>
    <cellStyle name="20% - Accent3 10 2 2" xfId="4389"/>
    <cellStyle name="20% - Accent3 10 2 3" xfId="4390"/>
    <cellStyle name="20% - Accent3 10 3" xfId="4391"/>
    <cellStyle name="20% - Accent3 10 4" xfId="4392"/>
    <cellStyle name="20% - Accent3 10 5" xfId="4393"/>
    <cellStyle name="20% - Accent3 10 6" xfId="4394"/>
    <cellStyle name="20% - Accent3 11" xfId="4395"/>
    <cellStyle name="20% - Accent3 11 2" xfId="4396"/>
    <cellStyle name="20% - Accent3 11 2 2" xfId="4397"/>
    <cellStyle name="20% - Accent3 11 2 3" xfId="4398"/>
    <cellStyle name="20% - Accent3 11 3" xfId="4399"/>
    <cellStyle name="20% - Accent3 11 4" xfId="4400"/>
    <cellStyle name="20% - Accent3 11 5" xfId="4401"/>
    <cellStyle name="20% - Accent3 11 6" xfId="4402"/>
    <cellStyle name="20% - Accent3 12" xfId="4403"/>
    <cellStyle name="20% - Accent3 12 2" xfId="4404"/>
    <cellStyle name="20% - Accent3 12 2 2" xfId="4405"/>
    <cellStyle name="20% - Accent3 12 2 3" xfId="4406"/>
    <cellStyle name="20% - Accent3 12 3" xfId="4407"/>
    <cellStyle name="20% - Accent3 12 4" xfId="4408"/>
    <cellStyle name="20% - Accent3 12 5" xfId="4409"/>
    <cellStyle name="20% - Accent3 12 6" xfId="4410"/>
    <cellStyle name="20% - Accent3 13" xfId="4411"/>
    <cellStyle name="20% - Accent3 13 2" xfId="4412"/>
    <cellStyle name="20% - Accent3 13 3" xfId="4413"/>
    <cellStyle name="20% - Accent3 14" xfId="4414"/>
    <cellStyle name="20% - Accent3 15" xfId="4415"/>
    <cellStyle name="20% - Accent3 16" xfId="4416"/>
    <cellStyle name="20% - Accent3 17" xfId="4417"/>
    <cellStyle name="20% - Accent3 18" xfId="4418"/>
    <cellStyle name="20% - Accent3 2" xfId="54"/>
    <cellStyle name="20% - Accent3 2 2" xfId="285"/>
    <cellStyle name="20% - Accent3 2 3" xfId="286"/>
    <cellStyle name="20% - Accent3 3" xfId="287"/>
    <cellStyle name="20% - Accent3 3 10" xfId="4419"/>
    <cellStyle name="20% - Accent3 3 10 2" xfId="4420"/>
    <cellStyle name="20% - Accent3 3 10 2 2" xfId="4421"/>
    <cellStyle name="20% - Accent3 3 10 2 3" xfId="4422"/>
    <cellStyle name="20% - Accent3 3 10 3" xfId="4423"/>
    <cellStyle name="20% - Accent3 3 10 4" xfId="4424"/>
    <cellStyle name="20% - Accent3 3 10 5" xfId="4425"/>
    <cellStyle name="20% - Accent3 3 10 6" xfId="4426"/>
    <cellStyle name="20% - Accent3 3 11" xfId="4427"/>
    <cellStyle name="20% - Accent3 3 11 2" xfId="4428"/>
    <cellStyle name="20% - Accent3 3 11 2 2" xfId="4429"/>
    <cellStyle name="20% - Accent3 3 11 2 3" xfId="4430"/>
    <cellStyle name="20% - Accent3 3 11 3" xfId="4431"/>
    <cellStyle name="20% - Accent3 3 11 4" xfId="4432"/>
    <cellStyle name="20% - Accent3 3 11 5" xfId="4433"/>
    <cellStyle name="20% - Accent3 3 11 6" xfId="4434"/>
    <cellStyle name="20% - Accent3 3 12" xfId="4435"/>
    <cellStyle name="20% - Accent3 3 12 2" xfId="4436"/>
    <cellStyle name="20% - Accent3 3 12 3" xfId="4437"/>
    <cellStyle name="20% - Accent3 3 13" xfId="4438"/>
    <cellStyle name="20% - Accent3 3 14" xfId="4439"/>
    <cellStyle name="20% - Accent3 3 15" xfId="4440"/>
    <cellStyle name="20% - Accent3 3 16" xfId="4441"/>
    <cellStyle name="20% - Accent3 3 2" xfId="4442"/>
    <cellStyle name="20% - Accent3 3 2 10" xfId="4443"/>
    <cellStyle name="20% - Accent3 3 2 10 2" xfId="4444"/>
    <cellStyle name="20% - Accent3 3 2 10 3" xfId="4445"/>
    <cellStyle name="20% - Accent3 3 2 11" xfId="4446"/>
    <cellStyle name="20% - Accent3 3 2 12" xfId="4447"/>
    <cellStyle name="20% - Accent3 3 2 13" xfId="4448"/>
    <cellStyle name="20% - Accent3 3 2 14" xfId="4449"/>
    <cellStyle name="20% - Accent3 3 2 2" xfId="4450"/>
    <cellStyle name="20% - Accent3 3 2 2 10" xfId="4451"/>
    <cellStyle name="20% - Accent3 3 2 2 11" xfId="4452"/>
    <cellStyle name="20% - Accent3 3 2 2 12" xfId="4453"/>
    <cellStyle name="20% - Accent3 3 2 2 13" xfId="4454"/>
    <cellStyle name="20% - Accent3 3 2 2 2" xfId="4455"/>
    <cellStyle name="20% - Accent3 3 2 2 2 10" xfId="4456"/>
    <cellStyle name="20% - Accent3 3 2 2 2 2" xfId="4457"/>
    <cellStyle name="20% - Accent3 3 2 2 2 2 2" xfId="4458"/>
    <cellStyle name="20% - Accent3 3 2 2 2 2 2 2" xfId="4459"/>
    <cellStyle name="20% - Accent3 3 2 2 2 2 2 2 2" xfId="4460"/>
    <cellStyle name="20% - Accent3 3 2 2 2 2 2 2 3" xfId="4461"/>
    <cellStyle name="20% - Accent3 3 2 2 2 2 2 3" xfId="4462"/>
    <cellStyle name="20% - Accent3 3 2 2 2 2 2 4" xfId="4463"/>
    <cellStyle name="20% - Accent3 3 2 2 2 2 2 5" xfId="4464"/>
    <cellStyle name="20% - Accent3 3 2 2 2 2 2 6" xfId="4465"/>
    <cellStyle name="20% - Accent3 3 2 2 2 2 3" xfId="4466"/>
    <cellStyle name="20% - Accent3 3 2 2 2 2 3 2" xfId="4467"/>
    <cellStyle name="20% - Accent3 3 2 2 2 2 3 2 2" xfId="4468"/>
    <cellStyle name="20% - Accent3 3 2 2 2 2 3 2 3" xfId="4469"/>
    <cellStyle name="20% - Accent3 3 2 2 2 2 3 3" xfId="4470"/>
    <cellStyle name="20% - Accent3 3 2 2 2 2 3 4" xfId="4471"/>
    <cellStyle name="20% - Accent3 3 2 2 2 2 3 5" xfId="4472"/>
    <cellStyle name="20% - Accent3 3 2 2 2 2 3 6" xfId="4473"/>
    <cellStyle name="20% - Accent3 3 2 2 2 2 4" xfId="4474"/>
    <cellStyle name="20% - Accent3 3 2 2 2 2 4 2" xfId="4475"/>
    <cellStyle name="20% - Accent3 3 2 2 2 2 4 3" xfId="4476"/>
    <cellStyle name="20% - Accent3 3 2 2 2 2 5" xfId="4477"/>
    <cellStyle name="20% - Accent3 3 2 2 2 2 6" xfId="4478"/>
    <cellStyle name="20% - Accent3 3 2 2 2 2 7" xfId="4479"/>
    <cellStyle name="20% - Accent3 3 2 2 2 2 8" xfId="4480"/>
    <cellStyle name="20% - Accent3 3 2 2 2 3" xfId="4481"/>
    <cellStyle name="20% - Accent3 3 2 2 2 3 2" xfId="4482"/>
    <cellStyle name="20% - Accent3 3 2 2 2 3 2 2" xfId="4483"/>
    <cellStyle name="20% - Accent3 3 2 2 2 3 2 2 2" xfId="4484"/>
    <cellStyle name="20% - Accent3 3 2 2 2 3 2 2 3" xfId="4485"/>
    <cellStyle name="20% - Accent3 3 2 2 2 3 2 3" xfId="4486"/>
    <cellStyle name="20% - Accent3 3 2 2 2 3 2 4" xfId="4487"/>
    <cellStyle name="20% - Accent3 3 2 2 2 3 2 5" xfId="4488"/>
    <cellStyle name="20% - Accent3 3 2 2 2 3 2 6" xfId="4489"/>
    <cellStyle name="20% - Accent3 3 2 2 2 3 3" xfId="4490"/>
    <cellStyle name="20% - Accent3 3 2 2 2 3 3 2" xfId="4491"/>
    <cellStyle name="20% - Accent3 3 2 2 2 3 3 3" xfId="4492"/>
    <cellStyle name="20% - Accent3 3 2 2 2 3 4" xfId="4493"/>
    <cellStyle name="20% - Accent3 3 2 2 2 3 5" xfId="4494"/>
    <cellStyle name="20% - Accent3 3 2 2 2 3 6" xfId="4495"/>
    <cellStyle name="20% - Accent3 3 2 2 2 3 7" xfId="4496"/>
    <cellStyle name="20% - Accent3 3 2 2 2 4" xfId="4497"/>
    <cellStyle name="20% - Accent3 3 2 2 2 4 2" xfId="4498"/>
    <cellStyle name="20% - Accent3 3 2 2 2 4 2 2" xfId="4499"/>
    <cellStyle name="20% - Accent3 3 2 2 2 4 2 3" xfId="4500"/>
    <cellStyle name="20% - Accent3 3 2 2 2 4 3" xfId="4501"/>
    <cellStyle name="20% - Accent3 3 2 2 2 4 4" xfId="4502"/>
    <cellStyle name="20% - Accent3 3 2 2 2 4 5" xfId="4503"/>
    <cellStyle name="20% - Accent3 3 2 2 2 4 6" xfId="4504"/>
    <cellStyle name="20% - Accent3 3 2 2 2 5" xfId="4505"/>
    <cellStyle name="20% - Accent3 3 2 2 2 5 2" xfId="4506"/>
    <cellStyle name="20% - Accent3 3 2 2 2 5 2 2" xfId="4507"/>
    <cellStyle name="20% - Accent3 3 2 2 2 5 2 3" xfId="4508"/>
    <cellStyle name="20% - Accent3 3 2 2 2 5 3" xfId="4509"/>
    <cellStyle name="20% - Accent3 3 2 2 2 5 4" xfId="4510"/>
    <cellStyle name="20% - Accent3 3 2 2 2 5 5" xfId="4511"/>
    <cellStyle name="20% - Accent3 3 2 2 2 5 6" xfId="4512"/>
    <cellStyle name="20% - Accent3 3 2 2 2 6" xfId="4513"/>
    <cellStyle name="20% - Accent3 3 2 2 2 6 2" xfId="4514"/>
    <cellStyle name="20% - Accent3 3 2 2 2 6 3" xfId="4515"/>
    <cellStyle name="20% - Accent3 3 2 2 2 7" xfId="4516"/>
    <cellStyle name="20% - Accent3 3 2 2 2 8" xfId="4517"/>
    <cellStyle name="20% - Accent3 3 2 2 2 9" xfId="4518"/>
    <cellStyle name="20% - Accent3 3 2 2 3" xfId="4519"/>
    <cellStyle name="20% - Accent3 3 2 2 3 2" xfId="4520"/>
    <cellStyle name="20% - Accent3 3 2 2 3 2 2" xfId="4521"/>
    <cellStyle name="20% - Accent3 3 2 2 3 2 2 2" xfId="4522"/>
    <cellStyle name="20% - Accent3 3 2 2 3 2 2 2 2" xfId="4523"/>
    <cellStyle name="20% - Accent3 3 2 2 3 2 2 2 3" xfId="4524"/>
    <cellStyle name="20% - Accent3 3 2 2 3 2 2 3" xfId="4525"/>
    <cellStyle name="20% - Accent3 3 2 2 3 2 2 4" xfId="4526"/>
    <cellStyle name="20% - Accent3 3 2 2 3 2 2 5" xfId="4527"/>
    <cellStyle name="20% - Accent3 3 2 2 3 2 2 6" xfId="4528"/>
    <cellStyle name="20% - Accent3 3 2 2 3 2 3" xfId="4529"/>
    <cellStyle name="20% - Accent3 3 2 2 3 2 3 2" xfId="4530"/>
    <cellStyle name="20% - Accent3 3 2 2 3 2 3 3" xfId="4531"/>
    <cellStyle name="20% - Accent3 3 2 2 3 2 4" xfId="4532"/>
    <cellStyle name="20% - Accent3 3 2 2 3 2 5" xfId="4533"/>
    <cellStyle name="20% - Accent3 3 2 2 3 2 6" xfId="4534"/>
    <cellStyle name="20% - Accent3 3 2 2 3 2 7" xfId="4535"/>
    <cellStyle name="20% - Accent3 3 2 2 3 3" xfId="4536"/>
    <cellStyle name="20% - Accent3 3 2 2 3 3 2" xfId="4537"/>
    <cellStyle name="20% - Accent3 3 2 2 3 3 2 2" xfId="4538"/>
    <cellStyle name="20% - Accent3 3 2 2 3 3 2 3" xfId="4539"/>
    <cellStyle name="20% - Accent3 3 2 2 3 3 3" xfId="4540"/>
    <cellStyle name="20% - Accent3 3 2 2 3 3 4" xfId="4541"/>
    <cellStyle name="20% - Accent3 3 2 2 3 3 5" xfId="4542"/>
    <cellStyle name="20% - Accent3 3 2 2 3 3 6" xfId="4543"/>
    <cellStyle name="20% - Accent3 3 2 2 3 4" xfId="4544"/>
    <cellStyle name="20% - Accent3 3 2 2 3 4 2" xfId="4545"/>
    <cellStyle name="20% - Accent3 3 2 2 3 4 2 2" xfId="4546"/>
    <cellStyle name="20% - Accent3 3 2 2 3 4 2 3" xfId="4547"/>
    <cellStyle name="20% - Accent3 3 2 2 3 4 3" xfId="4548"/>
    <cellStyle name="20% - Accent3 3 2 2 3 4 4" xfId="4549"/>
    <cellStyle name="20% - Accent3 3 2 2 3 4 5" xfId="4550"/>
    <cellStyle name="20% - Accent3 3 2 2 3 4 6" xfId="4551"/>
    <cellStyle name="20% - Accent3 3 2 2 3 5" xfId="4552"/>
    <cellStyle name="20% - Accent3 3 2 2 3 5 2" xfId="4553"/>
    <cellStyle name="20% - Accent3 3 2 2 3 5 3" xfId="4554"/>
    <cellStyle name="20% - Accent3 3 2 2 3 6" xfId="4555"/>
    <cellStyle name="20% - Accent3 3 2 2 3 7" xfId="4556"/>
    <cellStyle name="20% - Accent3 3 2 2 3 8" xfId="4557"/>
    <cellStyle name="20% - Accent3 3 2 2 3 9" xfId="4558"/>
    <cellStyle name="20% - Accent3 3 2 2 4" xfId="4559"/>
    <cellStyle name="20% - Accent3 3 2 2 4 2" xfId="4560"/>
    <cellStyle name="20% - Accent3 3 2 2 4 2 2" xfId="4561"/>
    <cellStyle name="20% - Accent3 3 2 2 4 2 2 2" xfId="4562"/>
    <cellStyle name="20% - Accent3 3 2 2 4 2 2 3" xfId="4563"/>
    <cellStyle name="20% - Accent3 3 2 2 4 2 3" xfId="4564"/>
    <cellStyle name="20% - Accent3 3 2 2 4 2 4" xfId="4565"/>
    <cellStyle name="20% - Accent3 3 2 2 4 2 5" xfId="4566"/>
    <cellStyle name="20% - Accent3 3 2 2 4 2 6" xfId="4567"/>
    <cellStyle name="20% - Accent3 3 2 2 4 3" xfId="4568"/>
    <cellStyle name="20% - Accent3 3 2 2 4 3 2" xfId="4569"/>
    <cellStyle name="20% - Accent3 3 2 2 4 3 3" xfId="4570"/>
    <cellStyle name="20% - Accent3 3 2 2 4 4" xfId="4571"/>
    <cellStyle name="20% - Accent3 3 2 2 4 5" xfId="4572"/>
    <cellStyle name="20% - Accent3 3 2 2 4 6" xfId="4573"/>
    <cellStyle name="20% - Accent3 3 2 2 4 7" xfId="4574"/>
    <cellStyle name="20% - Accent3 3 2 2 5" xfId="4575"/>
    <cellStyle name="20% - Accent3 3 2 2 5 2" xfId="4576"/>
    <cellStyle name="20% - Accent3 3 2 2 5 2 2" xfId="4577"/>
    <cellStyle name="20% - Accent3 3 2 2 5 2 3" xfId="4578"/>
    <cellStyle name="20% - Accent3 3 2 2 5 3" xfId="4579"/>
    <cellStyle name="20% - Accent3 3 2 2 5 4" xfId="4580"/>
    <cellStyle name="20% - Accent3 3 2 2 5 5" xfId="4581"/>
    <cellStyle name="20% - Accent3 3 2 2 5 6" xfId="4582"/>
    <cellStyle name="20% - Accent3 3 2 2 6" xfId="4583"/>
    <cellStyle name="20% - Accent3 3 2 2 6 2" xfId="4584"/>
    <cellStyle name="20% - Accent3 3 2 2 6 2 2" xfId="4585"/>
    <cellStyle name="20% - Accent3 3 2 2 6 2 3" xfId="4586"/>
    <cellStyle name="20% - Accent3 3 2 2 6 3" xfId="4587"/>
    <cellStyle name="20% - Accent3 3 2 2 6 4" xfId="4588"/>
    <cellStyle name="20% - Accent3 3 2 2 6 5" xfId="4589"/>
    <cellStyle name="20% - Accent3 3 2 2 6 6" xfId="4590"/>
    <cellStyle name="20% - Accent3 3 2 2 7" xfId="4591"/>
    <cellStyle name="20% - Accent3 3 2 2 7 2" xfId="4592"/>
    <cellStyle name="20% - Accent3 3 2 2 7 2 2" xfId="4593"/>
    <cellStyle name="20% - Accent3 3 2 2 7 2 3" xfId="4594"/>
    <cellStyle name="20% - Accent3 3 2 2 7 3" xfId="4595"/>
    <cellStyle name="20% - Accent3 3 2 2 7 4" xfId="4596"/>
    <cellStyle name="20% - Accent3 3 2 2 7 5" xfId="4597"/>
    <cellStyle name="20% - Accent3 3 2 2 7 6" xfId="4598"/>
    <cellStyle name="20% - Accent3 3 2 2 8" xfId="4599"/>
    <cellStyle name="20% - Accent3 3 2 2 8 2" xfId="4600"/>
    <cellStyle name="20% - Accent3 3 2 2 8 2 2" xfId="4601"/>
    <cellStyle name="20% - Accent3 3 2 2 8 2 3" xfId="4602"/>
    <cellStyle name="20% - Accent3 3 2 2 8 3" xfId="4603"/>
    <cellStyle name="20% - Accent3 3 2 2 8 4" xfId="4604"/>
    <cellStyle name="20% - Accent3 3 2 2 8 5" xfId="4605"/>
    <cellStyle name="20% - Accent3 3 2 2 8 6" xfId="4606"/>
    <cellStyle name="20% - Accent3 3 2 2 9" xfId="4607"/>
    <cellStyle name="20% - Accent3 3 2 2 9 2" xfId="4608"/>
    <cellStyle name="20% - Accent3 3 2 2 9 3" xfId="4609"/>
    <cellStyle name="20% - Accent3 3 2 3" xfId="4610"/>
    <cellStyle name="20% - Accent3 3 2 3 10" xfId="4611"/>
    <cellStyle name="20% - Accent3 3 2 3 2" xfId="4612"/>
    <cellStyle name="20% - Accent3 3 2 3 2 2" xfId="4613"/>
    <cellStyle name="20% - Accent3 3 2 3 2 2 2" xfId="4614"/>
    <cellStyle name="20% - Accent3 3 2 3 2 2 2 2" xfId="4615"/>
    <cellStyle name="20% - Accent3 3 2 3 2 2 2 3" xfId="4616"/>
    <cellStyle name="20% - Accent3 3 2 3 2 2 3" xfId="4617"/>
    <cellStyle name="20% - Accent3 3 2 3 2 2 4" xfId="4618"/>
    <cellStyle name="20% - Accent3 3 2 3 2 2 5" xfId="4619"/>
    <cellStyle name="20% - Accent3 3 2 3 2 2 6" xfId="4620"/>
    <cellStyle name="20% - Accent3 3 2 3 2 3" xfId="4621"/>
    <cellStyle name="20% - Accent3 3 2 3 2 3 2" xfId="4622"/>
    <cellStyle name="20% - Accent3 3 2 3 2 3 2 2" xfId="4623"/>
    <cellStyle name="20% - Accent3 3 2 3 2 3 2 3" xfId="4624"/>
    <cellStyle name="20% - Accent3 3 2 3 2 3 3" xfId="4625"/>
    <cellStyle name="20% - Accent3 3 2 3 2 3 4" xfId="4626"/>
    <cellStyle name="20% - Accent3 3 2 3 2 3 5" xfId="4627"/>
    <cellStyle name="20% - Accent3 3 2 3 2 3 6" xfId="4628"/>
    <cellStyle name="20% - Accent3 3 2 3 2 4" xfId="4629"/>
    <cellStyle name="20% - Accent3 3 2 3 2 4 2" xfId="4630"/>
    <cellStyle name="20% - Accent3 3 2 3 2 4 3" xfId="4631"/>
    <cellStyle name="20% - Accent3 3 2 3 2 5" xfId="4632"/>
    <cellStyle name="20% - Accent3 3 2 3 2 6" xfId="4633"/>
    <cellStyle name="20% - Accent3 3 2 3 2 7" xfId="4634"/>
    <cellStyle name="20% - Accent3 3 2 3 2 8" xfId="4635"/>
    <cellStyle name="20% - Accent3 3 2 3 3" xfId="4636"/>
    <cellStyle name="20% - Accent3 3 2 3 3 2" xfId="4637"/>
    <cellStyle name="20% - Accent3 3 2 3 3 2 2" xfId="4638"/>
    <cellStyle name="20% - Accent3 3 2 3 3 2 2 2" xfId="4639"/>
    <cellStyle name="20% - Accent3 3 2 3 3 2 2 3" xfId="4640"/>
    <cellStyle name="20% - Accent3 3 2 3 3 2 3" xfId="4641"/>
    <cellStyle name="20% - Accent3 3 2 3 3 2 4" xfId="4642"/>
    <cellStyle name="20% - Accent3 3 2 3 3 2 5" xfId="4643"/>
    <cellStyle name="20% - Accent3 3 2 3 3 2 6" xfId="4644"/>
    <cellStyle name="20% - Accent3 3 2 3 3 3" xfId="4645"/>
    <cellStyle name="20% - Accent3 3 2 3 3 3 2" xfId="4646"/>
    <cellStyle name="20% - Accent3 3 2 3 3 3 3" xfId="4647"/>
    <cellStyle name="20% - Accent3 3 2 3 3 4" xfId="4648"/>
    <cellStyle name="20% - Accent3 3 2 3 3 5" xfId="4649"/>
    <cellStyle name="20% - Accent3 3 2 3 3 6" xfId="4650"/>
    <cellStyle name="20% - Accent3 3 2 3 3 7" xfId="4651"/>
    <cellStyle name="20% - Accent3 3 2 3 4" xfId="4652"/>
    <cellStyle name="20% - Accent3 3 2 3 4 2" xfId="4653"/>
    <cellStyle name="20% - Accent3 3 2 3 4 2 2" xfId="4654"/>
    <cellStyle name="20% - Accent3 3 2 3 4 2 3" xfId="4655"/>
    <cellStyle name="20% - Accent3 3 2 3 4 3" xfId="4656"/>
    <cellStyle name="20% - Accent3 3 2 3 4 4" xfId="4657"/>
    <cellStyle name="20% - Accent3 3 2 3 4 5" xfId="4658"/>
    <cellStyle name="20% - Accent3 3 2 3 4 6" xfId="4659"/>
    <cellStyle name="20% - Accent3 3 2 3 5" xfId="4660"/>
    <cellStyle name="20% - Accent3 3 2 3 5 2" xfId="4661"/>
    <cellStyle name="20% - Accent3 3 2 3 5 2 2" xfId="4662"/>
    <cellStyle name="20% - Accent3 3 2 3 5 2 3" xfId="4663"/>
    <cellStyle name="20% - Accent3 3 2 3 5 3" xfId="4664"/>
    <cellStyle name="20% - Accent3 3 2 3 5 4" xfId="4665"/>
    <cellStyle name="20% - Accent3 3 2 3 5 5" xfId="4666"/>
    <cellStyle name="20% - Accent3 3 2 3 5 6" xfId="4667"/>
    <cellStyle name="20% - Accent3 3 2 3 6" xfId="4668"/>
    <cellStyle name="20% - Accent3 3 2 3 6 2" xfId="4669"/>
    <cellStyle name="20% - Accent3 3 2 3 6 3" xfId="4670"/>
    <cellStyle name="20% - Accent3 3 2 3 7" xfId="4671"/>
    <cellStyle name="20% - Accent3 3 2 3 8" xfId="4672"/>
    <cellStyle name="20% - Accent3 3 2 3 9" xfId="4673"/>
    <cellStyle name="20% - Accent3 3 2 4" xfId="4674"/>
    <cellStyle name="20% - Accent3 3 2 4 2" xfId="4675"/>
    <cellStyle name="20% - Accent3 3 2 4 2 2" xfId="4676"/>
    <cellStyle name="20% - Accent3 3 2 4 2 2 2" xfId="4677"/>
    <cellStyle name="20% - Accent3 3 2 4 2 2 2 2" xfId="4678"/>
    <cellStyle name="20% - Accent3 3 2 4 2 2 2 3" xfId="4679"/>
    <cellStyle name="20% - Accent3 3 2 4 2 2 3" xfId="4680"/>
    <cellStyle name="20% - Accent3 3 2 4 2 2 4" xfId="4681"/>
    <cellStyle name="20% - Accent3 3 2 4 2 2 5" xfId="4682"/>
    <cellStyle name="20% - Accent3 3 2 4 2 2 6" xfId="4683"/>
    <cellStyle name="20% - Accent3 3 2 4 2 3" xfId="4684"/>
    <cellStyle name="20% - Accent3 3 2 4 2 3 2" xfId="4685"/>
    <cellStyle name="20% - Accent3 3 2 4 2 3 3" xfId="4686"/>
    <cellStyle name="20% - Accent3 3 2 4 2 4" xfId="4687"/>
    <cellStyle name="20% - Accent3 3 2 4 2 5" xfId="4688"/>
    <cellStyle name="20% - Accent3 3 2 4 2 6" xfId="4689"/>
    <cellStyle name="20% - Accent3 3 2 4 2 7" xfId="4690"/>
    <cellStyle name="20% - Accent3 3 2 4 3" xfId="4691"/>
    <cellStyle name="20% - Accent3 3 2 4 3 2" xfId="4692"/>
    <cellStyle name="20% - Accent3 3 2 4 3 2 2" xfId="4693"/>
    <cellStyle name="20% - Accent3 3 2 4 3 2 3" xfId="4694"/>
    <cellStyle name="20% - Accent3 3 2 4 3 3" xfId="4695"/>
    <cellStyle name="20% - Accent3 3 2 4 3 4" xfId="4696"/>
    <cellStyle name="20% - Accent3 3 2 4 3 5" xfId="4697"/>
    <cellStyle name="20% - Accent3 3 2 4 3 6" xfId="4698"/>
    <cellStyle name="20% - Accent3 3 2 4 4" xfId="4699"/>
    <cellStyle name="20% - Accent3 3 2 4 4 2" xfId="4700"/>
    <cellStyle name="20% - Accent3 3 2 4 4 2 2" xfId="4701"/>
    <cellStyle name="20% - Accent3 3 2 4 4 2 3" xfId="4702"/>
    <cellStyle name="20% - Accent3 3 2 4 4 3" xfId="4703"/>
    <cellStyle name="20% - Accent3 3 2 4 4 4" xfId="4704"/>
    <cellStyle name="20% - Accent3 3 2 4 4 5" xfId="4705"/>
    <cellStyle name="20% - Accent3 3 2 4 4 6" xfId="4706"/>
    <cellStyle name="20% - Accent3 3 2 4 5" xfId="4707"/>
    <cellStyle name="20% - Accent3 3 2 4 5 2" xfId="4708"/>
    <cellStyle name="20% - Accent3 3 2 4 5 3" xfId="4709"/>
    <cellStyle name="20% - Accent3 3 2 4 6" xfId="4710"/>
    <cellStyle name="20% - Accent3 3 2 4 7" xfId="4711"/>
    <cellStyle name="20% - Accent3 3 2 4 8" xfId="4712"/>
    <cellStyle name="20% - Accent3 3 2 4 9" xfId="4713"/>
    <cellStyle name="20% - Accent3 3 2 5" xfId="4714"/>
    <cellStyle name="20% - Accent3 3 2 5 2" xfId="4715"/>
    <cellStyle name="20% - Accent3 3 2 5 2 2" xfId="4716"/>
    <cellStyle name="20% - Accent3 3 2 5 2 2 2" xfId="4717"/>
    <cellStyle name="20% - Accent3 3 2 5 2 2 3" xfId="4718"/>
    <cellStyle name="20% - Accent3 3 2 5 2 3" xfId="4719"/>
    <cellStyle name="20% - Accent3 3 2 5 2 4" xfId="4720"/>
    <cellStyle name="20% - Accent3 3 2 5 2 5" xfId="4721"/>
    <cellStyle name="20% - Accent3 3 2 5 2 6" xfId="4722"/>
    <cellStyle name="20% - Accent3 3 2 5 3" xfId="4723"/>
    <cellStyle name="20% - Accent3 3 2 5 3 2" xfId="4724"/>
    <cellStyle name="20% - Accent3 3 2 5 3 3" xfId="4725"/>
    <cellStyle name="20% - Accent3 3 2 5 4" xfId="4726"/>
    <cellStyle name="20% - Accent3 3 2 5 5" xfId="4727"/>
    <cellStyle name="20% - Accent3 3 2 5 6" xfId="4728"/>
    <cellStyle name="20% - Accent3 3 2 5 7" xfId="4729"/>
    <cellStyle name="20% - Accent3 3 2 6" xfId="4730"/>
    <cellStyle name="20% - Accent3 3 2 6 2" xfId="4731"/>
    <cellStyle name="20% - Accent3 3 2 6 2 2" xfId="4732"/>
    <cellStyle name="20% - Accent3 3 2 6 2 3" xfId="4733"/>
    <cellStyle name="20% - Accent3 3 2 6 3" xfId="4734"/>
    <cellStyle name="20% - Accent3 3 2 6 4" xfId="4735"/>
    <cellStyle name="20% - Accent3 3 2 6 5" xfId="4736"/>
    <cellStyle name="20% - Accent3 3 2 6 6" xfId="4737"/>
    <cellStyle name="20% - Accent3 3 2 7" xfId="4738"/>
    <cellStyle name="20% - Accent3 3 2 7 2" xfId="4739"/>
    <cellStyle name="20% - Accent3 3 2 7 2 2" xfId="4740"/>
    <cellStyle name="20% - Accent3 3 2 7 2 3" xfId="4741"/>
    <cellStyle name="20% - Accent3 3 2 7 3" xfId="4742"/>
    <cellStyle name="20% - Accent3 3 2 7 4" xfId="4743"/>
    <cellStyle name="20% - Accent3 3 2 7 5" xfId="4744"/>
    <cellStyle name="20% - Accent3 3 2 7 6" xfId="4745"/>
    <cellStyle name="20% - Accent3 3 2 8" xfId="4746"/>
    <cellStyle name="20% - Accent3 3 2 8 2" xfId="4747"/>
    <cellStyle name="20% - Accent3 3 2 8 2 2" xfId="4748"/>
    <cellStyle name="20% - Accent3 3 2 8 2 3" xfId="4749"/>
    <cellStyle name="20% - Accent3 3 2 8 3" xfId="4750"/>
    <cellStyle name="20% - Accent3 3 2 8 4" xfId="4751"/>
    <cellStyle name="20% - Accent3 3 2 8 5" xfId="4752"/>
    <cellStyle name="20% - Accent3 3 2 8 6" xfId="4753"/>
    <cellStyle name="20% - Accent3 3 2 9" xfId="4754"/>
    <cellStyle name="20% - Accent3 3 2 9 2" xfId="4755"/>
    <cellStyle name="20% - Accent3 3 2 9 2 2" xfId="4756"/>
    <cellStyle name="20% - Accent3 3 2 9 2 3" xfId="4757"/>
    <cellStyle name="20% - Accent3 3 2 9 3" xfId="4758"/>
    <cellStyle name="20% - Accent3 3 2 9 4" xfId="4759"/>
    <cellStyle name="20% - Accent3 3 2 9 5" xfId="4760"/>
    <cellStyle name="20% - Accent3 3 2 9 6" xfId="4761"/>
    <cellStyle name="20% - Accent3 3 3" xfId="4762"/>
    <cellStyle name="20% - Accent3 3 3 10" xfId="4763"/>
    <cellStyle name="20% - Accent3 3 3 10 2" xfId="4764"/>
    <cellStyle name="20% - Accent3 3 3 10 3" xfId="4765"/>
    <cellStyle name="20% - Accent3 3 3 11" xfId="4766"/>
    <cellStyle name="20% - Accent3 3 3 12" xfId="4767"/>
    <cellStyle name="20% - Accent3 3 3 13" xfId="4768"/>
    <cellStyle name="20% - Accent3 3 3 14" xfId="4769"/>
    <cellStyle name="20% - Accent3 3 3 2" xfId="4770"/>
    <cellStyle name="20% - Accent3 3 3 2 10" xfId="4771"/>
    <cellStyle name="20% - Accent3 3 3 2 11" xfId="4772"/>
    <cellStyle name="20% - Accent3 3 3 2 12" xfId="4773"/>
    <cellStyle name="20% - Accent3 3 3 2 13" xfId="4774"/>
    <cellStyle name="20% - Accent3 3 3 2 2" xfId="4775"/>
    <cellStyle name="20% - Accent3 3 3 2 2 10" xfId="4776"/>
    <cellStyle name="20% - Accent3 3 3 2 2 2" xfId="4777"/>
    <cellStyle name="20% - Accent3 3 3 2 2 2 2" xfId="4778"/>
    <cellStyle name="20% - Accent3 3 3 2 2 2 2 2" xfId="4779"/>
    <cellStyle name="20% - Accent3 3 3 2 2 2 2 2 2" xfId="4780"/>
    <cellStyle name="20% - Accent3 3 3 2 2 2 2 2 3" xfId="4781"/>
    <cellStyle name="20% - Accent3 3 3 2 2 2 2 3" xfId="4782"/>
    <cellStyle name="20% - Accent3 3 3 2 2 2 2 4" xfId="4783"/>
    <cellStyle name="20% - Accent3 3 3 2 2 2 2 5" xfId="4784"/>
    <cellStyle name="20% - Accent3 3 3 2 2 2 2 6" xfId="4785"/>
    <cellStyle name="20% - Accent3 3 3 2 2 2 3" xfId="4786"/>
    <cellStyle name="20% - Accent3 3 3 2 2 2 3 2" xfId="4787"/>
    <cellStyle name="20% - Accent3 3 3 2 2 2 3 2 2" xfId="4788"/>
    <cellStyle name="20% - Accent3 3 3 2 2 2 3 2 3" xfId="4789"/>
    <cellStyle name="20% - Accent3 3 3 2 2 2 3 3" xfId="4790"/>
    <cellStyle name="20% - Accent3 3 3 2 2 2 3 4" xfId="4791"/>
    <cellStyle name="20% - Accent3 3 3 2 2 2 3 5" xfId="4792"/>
    <cellStyle name="20% - Accent3 3 3 2 2 2 3 6" xfId="4793"/>
    <cellStyle name="20% - Accent3 3 3 2 2 2 4" xfId="4794"/>
    <cellStyle name="20% - Accent3 3 3 2 2 2 4 2" xfId="4795"/>
    <cellStyle name="20% - Accent3 3 3 2 2 2 4 3" xfId="4796"/>
    <cellStyle name="20% - Accent3 3 3 2 2 2 5" xfId="4797"/>
    <cellStyle name="20% - Accent3 3 3 2 2 2 6" xfId="4798"/>
    <cellStyle name="20% - Accent3 3 3 2 2 2 7" xfId="4799"/>
    <cellStyle name="20% - Accent3 3 3 2 2 2 8" xfId="4800"/>
    <cellStyle name="20% - Accent3 3 3 2 2 3" xfId="4801"/>
    <cellStyle name="20% - Accent3 3 3 2 2 3 2" xfId="4802"/>
    <cellStyle name="20% - Accent3 3 3 2 2 3 2 2" xfId="4803"/>
    <cellStyle name="20% - Accent3 3 3 2 2 3 2 2 2" xfId="4804"/>
    <cellStyle name="20% - Accent3 3 3 2 2 3 2 2 3" xfId="4805"/>
    <cellStyle name="20% - Accent3 3 3 2 2 3 2 3" xfId="4806"/>
    <cellStyle name="20% - Accent3 3 3 2 2 3 2 4" xfId="4807"/>
    <cellStyle name="20% - Accent3 3 3 2 2 3 2 5" xfId="4808"/>
    <cellStyle name="20% - Accent3 3 3 2 2 3 2 6" xfId="4809"/>
    <cellStyle name="20% - Accent3 3 3 2 2 3 3" xfId="4810"/>
    <cellStyle name="20% - Accent3 3 3 2 2 3 3 2" xfId="4811"/>
    <cellStyle name="20% - Accent3 3 3 2 2 3 3 3" xfId="4812"/>
    <cellStyle name="20% - Accent3 3 3 2 2 3 4" xfId="4813"/>
    <cellStyle name="20% - Accent3 3 3 2 2 3 5" xfId="4814"/>
    <cellStyle name="20% - Accent3 3 3 2 2 3 6" xfId="4815"/>
    <cellStyle name="20% - Accent3 3 3 2 2 3 7" xfId="4816"/>
    <cellStyle name="20% - Accent3 3 3 2 2 4" xfId="4817"/>
    <cellStyle name="20% - Accent3 3 3 2 2 4 2" xfId="4818"/>
    <cellStyle name="20% - Accent3 3 3 2 2 4 2 2" xfId="4819"/>
    <cellStyle name="20% - Accent3 3 3 2 2 4 2 3" xfId="4820"/>
    <cellStyle name="20% - Accent3 3 3 2 2 4 3" xfId="4821"/>
    <cellStyle name="20% - Accent3 3 3 2 2 4 4" xfId="4822"/>
    <cellStyle name="20% - Accent3 3 3 2 2 4 5" xfId="4823"/>
    <cellStyle name="20% - Accent3 3 3 2 2 4 6" xfId="4824"/>
    <cellStyle name="20% - Accent3 3 3 2 2 5" xfId="4825"/>
    <cellStyle name="20% - Accent3 3 3 2 2 5 2" xfId="4826"/>
    <cellStyle name="20% - Accent3 3 3 2 2 5 2 2" xfId="4827"/>
    <cellStyle name="20% - Accent3 3 3 2 2 5 2 3" xfId="4828"/>
    <cellStyle name="20% - Accent3 3 3 2 2 5 3" xfId="4829"/>
    <cellStyle name="20% - Accent3 3 3 2 2 5 4" xfId="4830"/>
    <cellStyle name="20% - Accent3 3 3 2 2 5 5" xfId="4831"/>
    <cellStyle name="20% - Accent3 3 3 2 2 5 6" xfId="4832"/>
    <cellStyle name="20% - Accent3 3 3 2 2 6" xfId="4833"/>
    <cellStyle name="20% - Accent3 3 3 2 2 6 2" xfId="4834"/>
    <cellStyle name="20% - Accent3 3 3 2 2 6 3" xfId="4835"/>
    <cellStyle name="20% - Accent3 3 3 2 2 7" xfId="4836"/>
    <cellStyle name="20% - Accent3 3 3 2 2 8" xfId="4837"/>
    <cellStyle name="20% - Accent3 3 3 2 2 9" xfId="4838"/>
    <cellStyle name="20% - Accent3 3 3 2 3" xfId="4839"/>
    <cellStyle name="20% - Accent3 3 3 2 3 2" xfId="4840"/>
    <cellStyle name="20% - Accent3 3 3 2 3 2 2" xfId="4841"/>
    <cellStyle name="20% - Accent3 3 3 2 3 2 2 2" xfId="4842"/>
    <cellStyle name="20% - Accent3 3 3 2 3 2 2 2 2" xfId="4843"/>
    <cellStyle name="20% - Accent3 3 3 2 3 2 2 2 3" xfId="4844"/>
    <cellStyle name="20% - Accent3 3 3 2 3 2 2 3" xfId="4845"/>
    <cellStyle name="20% - Accent3 3 3 2 3 2 2 4" xfId="4846"/>
    <cellStyle name="20% - Accent3 3 3 2 3 2 2 5" xfId="4847"/>
    <cellStyle name="20% - Accent3 3 3 2 3 2 2 6" xfId="4848"/>
    <cellStyle name="20% - Accent3 3 3 2 3 2 3" xfId="4849"/>
    <cellStyle name="20% - Accent3 3 3 2 3 2 3 2" xfId="4850"/>
    <cellStyle name="20% - Accent3 3 3 2 3 2 3 3" xfId="4851"/>
    <cellStyle name="20% - Accent3 3 3 2 3 2 4" xfId="4852"/>
    <cellStyle name="20% - Accent3 3 3 2 3 2 5" xfId="4853"/>
    <cellStyle name="20% - Accent3 3 3 2 3 2 6" xfId="4854"/>
    <cellStyle name="20% - Accent3 3 3 2 3 2 7" xfId="4855"/>
    <cellStyle name="20% - Accent3 3 3 2 3 3" xfId="4856"/>
    <cellStyle name="20% - Accent3 3 3 2 3 3 2" xfId="4857"/>
    <cellStyle name="20% - Accent3 3 3 2 3 3 2 2" xfId="4858"/>
    <cellStyle name="20% - Accent3 3 3 2 3 3 2 3" xfId="4859"/>
    <cellStyle name="20% - Accent3 3 3 2 3 3 3" xfId="4860"/>
    <cellStyle name="20% - Accent3 3 3 2 3 3 4" xfId="4861"/>
    <cellStyle name="20% - Accent3 3 3 2 3 3 5" xfId="4862"/>
    <cellStyle name="20% - Accent3 3 3 2 3 3 6" xfId="4863"/>
    <cellStyle name="20% - Accent3 3 3 2 3 4" xfId="4864"/>
    <cellStyle name="20% - Accent3 3 3 2 3 4 2" xfId="4865"/>
    <cellStyle name="20% - Accent3 3 3 2 3 4 2 2" xfId="4866"/>
    <cellStyle name="20% - Accent3 3 3 2 3 4 2 3" xfId="4867"/>
    <cellStyle name="20% - Accent3 3 3 2 3 4 3" xfId="4868"/>
    <cellStyle name="20% - Accent3 3 3 2 3 4 4" xfId="4869"/>
    <cellStyle name="20% - Accent3 3 3 2 3 4 5" xfId="4870"/>
    <cellStyle name="20% - Accent3 3 3 2 3 4 6" xfId="4871"/>
    <cellStyle name="20% - Accent3 3 3 2 3 5" xfId="4872"/>
    <cellStyle name="20% - Accent3 3 3 2 3 5 2" xfId="4873"/>
    <cellStyle name="20% - Accent3 3 3 2 3 5 3" xfId="4874"/>
    <cellStyle name="20% - Accent3 3 3 2 3 6" xfId="4875"/>
    <cellStyle name="20% - Accent3 3 3 2 3 7" xfId="4876"/>
    <cellStyle name="20% - Accent3 3 3 2 3 8" xfId="4877"/>
    <cellStyle name="20% - Accent3 3 3 2 3 9" xfId="4878"/>
    <cellStyle name="20% - Accent3 3 3 2 4" xfId="4879"/>
    <cellStyle name="20% - Accent3 3 3 2 4 2" xfId="4880"/>
    <cellStyle name="20% - Accent3 3 3 2 4 2 2" xfId="4881"/>
    <cellStyle name="20% - Accent3 3 3 2 4 2 2 2" xfId="4882"/>
    <cellStyle name="20% - Accent3 3 3 2 4 2 2 3" xfId="4883"/>
    <cellStyle name="20% - Accent3 3 3 2 4 2 3" xfId="4884"/>
    <cellStyle name="20% - Accent3 3 3 2 4 2 4" xfId="4885"/>
    <cellStyle name="20% - Accent3 3 3 2 4 2 5" xfId="4886"/>
    <cellStyle name="20% - Accent3 3 3 2 4 2 6" xfId="4887"/>
    <cellStyle name="20% - Accent3 3 3 2 4 3" xfId="4888"/>
    <cellStyle name="20% - Accent3 3 3 2 4 3 2" xfId="4889"/>
    <cellStyle name="20% - Accent3 3 3 2 4 3 3" xfId="4890"/>
    <cellStyle name="20% - Accent3 3 3 2 4 4" xfId="4891"/>
    <cellStyle name="20% - Accent3 3 3 2 4 5" xfId="4892"/>
    <cellStyle name="20% - Accent3 3 3 2 4 6" xfId="4893"/>
    <cellStyle name="20% - Accent3 3 3 2 4 7" xfId="4894"/>
    <cellStyle name="20% - Accent3 3 3 2 5" xfId="4895"/>
    <cellStyle name="20% - Accent3 3 3 2 5 2" xfId="4896"/>
    <cellStyle name="20% - Accent3 3 3 2 5 2 2" xfId="4897"/>
    <cellStyle name="20% - Accent3 3 3 2 5 2 3" xfId="4898"/>
    <cellStyle name="20% - Accent3 3 3 2 5 3" xfId="4899"/>
    <cellStyle name="20% - Accent3 3 3 2 5 4" xfId="4900"/>
    <cellStyle name="20% - Accent3 3 3 2 5 5" xfId="4901"/>
    <cellStyle name="20% - Accent3 3 3 2 5 6" xfId="4902"/>
    <cellStyle name="20% - Accent3 3 3 2 6" xfId="4903"/>
    <cellStyle name="20% - Accent3 3 3 2 6 2" xfId="4904"/>
    <cellStyle name="20% - Accent3 3 3 2 6 2 2" xfId="4905"/>
    <cellStyle name="20% - Accent3 3 3 2 6 2 3" xfId="4906"/>
    <cellStyle name="20% - Accent3 3 3 2 6 3" xfId="4907"/>
    <cellStyle name="20% - Accent3 3 3 2 6 4" xfId="4908"/>
    <cellStyle name="20% - Accent3 3 3 2 6 5" xfId="4909"/>
    <cellStyle name="20% - Accent3 3 3 2 6 6" xfId="4910"/>
    <cellStyle name="20% - Accent3 3 3 2 7" xfId="4911"/>
    <cellStyle name="20% - Accent3 3 3 2 7 2" xfId="4912"/>
    <cellStyle name="20% - Accent3 3 3 2 7 2 2" xfId="4913"/>
    <cellStyle name="20% - Accent3 3 3 2 7 2 3" xfId="4914"/>
    <cellStyle name="20% - Accent3 3 3 2 7 3" xfId="4915"/>
    <cellStyle name="20% - Accent3 3 3 2 7 4" xfId="4916"/>
    <cellStyle name="20% - Accent3 3 3 2 7 5" xfId="4917"/>
    <cellStyle name="20% - Accent3 3 3 2 7 6" xfId="4918"/>
    <cellStyle name="20% - Accent3 3 3 2 8" xfId="4919"/>
    <cellStyle name="20% - Accent3 3 3 2 8 2" xfId="4920"/>
    <cellStyle name="20% - Accent3 3 3 2 8 2 2" xfId="4921"/>
    <cellStyle name="20% - Accent3 3 3 2 8 2 3" xfId="4922"/>
    <cellStyle name="20% - Accent3 3 3 2 8 3" xfId="4923"/>
    <cellStyle name="20% - Accent3 3 3 2 8 4" xfId="4924"/>
    <cellStyle name="20% - Accent3 3 3 2 8 5" xfId="4925"/>
    <cellStyle name="20% - Accent3 3 3 2 8 6" xfId="4926"/>
    <cellStyle name="20% - Accent3 3 3 2 9" xfId="4927"/>
    <cellStyle name="20% - Accent3 3 3 2 9 2" xfId="4928"/>
    <cellStyle name="20% - Accent3 3 3 2 9 3" xfId="4929"/>
    <cellStyle name="20% - Accent3 3 3 3" xfId="4930"/>
    <cellStyle name="20% - Accent3 3 3 3 10" xfId="4931"/>
    <cellStyle name="20% - Accent3 3 3 3 2" xfId="4932"/>
    <cellStyle name="20% - Accent3 3 3 3 2 2" xfId="4933"/>
    <cellStyle name="20% - Accent3 3 3 3 2 2 2" xfId="4934"/>
    <cellStyle name="20% - Accent3 3 3 3 2 2 2 2" xfId="4935"/>
    <cellStyle name="20% - Accent3 3 3 3 2 2 2 3" xfId="4936"/>
    <cellStyle name="20% - Accent3 3 3 3 2 2 3" xfId="4937"/>
    <cellStyle name="20% - Accent3 3 3 3 2 2 4" xfId="4938"/>
    <cellStyle name="20% - Accent3 3 3 3 2 2 5" xfId="4939"/>
    <cellStyle name="20% - Accent3 3 3 3 2 2 6" xfId="4940"/>
    <cellStyle name="20% - Accent3 3 3 3 2 3" xfId="4941"/>
    <cellStyle name="20% - Accent3 3 3 3 2 3 2" xfId="4942"/>
    <cellStyle name="20% - Accent3 3 3 3 2 3 2 2" xfId="4943"/>
    <cellStyle name="20% - Accent3 3 3 3 2 3 2 3" xfId="4944"/>
    <cellStyle name="20% - Accent3 3 3 3 2 3 3" xfId="4945"/>
    <cellStyle name="20% - Accent3 3 3 3 2 3 4" xfId="4946"/>
    <cellStyle name="20% - Accent3 3 3 3 2 3 5" xfId="4947"/>
    <cellStyle name="20% - Accent3 3 3 3 2 3 6" xfId="4948"/>
    <cellStyle name="20% - Accent3 3 3 3 2 4" xfId="4949"/>
    <cellStyle name="20% - Accent3 3 3 3 2 4 2" xfId="4950"/>
    <cellStyle name="20% - Accent3 3 3 3 2 4 3" xfId="4951"/>
    <cellStyle name="20% - Accent3 3 3 3 2 5" xfId="4952"/>
    <cellStyle name="20% - Accent3 3 3 3 2 6" xfId="4953"/>
    <cellStyle name="20% - Accent3 3 3 3 2 7" xfId="4954"/>
    <cellStyle name="20% - Accent3 3 3 3 2 8" xfId="4955"/>
    <cellStyle name="20% - Accent3 3 3 3 3" xfId="4956"/>
    <cellStyle name="20% - Accent3 3 3 3 3 2" xfId="4957"/>
    <cellStyle name="20% - Accent3 3 3 3 3 2 2" xfId="4958"/>
    <cellStyle name="20% - Accent3 3 3 3 3 2 2 2" xfId="4959"/>
    <cellStyle name="20% - Accent3 3 3 3 3 2 2 3" xfId="4960"/>
    <cellStyle name="20% - Accent3 3 3 3 3 2 3" xfId="4961"/>
    <cellStyle name="20% - Accent3 3 3 3 3 2 4" xfId="4962"/>
    <cellStyle name="20% - Accent3 3 3 3 3 2 5" xfId="4963"/>
    <cellStyle name="20% - Accent3 3 3 3 3 2 6" xfId="4964"/>
    <cellStyle name="20% - Accent3 3 3 3 3 3" xfId="4965"/>
    <cellStyle name="20% - Accent3 3 3 3 3 3 2" xfId="4966"/>
    <cellStyle name="20% - Accent3 3 3 3 3 3 3" xfId="4967"/>
    <cellStyle name="20% - Accent3 3 3 3 3 4" xfId="4968"/>
    <cellStyle name="20% - Accent3 3 3 3 3 5" xfId="4969"/>
    <cellStyle name="20% - Accent3 3 3 3 3 6" xfId="4970"/>
    <cellStyle name="20% - Accent3 3 3 3 3 7" xfId="4971"/>
    <cellStyle name="20% - Accent3 3 3 3 4" xfId="4972"/>
    <cellStyle name="20% - Accent3 3 3 3 4 2" xfId="4973"/>
    <cellStyle name="20% - Accent3 3 3 3 4 2 2" xfId="4974"/>
    <cellStyle name="20% - Accent3 3 3 3 4 2 3" xfId="4975"/>
    <cellStyle name="20% - Accent3 3 3 3 4 3" xfId="4976"/>
    <cellStyle name="20% - Accent3 3 3 3 4 4" xfId="4977"/>
    <cellStyle name="20% - Accent3 3 3 3 4 5" xfId="4978"/>
    <cellStyle name="20% - Accent3 3 3 3 4 6" xfId="4979"/>
    <cellStyle name="20% - Accent3 3 3 3 5" xfId="4980"/>
    <cellStyle name="20% - Accent3 3 3 3 5 2" xfId="4981"/>
    <cellStyle name="20% - Accent3 3 3 3 5 2 2" xfId="4982"/>
    <cellStyle name="20% - Accent3 3 3 3 5 2 3" xfId="4983"/>
    <cellStyle name="20% - Accent3 3 3 3 5 3" xfId="4984"/>
    <cellStyle name="20% - Accent3 3 3 3 5 4" xfId="4985"/>
    <cellStyle name="20% - Accent3 3 3 3 5 5" xfId="4986"/>
    <cellStyle name="20% - Accent3 3 3 3 5 6" xfId="4987"/>
    <cellStyle name="20% - Accent3 3 3 3 6" xfId="4988"/>
    <cellStyle name="20% - Accent3 3 3 3 6 2" xfId="4989"/>
    <cellStyle name="20% - Accent3 3 3 3 6 3" xfId="4990"/>
    <cellStyle name="20% - Accent3 3 3 3 7" xfId="4991"/>
    <cellStyle name="20% - Accent3 3 3 3 8" xfId="4992"/>
    <cellStyle name="20% - Accent3 3 3 3 9" xfId="4993"/>
    <cellStyle name="20% - Accent3 3 3 4" xfId="4994"/>
    <cellStyle name="20% - Accent3 3 3 4 2" xfId="4995"/>
    <cellStyle name="20% - Accent3 3 3 4 2 2" xfId="4996"/>
    <cellStyle name="20% - Accent3 3 3 4 2 2 2" xfId="4997"/>
    <cellStyle name="20% - Accent3 3 3 4 2 2 2 2" xfId="4998"/>
    <cellStyle name="20% - Accent3 3 3 4 2 2 2 3" xfId="4999"/>
    <cellStyle name="20% - Accent3 3 3 4 2 2 3" xfId="5000"/>
    <cellStyle name="20% - Accent3 3 3 4 2 2 4" xfId="5001"/>
    <cellStyle name="20% - Accent3 3 3 4 2 2 5" xfId="5002"/>
    <cellStyle name="20% - Accent3 3 3 4 2 2 6" xfId="5003"/>
    <cellStyle name="20% - Accent3 3 3 4 2 3" xfId="5004"/>
    <cellStyle name="20% - Accent3 3 3 4 2 3 2" xfId="5005"/>
    <cellStyle name="20% - Accent3 3 3 4 2 3 3" xfId="5006"/>
    <cellStyle name="20% - Accent3 3 3 4 2 4" xfId="5007"/>
    <cellStyle name="20% - Accent3 3 3 4 2 5" xfId="5008"/>
    <cellStyle name="20% - Accent3 3 3 4 2 6" xfId="5009"/>
    <cellStyle name="20% - Accent3 3 3 4 2 7" xfId="5010"/>
    <cellStyle name="20% - Accent3 3 3 4 3" xfId="5011"/>
    <cellStyle name="20% - Accent3 3 3 4 3 2" xfId="5012"/>
    <cellStyle name="20% - Accent3 3 3 4 3 2 2" xfId="5013"/>
    <cellStyle name="20% - Accent3 3 3 4 3 2 3" xfId="5014"/>
    <cellStyle name="20% - Accent3 3 3 4 3 3" xfId="5015"/>
    <cellStyle name="20% - Accent3 3 3 4 3 4" xfId="5016"/>
    <cellStyle name="20% - Accent3 3 3 4 3 5" xfId="5017"/>
    <cellStyle name="20% - Accent3 3 3 4 3 6" xfId="5018"/>
    <cellStyle name="20% - Accent3 3 3 4 4" xfId="5019"/>
    <cellStyle name="20% - Accent3 3 3 4 4 2" xfId="5020"/>
    <cellStyle name="20% - Accent3 3 3 4 4 2 2" xfId="5021"/>
    <cellStyle name="20% - Accent3 3 3 4 4 2 3" xfId="5022"/>
    <cellStyle name="20% - Accent3 3 3 4 4 3" xfId="5023"/>
    <cellStyle name="20% - Accent3 3 3 4 4 4" xfId="5024"/>
    <cellStyle name="20% - Accent3 3 3 4 4 5" xfId="5025"/>
    <cellStyle name="20% - Accent3 3 3 4 4 6" xfId="5026"/>
    <cellStyle name="20% - Accent3 3 3 4 5" xfId="5027"/>
    <cellStyle name="20% - Accent3 3 3 4 5 2" xfId="5028"/>
    <cellStyle name="20% - Accent3 3 3 4 5 3" xfId="5029"/>
    <cellStyle name="20% - Accent3 3 3 4 6" xfId="5030"/>
    <cellStyle name="20% - Accent3 3 3 4 7" xfId="5031"/>
    <cellStyle name="20% - Accent3 3 3 4 8" xfId="5032"/>
    <cellStyle name="20% - Accent3 3 3 4 9" xfId="5033"/>
    <cellStyle name="20% - Accent3 3 3 5" xfId="5034"/>
    <cellStyle name="20% - Accent3 3 3 5 2" xfId="5035"/>
    <cellStyle name="20% - Accent3 3 3 5 2 2" xfId="5036"/>
    <cellStyle name="20% - Accent3 3 3 5 2 2 2" xfId="5037"/>
    <cellStyle name="20% - Accent3 3 3 5 2 2 3" xfId="5038"/>
    <cellStyle name="20% - Accent3 3 3 5 2 3" xfId="5039"/>
    <cellStyle name="20% - Accent3 3 3 5 2 4" xfId="5040"/>
    <cellStyle name="20% - Accent3 3 3 5 2 5" xfId="5041"/>
    <cellStyle name="20% - Accent3 3 3 5 2 6" xfId="5042"/>
    <cellStyle name="20% - Accent3 3 3 5 3" xfId="5043"/>
    <cellStyle name="20% - Accent3 3 3 5 3 2" xfId="5044"/>
    <cellStyle name="20% - Accent3 3 3 5 3 3" xfId="5045"/>
    <cellStyle name="20% - Accent3 3 3 5 4" xfId="5046"/>
    <cellStyle name="20% - Accent3 3 3 5 5" xfId="5047"/>
    <cellStyle name="20% - Accent3 3 3 5 6" xfId="5048"/>
    <cellStyle name="20% - Accent3 3 3 5 7" xfId="5049"/>
    <cellStyle name="20% - Accent3 3 3 6" xfId="5050"/>
    <cellStyle name="20% - Accent3 3 3 6 2" xfId="5051"/>
    <cellStyle name="20% - Accent3 3 3 6 2 2" xfId="5052"/>
    <cellStyle name="20% - Accent3 3 3 6 2 3" xfId="5053"/>
    <cellStyle name="20% - Accent3 3 3 6 3" xfId="5054"/>
    <cellStyle name="20% - Accent3 3 3 6 4" xfId="5055"/>
    <cellStyle name="20% - Accent3 3 3 6 5" xfId="5056"/>
    <cellStyle name="20% - Accent3 3 3 6 6" xfId="5057"/>
    <cellStyle name="20% - Accent3 3 3 7" xfId="5058"/>
    <cellStyle name="20% - Accent3 3 3 7 2" xfId="5059"/>
    <cellStyle name="20% - Accent3 3 3 7 2 2" xfId="5060"/>
    <cellStyle name="20% - Accent3 3 3 7 2 3" xfId="5061"/>
    <cellStyle name="20% - Accent3 3 3 7 3" xfId="5062"/>
    <cellStyle name="20% - Accent3 3 3 7 4" xfId="5063"/>
    <cellStyle name="20% - Accent3 3 3 7 5" xfId="5064"/>
    <cellStyle name="20% - Accent3 3 3 7 6" xfId="5065"/>
    <cellStyle name="20% - Accent3 3 3 8" xfId="5066"/>
    <cellStyle name="20% - Accent3 3 3 8 2" xfId="5067"/>
    <cellStyle name="20% - Accent3 3 3 8 2 2" xfId="5068"/>
    <cellStyle name="20% - Accent3 3 3 8 2 3" xfId="5069"/>
    <cellStyle name="20% - Accent3 3 3 8 3" xfId="5070"/>
    <cellStyle name="20% - Accent3 3 3 8 4" xfId="5071"/>
    <cellStyle name="20% - Accent3 3 3 8 5" xfId="5072"/>
    <cellStyle name="20% - Accent3 3 3 8 6" xfId="5073"/>
    <cellStyle name="20% - Accent3 3 3 9" xfId="5074"/>
    <cellStyle name="20% - Accent3 3 3 9 2" xfId="5075"/>
    <cellStyle name="20% - Accent3 3 3 9 2 2" xfId="5076"/>
    <cellStyle name="20% - Accent3 3 3 9 2 3" xfId="5077"/>
    <cellStyle name="20% - Accent3 3 3 9 3" xfId="5078"/>
    <cellStyle name="20% - Accent3 3 3 9 4" xfId="5079"/>
    <cellStyle name="20% - Accent3 3 3 9 5" xfId="5080"/>
    <cellStyle name="20% - Accent3 3 3 9 6" xfId="5081"/>
    <cellStyle name="20% - Accent3 3 4" xfId="5082"/>
    <cellStyle name="20% - Accent3 3 4 10" xfId="5083"/>
    <cellStyle name="20% - Accent3 3 4 11" xfId="5084"/>
    <cellStyle name="20% - Accent3 3 4 12" xfId="5085"/>
    <cellStyle name="20% - Accent3 3 4 13" xfId="5086"/>
    <cellStyle name="20% - Accent3 3 4 2" xfId="5087"/>
    <cellStyle name="20% - Accent3 3 4 2 10" xfId="5088"/>
    <cellStyle name="20% - Accent3 3 4 2 2" xfId="5089"/>
    <cellStyle name="20% - Accent3 3 4 2 2 2" xfId="5090"/>
    <cellStyle name="20% - Accent3 3 4 2 2 2 2" xfId="5091"/>
    <cellStyle name="20% - Accent3 3 4 2 2 2 2 2" xfId="5092"/>
    <cellStyle name="20% - Accent3 3 4 2 2 2 2 3" xfId="5093"/>
    <cellStyle name="20% - Accent3 3 4 2 2 2 3" xfId="5094"/>
    <cellStyle name="20% - Accent3 3 4 2 2 2 4" xfId="5095"/>
    <cellStyle name="20% - Accent3 3 4 2 2 2 5" xfId="5096"/>
    <cellStyle name="20% - Accent3 3 4 2 2 2 6" xfId="5097"/>
    <cellStyle name="20% - Accent3 3 4 2 2 3" xfId="5098"/>
    <cellStyle name="20% - Accent3 3 4 2 2 3 2" xfId="5099"/>
    <cellStyle name="20% - Accent3 3 4 2 2 3 2 2" xfId="5100"/>
    <cellStyle name="20% - Accent3 3 4 2 2 3 2 3" xfId="5101"/>
    <cellStyle name="20% - Accent3 3 4 2 2 3 3" xfId="5102"/>
    <cellStyle name="20% - Accent3 3 4 2 2 3 4" xfId="5103"/>
    <cellStyle name="20% - Accent3 3 4 2 2 3 5" xfId="5104"/>
    <cellStyle name="20% - Accent3 3 4 2 2 3 6" xfId="5105"/>
    <cellStyle name="20% - Accent3 3 4 2 2 4" xfId="5106"/>
    <cellStyle name="20% - Accent3 3 4 2 2 4 2" xfId="5107"/>
    <cellStyle name="20% - Accent3 3 4 2 2 4 3" xfId="5108"/>
    <cellStyle name="20% - Accent3 3 4 2 2 5" xfId="5109"/>
    <cellStyle name="20% - Accent3 3 4 2 2 6" xfId="5110"/>
    <cellStyle name="20% - Accent3 3 4 2 2 7" xfId="5111"/>
    <cellStyle name="20% - Accent3 3 4 2 2 8" xfId="5112"/>
    <cellStyle name="20% - Accent3 3 4 2 3" xfId="5113"/>
    <cellStyle name="20% - Accent3 3 4 2 3 2" xfId="5114"/>
    <cellStyle name="20% - Accent3 3 4 2 3 2 2" xfId="5115"/>
    <cellStyle name="20% - Accent3 3 4 2 3 2 2 2" xfId="5116"/>
    <cellStyle name="20% - Accent3 3 4 2 3 2 2 3" xfId="5117"/>
    <cellStyle name="20% - Accent3 3 4 2 3 2 3" xfId="5118"/>
    <cellStyle name="20% - Accent3 3 4 2 3 2 4" xfId="5119"/>
    <cellStyle name="20% - Accent3 3 4 2 3 2 5" xfId="5120"/>
    <cellStyle name="20% - Accent3 3 4 2 3 2 6" xfId="5121"/>
    <cellStyle name="20% - Accent3 3 4 2 3 3" xfId="5122"/>
    <cellStyle name="20% - Accent3 3 4 2 3 3 2" xfId="5123"/>
    <cellStyle name="20% - Accent3 3 4 2 3 3 3" xfId="5124"/>
    <cellStyle name="20% - Accent3 3 4 2 3 4" xfId="5125"/>
    <cellStyle name="20% - Accent3 3 4 2 3 5" xfId="5126"/>
    <cellStyle name="20% - Accent3 3 4 2 3 6" xfId="5127"/>
    <cellStyle name="20% - Accent3 3 4 2 3 7" xfId="5128"/>
    <cellStyle name="20% - Accent3 3 4 2 4" xfId="5129"/>
    <cellStyle name="20% - Accent3 3 4 2 4 2" xfId="5130"/>
    <cellStyle name="20% - Accent3 3 4 2 4 2 2" xfId="5131"/>
    <cellStyle name="20% - Accent3 3 4 2 4 2 3" xfId="5132"/>
    <cellStyle name="20% - Accent3 3 4 2 4 3" xfId="5133"/>
    <cellStyle name="20% - Accent3 3 4 2 4 4" xfId="5134"/>
    <cellStyle name="20% - Accent3 3 4 2 4 5" xfId="5135"/>
    <cellStyle name="20% - Accent3 3 4 2 4 6" xfId="5136"/>
    <cellStyle name="20% - Accent3 3 4 2 5" xfId="5137"/>
    <cellStyle name="20% - Accent3 3 4 2 5 2" xfId="5138"/>
    <cellStyle name="20% - Accent3 3 4 2 5 2 2" xfId="5139"/>
    <cellStyle name="20% - Accent3 3 4 2 5 2 3" xfId="5140"/>
    <cellStyle name="20% - Accent3 3 4 2 5 3" xfId="5141"/>
    <cellStyle name="20% - Accent3 3 4 2 5 4" xfId="5142"/>
    <cellStyle name="20% - Accent3 3 4 2 5 5" xfId="5143"/>
    <cellStyle name="20% - Accent3 3 4 2 5 6" xfId="5144"/>
    <cellStyle name="20% - Accent3 3 4 2 6" xfId="5145"/>
    <cellStyle name="20% - Accent3 3 4 2 6 2" xfId="5146"/>
    <cellStyle name="20% - Accent3 3 4 2 6 3" xfId="5147"/>
    <cellStyle name="20% - Accent3 3 4 2 7" xfId="5148"/>
    <cellStyle name="20% - Accent3 3 4 2 8" xfId="5149"/>
    <cellStyle name="20% - Accent3 3 4 2 9" xfId="5150"/>
    <cellStyle name="20% - Accent3 3 4 3" xfId="5151"/>
    <cellStyle name="20% - Accent3 3 4 3 2" xfId="5152"/>
    <cellStyle name="20% - Accent3 3 4 3 2 2" xfId="5153"/>
    <cellStyle name="20% - Accent3 3 4 3 2 2 2" xfId="5154"/>
    <cellStyle name="20% - Accent3 3 4 3 2 2 2 2" xfId="5155"/>
    <cellStyle name="20% - Accent3 3 4 3 2 2 2 3" xfId="5156"/>
    <cellStyle name="20% - Accent3 3 4 3 2 2 3" xfId="5157"/>
    <cellStyle name="20% - Accent3 3 4 3 2 2 4" xfId="5158"/>
    <cellStyle name="20% - Accent3 3 4 3 2 2 5" xfId="5159"/>
    <cellStyle name="20% - Accent3 3 4 3 2 2 6" xfId="5160"/>
    <cellStyle name="20% - Accent3 3 4 3 2 3" xfId="5161"/>
    <cellStyle name="20% - Accent3 3 4 3 2 3 2" xfId="5162"/>
    <cellStyle name="20% - Accent3 3 4 3 2 3 3" xfId="5163"/>
    <cellStyle name="20% - Accent3 3 4 3 2 4" xfId="5164"/>
    <cellStyle name="20% - Accent3 3 4 3 2 5" xfId="5165"/>
    <cellStyle name="20% - Accent3 3 4 3 2 6" xfId="5166"/>
    <cellStyle name="20% - Accent3 3 4 3 2 7" xfId="5167"/>
    <cellStyle name="20% - Accent3 3 4 3 3" xfId="5168"/>
    <cellStyle name="20% - Accent3 3 4 3 3 2" xfId="5169"/>
    <cellStyle name="20% - Accent3 3 4 3 3 2 2" xfId="5170"/>
    <cellStyle name="20% - Accent3 3 4 3 3 2 3" xfId="5171"/>
    <cellStyle name="20% - Accent3 3 4 3 3 3" xfId="5172"/>
    <cellStyle name="20% - Accent3 3 4 3 3 4" xfId="5173"/>
    <cellStyle name="20% - Accent3 3 4 3 3 5" xfId="5174"/>
    <cellStyle name="20% - Accent3 3 4 3 3 6" xfId="5175"/>
    <cellStyle name="20% - Accent3 3 4 3 4" xfId="5176"/>
    <cellStyle name="20% - Accent3 3 4 3 4 2" xfId="5177"/>
    <cellStyle name="20% - Accent3 3 4 3 4 2 2" xfId="5178"/>
    <cellStyle name="20% - Accent3 3 4 3 4 2 3" xfId="5179"/>
    <cellStyle name="20% - Accent3 3 4 3 4 3" xfId="5180"/>
    <cellStyle name="20% - Accent3 3 4 3 4 4" xfId="5181"/>
    <cellStyle name="20% - Accent3 3 4 3 4 5" xfId="5182"/>
    <cellStyle name="20% - Accent3 3 4 3 4 6" xfId="5183"/>
    <cellStyle name="20% - Accent3 3 4 3 5" xfId="5184"/>
    <cellStyle name="20% - Accent3 3 4 3 5 2" xfId="5185"/>
    <cellStyle name="20% - Accent3 3 4 3 5 3" xfId="5186"/>
    <cellStyle name="20% - Accent3 3 4 3 6" xfId="5187"/>
    <cellStyle name="20% - Accent3 3 4 3 7" xfId="5188"/>
    <cellStyle name="20% - Accent3 3 4 3 8" xfId="5189"/>
    <cellStyle name="20% - Accent3 3 4 3 9" xfId="5190"/>
    <cellStyle name="20% - Accent3 3 4 4" xfId="5191"/>
    <cellStyle name="20% - Accent3 3 4 4 2" xfId="5192"/>
    <cellStyle name="20% - Accent3 3 4 4 2 2" xfId="5193"/>
    <cellStyle name="20% - Accent3 3 4 4 2 2 2" xfId="5194"/>
    <cellStyle name="20% - Accent3 3 4 4 2 2 3" xfId="5195"/>
    <cellStyle name="20% - Accent3 3 4 4 2 3" xfId="5196"/>
    <cellStyle name="20% - Accent3 3 4 4 2 4" xfId="5197"/>
    <cellStyle name="20% - Accent3 3 4 4 2 5" xfId="5198"/>
    <cellStyle name="20% - Accent3 3 4 4 2 6" xfId="5199"/>
    <cellStyle name="20% - Accent3 3 4 4 3" xfId="5200"/>
    <cellStyle name="20% - Accent3 3 4 4 3 2" xfId="5201"/>
    <cellStyle name="20% - Accent3 3 4 4 3 3" xfId="5202"/>
    <cellStyle name="20% - Accent3 3 4 4 4" xfId="5203"/>
    <cellStyle name="20% - Accent3 3 4 4 5" xfId="5204"/>
    <cellStyle name="20% - Accent3 3 4 4 6" xfId="5205"/>
    <cellStyle name="20% - Accent3 3 4 4 7" xfId="5206"/>
    <cellStyle name="20% - Accent3 3 4 5" xfId="5207"/>
    <cellStyle name="20% - Accent3 3 4 5 2" xfId="5208"/>
    <cellStyle name="20% - Accent3 3 4 5 2 2" xfId="5209"/>
    <cellStyle name="20% - Accent3 3 4 5 2 3" xfId="5210"/>
    <cellStyle name="20% - Accent3 3 4 5 3" xfId="5211"/>
    <cellStyle name="20% - Accent3 3 4 5 4" xfId="5212"/>
    <cellStyle name="20% - Accent3 3 4 5 5" xfId="5213"/>
    <cellStyle name="20% - Accent3 3 4 5 6" xfId="5214"/>
    <cellStyle name="20% - Accent3 3 4 6" xfId="5215"/>
    <cellStyle name="20% - Accent3 3 4 6 2" xfId="5216"/>
    <cellStyle name="20% - Accent3 3 4 6 2 2" xfId="5217"/>
    <cellStyle name="20% - Accent3 3 4 6 2 3" xfId="5218"/>
    <cellStyle name="20% - Accent3 3 4 6 3" xfId="5219"/>
    <cellStyle name="20% - Accent3 3 4 6 4" xfId="5220"/>
    <cellStyle name="20% - Accent3 3 4 6 5" xfId="5221"/>
    <cellStyle name="20% - Accent3 3 4 6 6" xfId="5222"/>
    <cellStyle name="20% - Accent3 3 4 7" xfId="5223"/>
    <cellStyle name="20% - Accent3 3 4 7 2" xfId="5224"/>
    <cellStyle name="20% - Accent3 3 4 7 2 2" xfId="5225"/>
    <cellStyle name="20% - Accent3 3 4 7 2 3" xfId="5226"/>
    <cellStyle name="20% - Accent3 3 4 7 3" xfId="5227"/>
    <cellStyle name="20% - Accent3 3 4 7 4" xfId="5228"/>
    <cellStyle name="20% - Accent3 3 4 7 5" xfId="5229"/>
    <cellStyle name="20% - Accent3 3 4 7 6" xfId="5230"/>
    <cellStyle name="20% - Accent3 3 4 8" xfId="5231"/>
    <cellStyle name="20% - Accent3 3 4 8 2" xfId="5232"/>
    <cellStyle name="20% - Accent3 3 4 8 2 2" xfId="5233"/>
    <cellStyle name="20% - Accent3 3 4 8 2 3" xfId="5234"/>
    <cellStyle name="20% - Accent3 3 4 8 3" xfId="5235"/>
    <cellStyle name="20% - Accent3 3 4 8 4" xfId="5236"/>
    <cellStyle name="20% - Accent3 3 4 8 5" xfId="5237"/>
    <cellStyle name="20% - Accent3 3 4 8 6" xfId="5238"/>
    <cellStyle name="20% - Accent3 3 4 9" xfId="5239"/>
    <cellStyle name="20% - Accent3 3 4 9 2" xfId="5240"/>
    <cellStyle name="20% - Accent3 3 4 9 3" xfId="5241"/>
    <cellStyle name="20% - Accent3 3 5" xfId="5242"/>
    <cellStyle name="20% - Accent3 3 5 10" xfId="5243"/>
    <cellStyle name="20% - Accent3 3 5 2" xfId="5244"/>
    <cellStyle name="20% - Accent3 3 5 2 2" xfId="5245"/>
    <cellStyle name="20% - Accent3 3 5 2 2 2" xfId="5246"/>
    <cellStyle name="20% - Accent3 3 5 2 2 2 2" xfId="5247"/>
    <cellStyle name="20% - Accent3 3 5 2 2 2 3" xfId="5248"/>
    <cellStyle name="20% - Accent3 3 5 2 2 3" xfId="5249"/>
    <cellStyle name="20% - Accent3 3 5 2 2 4" xfId="5250"/>
    <cellStyle name="20% - Accent3 3 5 2 2 5" xfId="5251"/>
    <cellStyle name="20% - Accent3 3 5 2 2 6" xfId="5252"/>
    <cellStyle name="20% - Accent3 3 5 2 3" xfId="5253"/>
    <cellStyle name="20% - Accent3 3 5 2 3 2" xfId="5254"/>
    <cellStyle name="20% - Accent3 3 5 2 3 2 2" xfId="5255"/>
    <cellStyle name="20% - Accent3 3 5 2 3 2 3" xfId="5256"/>
    <cellStyle name="20% - Accent3 3 5 2 3 3" xfId="5257"/>
    <cellStyle name="20% - Accent3 3 5 2 3 4" xfId="5258"/>
    <cellStyle name="20% - Accent3 3 5 2 3 5" xfId="5259"/>
    <cellStyle name="20% - Accent3 3 5 2 3 6" xfId="5260"/>
    <cellStyle name="20% - Accent3 3 5 2 4" xfId="5261"/>
    <cellStyle name="20% - Accent3 3 5 2 4 2" xfId="5262"/>
    <cellStyle name="20% - Accent3 3 5 2 4 3" xfId="5263"/>
    <cellStyle name="20% - Accent3 3 5 2 5" xfId="5264"/>
    <cellStyle name="20% - Accent3 3 5 2 6" xfId="5265"/>
    <cellStyle name="20% - Accent3 3 5 2 7" xfId="5266"/>
    <cellStyle name="20% - Accent3 3 5 2 8" xfId="5267"/>
    <cellStyle name="20% - Accent3 3 5 3" xfId="5268"/>
    <cellStyle name="20% - Accent3 3 5 3 2" xfId="5269"/>
    <cellStyle name="20% - Accent3 3 5 3 2 2" xfId="5270"/>
    <cellStyle name="20% - Accent3 3 5 3 2 2 2" xfId="5271"/>
    <cellStyle name="20% - Accent3 3 5 3 2 2 3" xfId="5272"/>
    <cellStyle name="20% - Accent3 3 5 3 2 3" xfId="5273"/>
    <cellStyle name="20% - Accent3 3 5 3 2 4" xfId="5274"/>
    <cellStyle name="20% - Accent3 3 5 3 2 5" xfId="5275"/>
    <cellStyle name="20% - Accent3 3 5 3 2 6" xfId="5276"/>
    <cellStyle name="20% - Accent3 3 5 3 3" xfId="5277"/>
    <cellStyle name="20% - Accent3 3 5 3 3 2" xfId="5278"/>
    <cellStyle name="20% - Accent3 3 5 3 3 3" xfId="5279"/>
    <cellStyle name="20% - Accent3 3 5 3 4" xfId="5280"/>
    <cellStyle name="20% - Accent3 3 5 3 5" xfId="5281"/>
    <cellStyle name="20% - Accent3 3 5 3 6" xfId="5282"/>
    <cellStyle name="20% - Accent3 3 5 3 7" xfId="5283"/>
    <cellStyle name="20% - Accent3 3 5 4" xfId="5284"/>
    <cellStyle name="20% - Accent3 3 5 4 2" xfId="5285"/>
    <cellStyle name="20% - Accent3 3 5 4 2 2" xfId="5286"/>
    <cellStyle name="20% - Accent3 3 5 4 2 3" xfId="5287"/>
    <cellStyle name="20% - Accent3 3 5 4 3" xfId="5288"/>
    <cellStyle name="20% - Accent3 3 5 4 4" xfId="5289"/>
    <cellStyle name="20% - Accent3 3 5 4 5" xfId="5290"/>
    <cellStyle name="20% - Accent3 3 5 4 6" xfId="5291"/>
    <cellStyle name="20% - Accent3 3 5 5" xfId="5292"/>
    <cellStyle name="20% - Accent3 3 5 5 2" xfId="5293"/>
    <cellStyle name="20% - Accent3 3 5 5 2 2" xfId="5294"/>
    <cellStyle name="20% - Accent3 3 5 5 2 3" xfId="5295"/>
    <cellStyle name="20% - Accent3 3 5 5 3" xfId="5296"/>
    <cellStyle name="20% - Accent3 3 5 5 4" xfId="5297"/>
    <cellStyle name="20% - Accent3 3 5 5 5" xfId="5298"/>
    <cellStyle name="20% - Accent3 3 5 5 6" xfId="5299"/>
    <cellStyle name="20% - Accent3 3 5 6" xfId="5300"/>
    <cellStyle name="20% - Accent3 3 5 6 2" xfId="5301"/>
    <cellStyle name="20% - Accent3 3 5 6 3" xfId="5302"/>
    <cellStyle name="20% - Accent3 3 5 7" xfId="5303"/>
    <cellStyle name="20% - Accent3 3 5 8" xfId="5304"/>
    <cellStyle name="20% - Accent3 3 5 9" xfId="5305"/>
    <cellStyle name="20% - Accent3 3 6" xfId="5306"/>
    <cellStyle name="20% - Accent3 3 6 2" xfId="5307"/>
    <cellStyle name="20% - Accent3 3 6 2 2" xfId="5308"/>
    <cellStyle name="20% - Accent3 3 6 2 2 2" xfId="5309"/>
    <cellStyle name="20% - Accent3 3 6 2 2 2 2" xfId="5310"/>
    <cellStyle name="20% - Accent3 3 6 2 2 2 3" xfId="5311"/>
    <cellStyle name="20% - Accent3 3 6 2 2 3" xfId="5312"/>
    <cellStyle name="20% - Accent3 3 6 2 2 4" xfId="5313"/>
    <cellStyle name="20% - Accent3 3 6 2 2 5" xfId="5314"/>
    <cellStyle name="20% - Accent3 3 6 2 2 6" xfId="5315"/>
    <cellStyle name="20% - Accent3 3 6 2 3" xfId="5316"/>
    <cellStyle name="20% - Accent3 3 6 2 3 2" xfId="5317"/>
    <cellStyle name="20% - Accent3 3 6 2 3 3" xfId="5318"/>
    <cellStyle name="20% - Accent3 3 6 2 4" xfId="5319"/>
    <cellStyle name="20% - Accent3 3 6 2 5" xfId="5320"/>
    <cellStyle name="20% - Accent3 3 6 2 6" xfId="5321"/>
    <cellStyle name="20% - Accent3 3 6 2 7" xfId="5322"/>
    <cellStyle name="20% - Accent3 3 6 3" xfId="5323"/>
    <cellStyle name="20% - Accent3 3 6 3 2" xfId="5324"/>
    <cellStyle name="20% - Accent3 3 6 3 2 2" xfId="5325"/>
    <cellStyle name="20% - Accent3 3 6 3 2 3" xfId="5326"/>
    <cellStyle name="20% - Accent3 3 6 3 3" xfId="5327"/>
    <cellStyle name="20% - Accent3 3 6 3 4" xfId="5328"/>
    <cellStyle name="20% - Accent3 3 6 3 5" xfId="5329"/>
    <cellStyle name="20% - Accent3 3 6 3 6" xfId="5330"/>
    <cellStyle name="20% - Accent3 3 6 4" xfId="5331"/>
    <cellStyle name="20% - Accent3 3 6 4 2" xfId="5332"/>
    <cellStyle name="20% - Accent3 3 6 4 2 2" xfId="5333"/>
    <cellStyle name="20% - Accent3 3 6 4 2 3" xfId="5334"/>
    <cellStyle name="20% - Accent3 3 6 4 3" xfId="5335"/>
    <cellStyle name="20% - Accent3 3 6 4 4" xfId="5336"/>
    <cellStyle name="20% - Accent3 3 6 4 5" xfId="5337"/>
    <cellStyle name="20% - Accent3 3 6 4 6" xfId="5338"/>
    <cellStyle name="20% - Accent3 3 6 5" xfId="5339"/>
    <cellStyle name="20% - Accent3 3 6 5 2" xfId="5340"/>
    <cellStyle name="20% - Accent3 3 6 5 3" xfId="5341"/>
    <cellStyle name="20% - Accent3 3 6 6" xfId="5342"/>
    <cellStyle name="20% - Accent3 3 6 7" xfId="5343"/>
    <cellStyle name="20% - Accent3 3 6 8" xfId="5344"/>
    <cellStyle name="20% - Accent3 3 6 9" xfId="5345"/>
    <cellStyle name="20% - Accent3 3 7" xfId="5346"/>
    <cellStyle name="20% - Accent3 3 7 2" xfId="5347"/>
    <cellStyle name="20% - Accent3 3 7 2 2" xfId="5348"/>
    <cellStyle name="20% - Accent3 3 7 2 2 2" xfId="5349"/>
    <cellStyle name="20% - Accent3 3 7 2 2 3" xfId="5350"/>
    <cellStyle name="20% - Accent3 3 7 2 3" xfId="5351"/>
    <cellStyle name="20% - Accent3 3 7 2 4" xfId="5352"/>
    <cellStyle name="20% - Accent3 3 7 2 5" xfId="5353"/>
    <cellStyle name="20% - Accent3 3 7 2 6" xfId="5354"/>
    <cellStyle name="20% - Accent3 3 7 3" xfId="5355"/>
    <cellStyle name="20% - Accent3 3 7 3 2" xfId="5356"/>
    <cellStyle name="20% - Accent3 3 7 3 3" xfId="5357"/>
    <cellStyle name="20% - Accent3 3 7 4" xfId="5358"/>
    <cellStyle name="20% - Accent3 3 7 5" xfId="5359"/>
    <cellStyle name="20% - Accent3 3 7 6" xfId="5360"/>
    <cellStyle name="20% - Accent3 3 7 7" xfId="5361"/>
    <cellStyle name="20% - Accent3 3 8" xfId="5362"/>
    <cellStyle name="20% - Accent3 3 8 2" xfId="5363"/>
    <cellStyle name="20% - Accent3 3 8 2 2" xfId="5364"/>
    <cellStyle name="20% - Accent3 3 8 2 3" xfId="5365"/>
    <cellStyle name="20% - Accent3 3 8 3" xfId="5366"/>
    <cellStyle name="20% - Accent3 3 8 4" xfId="5367"/>
    <cellStyle name="20% - Accent3 3 8 5" xfId="5368"/>
    <cellStyle name="20% - Accent3 3 8 6" xfId="5369"/>
    <cellStyle name="20% - Accent3 3 9" xfId="5370"/>
    <cellStyle name="20% - Accent3 3 9 2" xfId="5371"/>
    <cellStyle name="20% - Accent3 3 9 2 2" xfId="5372"/>
    <cellStyle name="20% - Accent3 3 9 2 3" xfId="5373"/>
    <cellStyle name="20% - Accent3 3 9 3" xfId="5374"/>
    <cellStyle name="20% - Accent3 3 9 4" xfId="5375"/>
    <cellStyle name="20% - Accent3 3 9 5" xfId="5376"/>
    <cellStyle name="20% - Accent3 3 9 6" xfId="5377"/>
    <cellStyle name="20% - Accent3 4" xfId="5378"/>
    <cellStyle name="20% - Accent3 4 10" xfId="5379"/>
    <cellStyle name="20% - Accent3 4 10 2" xfId="5380"/>
    <cellStyle name="20% - Accent3 4 10 2 2" xfId="5381"/>
    <cellStyle name="20% - Accent3 4 10 2 3" xfId="5382"/>
    <cellStyle name="20% - Accent3 4 10 3" xfId="5383"/>
    <cellStyle name="20% - Accent3 4 10 4" xfId="5384"/>
    <cellStyle name="20% - Accent3 4 10 5" xfId="5385"/>
    <cellStyle name="20% - Accent3 4 10 6" xfId="5386"/>
    <cellStyle name="20% - Accent3 4 11" xfId="5387"/>
    <cellStyle name="20% - Accent3 4 11 2" xfId="5388"/>
    <cellStyle name="20% - Accent3 4 11 3" xfId="5389"/>
    <cellStyle name="20% - Accent3 4 12" xfId="5390"/>
    <cellStyle name="20% - Accent3 4 13" xfId="5391"/>
    <cellStyle name="20% - Accent3 4 14" xfId="5392"/>
    <cellStyle name="20% - Accent3 4 15" xfId="5393"/>
    <cellStyle name="20% - Accent3 4 2" xfId="5394"/>
    <cellStyle name="20% - Accent3 4 2 10" xfId="5395"/>
    <cellStyle name="20% - Accent3 4 2 10 2" xfId="5396"/>
    <cellStyle name="20% - Accent3 4 2 10 3" xfId="5397"/>
    <cellStyle name="20% - Accent3 4 2 11" xfId="5398"/>
    <cellStyle name="20% - Accent3 4 2 12" xfId="5399"/>
    <cellStyle name="20% - Accent3 4 2 13" xfId="5400"/>
    <cellStyle name="20% - Accent3 4 2 14" xfId="5401"/>
    <cellStyle name="20% - Accent3 4 2 2" xfId="5402"/>
    <cellStyle name="20% - Accent3 4 2 2 10" xfId="5403"/>
    <cellStyle name="20% - Accent3 4 2 2 11" xfId="5404"/>
    <cellStyle name="20% - Accent3 4 2 2 12" xfId="5405"/>
    <cellStyle name="20% - Accent3 4 2 2 13" xfId="5406"/>
    <cellStyle name="20% - Accent3 4 2 2 2" xfId="5407"/>
    <cellStyle name="20% - Accent3 4 2 2 2 10" xfId="5408"/>
    <cellStyle name="20% - Accent3 4 2 2 2 2" xfId="5409"/>
    <cellStyle name="20% - Accent3 4 2 2 2 2 2" xfId="5410"/>
    <cellStyle name="20% - Accent3 4 2 2 2 2 2 2" xfId="5411"/>
    <cellStyle name="20% - Accent3 4 2 2 2 2 2 2 2" xfId="5412"/>
    <cellStyle name="20% - Accent3 4 2 2 2 2 2 2 3" xfId="5413"/>
    <cellStyle name="20% - Accent3 4 2 2 2 2 2 3" xfId="5414"/>
    <cellStyle name="20% - Accent3 4 2 2 2 2 2 4" xfId="5415"/>
    <cellStyle name="20% - Accent3 4 2 2 2 2 2 5" xfId="5416"/>
    <cellStyle name="20% - Accent3 4 2 2 2 2 2 6" xfId="5417"/>
    <cellStyle name="20% - Accent3 4 2 2 2 2 3" xfId="5418"/>
    <cellStyle name="20% - Accent3 4 2 2 2 2 3 2" xfId="5419"/>
    <cellStyle name="20% - Accent3 4 2 2 2 2 3 2 2" xfId="5420"/>
    <cellStyle name="20% - Accent3 4 2 2 2 2 3 2 3" xfId="5421"/>
    <cellStyle name="20% - Accent3 4 2 2 2 2 3 3" xfId="5422"/>
    <cellStyle name="20% - Accent3 4 2 2 2 2 3 4" xfId="5423"/>
    <cellStyle name="20% - Accent3 4 2 2 2 2 3 5" xfId="5424"/>
    <cellStyle name="20% - Accent3 4 2 2 2 2 3 6" xfId="5425"/>
    <cellStyle name="20% - Accent3 4 2 2 2 2 4" xfId="5426"/>
    <cellStyle name="20% - Accent3 4 2 2 2 2 4 2" xfId="5427"/>
    <cellStyle name="20% - Accent3 4 2 2 2 2 4 3" xfId="5428"/>
    <cellStyle name="20% - Accent3 4 2 2 2 2 5" xfId="5429"/>
    <cellStyle name="20% - Accent3 4 2 2 2 2 6" xfId="5430"/>
    <cellStyle name="20% - Accent3 4 2 2 2 2 7" xfId="5431"/>
    <cellStyle name="20% - Accent3 4 2 2 2 2 8" xfId="5432"/>
    <cellStyle name="20% - Accent3 4 2 2 2 3" xfId="5433"/>
    <cellStyle name="20% - Accent3 4 2 2 2 3 2" xfId="5434"/>
    <cellStyle name="20% - Accent3 4 2 2 2 3 2 2" xfId="5435"/>
    <cellStyle name="20% - Accent3 4 2 2 2 3 2 2 2" xfId="5436"/>
    <cellStyle name="20% - Accent3 4 2 2 2 3 2 2 3" xfId="5437"/>
    <cellStyle name="20% - Accent3 4 2 2 2 3 2 3" xfId="5438"/>
    <cellStyle name="20% - Accent3 4 2 2 2 3 2 4" xfId="5439"/>
    <cellStyle name="20% - Accent3 4 2 2 2 3 2 5" xfId="5440"/>
    <cellStyle name="20% - Accent3 4 2 2 2 3 2 6" xfId="5441"/>
    <cellStyle name="20% - Accent3 4 2 2 2 3 3" xfId="5442"/>
    <cellStyle name="20% - Accent3 4 2 2 2 3 3 2" xfId="5443"/>
    <cellStyle name="20% - Accent3 4 2 2 2 3 3 3" xfId="5444"/>
    <cellStyle name="20% - Accent3 4 2 2 2 3 4" xfId="5445"/>
    <cellStyle name="20% - Accent3 4 2 2 2 3 5" xfId="5446"/>
    <cellStyle name="20% - Accent3 4 2 2 2 3 6" xfId="5447"/>
    <cellStyle name="20% - Accent3 4 2 2 2 3 7" xfId="5448"/>
    <cellStyle name="20% - Accent3 4 2 2 2 4" xfId="5449"/>
    <cellStyle name="20% - Accent3 4 2 2 2 4 2" xfId="5450"/>
    <cellStyle name="20% - Accent3 4 2 2 2 4 2 2" xfId="5451"/>
    <cellStyle name="20% - Accent3 4 2 2 2 4 2 3" xfId="5452"/>
    <cellStyle name="20% - Accent3 4 2 2 2 4 3" xfId="5453"/>
    <cellStyle name="20% - Accent3 4 2 2 2 4 4" xfId="5454"/>
    <cellStyle name="20% - Accent3 4 2 2 2 4 5" xfId="5455"/>
    <cellStyle name="20% - Accent3 4 2 2 2 4 6" xfId="5456"/>
    <cellStyle name="20% - Accent3 4 2 2 2 5" xfId="5457"/>
    <cellStyle name="20% - Accent3 4 2 2 2 5 2" xfId="5458"/>
    <cellStyle name="20% - Accent3 4 2 2 2 5 2 2" xfId="5459"/>
    <cellStyle name="20% - Accent3 4 2 2 2 5 2 3" xfId="5460"/>
    <cellStyle name="20% - Accent3 4 2 2 2 5 3" xfId="5461"/>
    <cellStyle name="20% - Accent3 4 2 2 2 5 4" xfId="5462"/>
    <cellStyle name="20% - Accent3 4 2 2 2 5 5" xfId="5463"/>
    <cellStyle name="20% - Accent3 4 2 2 2 5 6" xfId="5464"/>
    <cellStyle name="20% - Accent3 4 2 2 2 6" xfId="5465"/>
    <cellStyle name="20% - Accent3 4 2 2 2 6 2" xfId="5466"/>
    <cellStyle name="20% - Accent3 4 2 2 2 6 3" xfId="5467"/>
    <cellStyle name="20% - Accent3 4 2 2 2 7" xfId="5468"/>
    <cellStyle name="20% - Accent3 4 2 2 2 8" xfId="5469"/>
    <cellStyle name="20% - Accent3 4 2 2 2 9" xfId="5470"/>
    <cellStyle name="20% - Accent3 4 2 2 3" xfId="5471"/>
    <cellStyle name="20% - Accent3 4 2 2 3 2" xfId="5472"/>
    <cellStyle name="20% - Accent3 4 2 2 3 2 2" xfId="5473"/>
    <cellStyle name="20% - Accent3 4 2 2 3 2 2 2" xfId="5474"/>
    <cellStyle name="20% - Accent3 4 2 2 3 2 2 2 2" xfId="5475"/>
    <cellStyle name="20% - Accent3 4 2 2 3 2 2 2 3" xfId="5476"/>
    <cellStyle name="20% - Accent3 4 2 2 3 2 2 3" xfId="5477"/>
    <cellStyle name="20% - Accent3 4 2 2 3 2 2 4" xfId="5478"/>
    <cellStyle name="20% - Accent3 4 2 2 3 2 2 5" xfId="5479"/>
    <cellStyle name="20% - Accent3 4 2 2 3 2 2 6" xfId="5480"/>
    <cellStyle name="20% - Accent3 4 2 2 3 2 3" xfId="5481"/>
    <cellStyle name="20% - Accent3 4 2 2 3 2 3 2" xfId="5482"/>
    <cellStyle name="20% - Accent3 4 2 2 3 2 3 3" xfId="5483"/>
    <cellStyle name="20% - Accent3 4 2 2 3 2 4" xfId="5484"/>
    <cellStyle name="20% - Accent3 4 2 2 3 2 5" xfId="5485"/>
    <cellStyle name="20% - Accent3 4 2 2 3 2 6" xfId="5486"/>
    <cellStyle name="20% - Accent3 4 2 2 3 2 7" xfId="5487"/>
    <cellStyle name="20% - Accent3 4 2 2 3 3" xfId="5488"/>
    <cellStyle name="20% - Accent3 4 2 2 3 3 2" xfId="5489"/>
    <cellStyle name="20% - Accent3 4 2 2 3 3 2 2" xfId="5490"/>
    <cellStyle name="20% - Accent3 4 2 2 3 3 2 3" xfId="5491"/>
    <cellStyle name="20% - Accent3 4 2 2 3 3 3" xfId="5492"/>
    <cellStyle name="20% - Accent3 4 2 2 3 3 4" xfId="5493"/>
    <cellStyle name="20% - Accent3 4 2 2 3 3 5" xfId="5494"/>
    <cellStyle name="20% - Accent3 4 2 2 3 3 6" xfId="5495"/>
    <cellStyle name="20% - Accent3 4 2 2 3 4" xfId="5496"/>
    <cellStyle name="20% - Accent3 4 2 2 3 4 2" xfId="5497"/>
    <cellStyle name="20% - Accent3 4 2 2 3 4 2 2" xfId="5498"/>
    <cellStyle name="20% - Accent3 4 2 2 3 4 2 3" xfId="5499"/>
    <cellStyle name="20% - Accent3 4 2 2 3 4 3" xfId="5500"/>
    <cellStyle name="20% - Accent3 4 2 2 3 4 4" xfId="5501"/>
    <cellStyle name="20% - Accent3 4 2 2 3 4 5" xfId="5502"/>
    <cellStyle name="20% - Accent3 4 2 2 3 4 6" xfId="5503"/>
    <cellStyle name="20% - Accent3 4 2 2 3 5" xfId="5504"/>
    <cellStyle name="20% - Accent3 4 2 2 3 5 2" xfId="5505"/>
    <cellStyle name="20% - Accent3 4 2 2 3 5 3" xfId="5506"/>
    <cellStyle name="20% - Accent3 4 2 2 3 6" xfId="5507"/>
    <cellStyle name="20% - Accent3 4 2 2 3 7" xfId="5508"/>
    <cellStyle name="20% - Accent3 4 2 2 3 8" xfId="5509"/>
    <cellStyle name="20% - Accent3 4 2 2 3 9" xfId="5510"/>
    <cellStyle name="20% - Accent3 4 2 2 4" xfId="5511"/>
    <cellStyle name="20% - Accent3 4 2 2 4 2" xfId="5512"/>
    <cellStyle name="20% - Accent3 4 2 2 4 2 2" xfId="5513"/>
    <cellStyle name="20% - Accent3 4 2 2 4 2 2 2" xfId="5514"/>
    <cellStyle name="20% - Accent3 4 2 2 4 2 2 3" xfId="5515"/>
    <cellStyle name="20% - Accent3 4 2 2 4 2 3" xfId="5516"/>
    <cellStyle name="20% - Accent3 4 2 2 4 2 4" xfId="5517"/>
    <cellStyle name="20% - Accent3 4 2 2 4 2 5" xfId="5518"/>
    <cellStyle name="20% - Accent3 4 2 2 4 2 6" xfId="5519"/>
    <cellStyle name="20% - Accent3 4 2 2 4 3" xfId="5520"/>
    <cellStyle name="20% - Accent3 4 2 2 4 3 2" xfId="5521"/>
    <cellStyle name="20% - Accent3 4 2 2 4 3 3" xfId="5522"/>
    <cellStyle name="20% - Accent3 4 2 2 4 4" xfId="5523"/>
    <cellStyle name="20% - Accent3 4 2 2 4 5" xfId="5524"/>
    <cellStyle name="20% - Accent3 4 2 2 4 6" xfId="5525"/>
    <cellStyle name="20% - Accent3 4 2 2 4 7" xfId="5526"/>
    <cellStyle name="20% - Accent3 4 2 2 5" xfId="5527"/>
    <cellStyle name="20% - Accent3 4 2 2 5 2" xfId="5528"/>
    <cellStyle name="20% - Accent3 4 2 2 5 2 2" xfId="5529"/>
    <cellStyle name="20% - Accent3 4 2 2 5 2 3" xfId="5530"/>
    <cellStyle name="20% - Accent3 4 2 2 5 3" xfId="5531"/>
    <cellStyle name="20% - Accent3 4 2 2 5 4" xfId="5532"/>
    <cellStyle name="20% - Accent3 4 2 2 5 5" xfId="5533"/>
    <cellStyle name="20% - Accent3 4 2 2 5 6" xfId="5534"/>
    <cellStyle name="20% - Accent3 4 2 2 6" xfId="5535"/>
    <cellStyle name="20% - Accent3 4 2 2 6 2" xfId="5536"/>
    <cellStyle name="20% - Accent3 4 2 2 6 2 2" xfId="5537"/>
    <cellStyle name="20% - Accent3 4 2 2 6 2 3" xfId="5538"/>
    <cellStyle name="20% - Accent3 4 2 2 6 3" xfId="5539"/>
    <cellStyle name="20% - Accent3 4 2 2 6 4" xfId="5540"/>
    <cellStyle name="20% - Accent3 4 2 2 6 5" xfId="5541"/>
    <cellStyle name="20% - Accent3 4 2 2 6 6" xfId="5542"/>
    <cellStyle name="20% - Accent3 4 2 2 7" xfId="5543"/>
    <cellStyle name="20% - Accent3 4 2 2 7 2" xfId="5544"/>
    <cellStyle name="20% - Accent3 4 2 2 7 2 2" xfId="5545"/>
    <cellStyle name="20% - Accent3 4 2 2 7 2 3" xfId="5546"/>
    <cellStyle name="20% - Accent3 4 2 2 7 3" xfId="5547"/>
    <cellStyle name="20% - Accent3 4 2 2 7 4" xfId="5548"/>
    <cellStyle name="20% - Accent3 4 2 2 7 5" xfId="5549"/>
    <cellStyle name="20% - Accent3 4 2 2 7 6" xfId="5550"/>
    <cellStyle name="20% - Accent3 4 2 2 8" xfId="5551"/>
    <cellStyle name="20% - Accent3 4 2 2 8 2" xfId="5552"/>
    <cellStyle name="20% - Accent3 4 2 2 8 2 2" xfId="5553"/>
    <cellStyle name="20% - Accent3 4 2 2 8 2 3" xfId="5554"/>
    <cellStyle name="20% - Accent3 4 2 2 8 3" xfId="5555"/>
    <cellStyle name="20% - Accent3 4 2 2 8 4" xfId="5556"/>
    <cellStyle name="20% - Accent3 4 2 2 8 5" xfId="5557"/>
    <cellStyle name="20% - Accent3 4 2 2 8 6" xfId="5558"/>
    <cellStyle name="20% - Accent3 4 2 2 9" xfId="5559"/>
    <cellStyle name="20% - Accent3 4 2 2 9 2" xfId="5560"/>
    <cellStyle name="20% - Accent3 4 2 2 9 3" xfId="5561"/>
    <cellStyle name="20% - Accent3 4 2 3" xfId="5562"/>
    <cellStyle name="20% - Accent3 4 2 3 10" xfId="5563"/>
    <cellStyle name="20% - Accent3 4 2 3 2" xfId="5564"/>
    <cellStyle name="20% - Accent3 4 2 3 2 2" xfId="5565"/>
    <cellStyle name="20% - Accent3 4 2 3 2 2 2" xfId="5566"/>
    <cellStyle name="20% - Accent3 4 2 3 2 2 2 2" xfId="5567"/>
    <cellStyle name="20% - Accent3 4 2 3 2 2 2 3" xfId="5568"/>
    <cellStyle name="20% - Accent3 4 2 3 2 2 3" xfId="5569"/>
    <cellStyle name="20% - Accent3 4 2 3 2 2 4" xfId="5570"/>
    <cellStyle name="20% - Accent3 4 2 3 2 2 5" xfId="5571"/>
    <cellStyle name="20% - Accent3 4 2 3 2 2 6" xfId="5572"/>
    <cellStyle name="20% - Accent3 4 2 3 2 3" xfId="5573"/>
    <cellStyle name="20% - Accent3 4 2 3 2 3 2" xfId="5574"/>
    <cellStyle name="20% - Accent3 4 2 3 2 3 2 2" xfId="5575"/>
    <cellStyle name="20% - Accent3 4 2 3 2 3 2 3" xfId="5576"/>
    <cellStyle name="20% - Accent3 4 2 3 2 3 3" xfId="5577"/>
    <cellStyle name="20% - Accent3 4 2 3 2 3 4" xfId="5578"/>
    <cellStyle name="20% - Accent3 4 2 3 2 3 5" xfId="5579"/>
    <cellStyle name="20% - Accent3 4 2 3 2 3 6" xfId="5580"/>
    <cellStyle name="20% - Accent3 4 2 3 2 4" xfId="5581"/>
    <cellStyle name="20% - Accent3 4 2 3 2 4 2" xfId="5582"/>
    <cellStyle name="20% - Accent3 4 2 3 2 4 3" xfId="5583"/>
    <cellStyle name="20% - Accent3 4 2 3 2 5" xfId="5584"/>
    <cellStyle name="20% - Accent3 4 2 3 2 6" xfId="5585"/>
    <cellStyle name="20% - Accent3 4 2 3 2 7" xfId="5586"/>
    <cellStyle name="20% - Accent3 4 2 3 2 8" xfId="5587"/>
    <cellStyle name="20% - Accent3 4 2 3 3" xfId="5588"/>
    <cellStyle name="20% - Accent3 4 2 3 3 2" xfId="5589"/>
    <cellStyle name="20% - Accent3 4 2 3 3 2 2" xfId="5590"/>
    <cellStyle name="20% - Accent3 4 2 3 3 2 2 2" xfId="5591"/>
    <cellStyle name="20% - Accent3 4 2 3 3 2 2 3" xfId="5592"/>
    <cellStyle name="20% - Accent3 4 2 3 3 2 3" xfId="5593"/>
    <cellStyle name="20% - Accent3 4 2 3 3 2 4" xfId="5594"/>
    <cellStyle name="20% - Accent3 4 2 3 3 2 5" xfId="5595"/>
    <cellStyle name="20% - Accent3 4 2 3 3 2 6" xfId="5596"/>
    <cellStyle name="20% - Accent3 4 2 3 3 3" xfId="5597"/>
    <cellStyle name="20% - Accent3 4 2 3 3 3 2" xfId="5598"/>
    <cellStyle name="20% - Accent3 4 2 3 3 3 3" xfId="5599"/>
    <cellStyle name="20% - Accent3 4 2 3 3 4" xfId="5600"/>
    <cellStyle name="20% - Accent3 4 2 3 3 5" xfId="5601"/>
    <cellStyle name="20% - Accent3 4 2 3 3 6" xfId="5602"/>
    <cellStyle name="20% - Accent3 4 2 3 3 7" xfId="5603"/>
    <cellStyle name="20% - Accent3 4 2 3 4" xfId="5604"/>
    <cellStyle name="20% - Accent3 4 2 3 4 2" xfId="5605"/>
    <cellStyle name="20% - Accent3 4 2 3 4 2 2" xfId="5606"/>
    <cellStyle name="20% - Accent3 4 2 3 4 2 3" xfId="5607"/>
    <cellStyle name="20% - Accent3 4 2 3 4 3" xfId="5608"/>
    <cellStyle name="20% - Accent3 4 2 3 4 4" xfId="5609"/>
    <cellStyle name="20% - Accent3 4 2 3 4 5" xfId="5610"/>
    <cellStyle name="20% - Accent3 4 2 3 4 6" xfId="5611"/>
    <cellStyle name="20% - Accent3 4 2 3 5" xfId="5612"/>
    <cellStyle name="20% - Accent3 4 2 3 5 2" xfId="5613"/>
    <cellStyle name="20% - Accent3 4 2 3 5 2 2" xfId="5614"/>
    <cellStyle name="20% - Accent3 4 2 3 5 2 3" xfId="5615"/>
    <cellStyle name="20% - Accent3 4 2 3 5 3" xfId="5616"/>
    <cellStyle name="20% - Accent3 4 2 3 5 4" xfId="5617"/>
    <cellStyle name="20% - Accent3 4 2 3 5 5" xfId="5618"/>
    <cellStyle name="20% - Accent3 4 2 3 5 6" xfId="5619"/>
    <cellStyle name="20% - Accent3 4 2 3 6" xfId="5620"/>
    <cellStyle name="20% - Accent3 4 2 3 6 2" xfId="5621"/>
    <cellStyle name="20% - Accent3 4 2 3 6 3" xfId="5622"/>
    <cellStyle name="20% - Accent3 4 2 3 7" xfId="5623"/>
    <cellStyle name="20% - Accent3 4 2 3 8" xfId="5624"/>
    <cellStyle name="20% - Accent3 4 2 3 9" xfId="5625"/>
    <cellStyle name="20% - Accent3 4 2 4" xfId="5626"/>
    <cellStyle name="20% - Accent3 4 2 4 2" xfId="5627"/>
    <cellStyle name="20% - Accent3 4 2 4 2 2" xfId="5628"/>
    <cellStyle name="20% - Accent3 4 2 4 2 2 2" xfId="5629"/>
    <cellStyle name="20% - Accent3 4 2 4 2 2 2 2" xfId="5630"/>
    <cellStyle name="20% - Accent3 4 2 4 2 2 2 3" xfId="5631"/>
    <cellStyle name="20% - Accent3 4 2 4 2 2 3" xfId="5632"/>
    <cellStyle name="20% - Accent3 4 2 4 2 2 4" xfId="5633"/>
    <cellStyle name="20% - Accent3 4 2 4 2 2 5" xfId="5634"/>
    <cellStyle name="20% - Accent3 4 2 4 2 2 6" xfId="5635"/>
    <cellStyle name="20% - Accent3 4 2 4 2 3" xfId="5636"/>
    <cellStyle name="20% - Accent3 4 2 4 2 3 2" xfId="5637"/>
    <cellStyle name="20% - Accent3 4 2 4 2 3 3" xfId="5638"/>
    <cellStyle name="20% - Accent3 4 2 4 2 4" xfId="5639"/>
    <cellStyle name="20% - Accent3 4 2 4 2 5" xfId="5640"/>
    <cellStyle name="20% - Accent3 4 2 4 2 6" xfId="5641"/>
    <cellStyle name="20% - Accent3 4 2 4 2 7" xfId="5642"/>
    <cellStyle name="20% - Accent3 4 2 4 3" xfId="5643"/>
    <cellStyle name="20% - Accent3 4 2 4 3 2" xfId="5644"/>
    <cellStyle name="20% - Accent3 4 2 4 3 2 2" xfId="5645"/>
    <cellStyle name="20% - Accent3 4 2 4 3 2 3" xfId="5646"/>
    <cellStyle name="20% - Accent3 4 2 4 3 3" xfId="5647"/>
    <cellStyle name="20% - Accent3 4 2 4 3 4" xfId="5648"/>
    <cellStyle name="20% - Accent3 4 2 4 3 5" xfId="5649"/>
    <cellStyle name="20% - Accent3 4 2 4 3 6" xfId="5650"/>
    <cellStyle name="20% - Accent3 4 2 4 4" xfId="5651"/>
    <cellStyle name="20% - Accent3 4 2 4 4 2" xfId="5652"/>
    <cellStyle name="20% - Accent3 4 2 4 4 2 2" xfId="5653"/>
    <cellStyle name="20% - Accent3 4 2 4 4 2 3" xfId="5654"/>
    <cellStyle name="20% - Accent3 4 2 4 4 3" xfId="5655"/>
    <cellStyle name="20% - Accent3 4 2 4 4 4" xfId="5656"/>
    <cellStyle name="20% - Accent3 4 2 4 4 5" xfId="5657"/>
    <cellStyle name="20% - Accent3 4 2 4 4 6" xfId="5658"/>
    <cellStyle name="20% - Accent3 4 2 4 5" xfId="5659"/>
    <cellStyle name="20% - Accent3 4 2 4 5 2" xfId="5660"/>
    <cellStyle name="20% - Accent3 4 2 4 5 3" xfId="5661"/>
    <cellStyle name="20% - Accent3 4 2 4 6" xfId="5662"/>
    <cellStyle name="20% - Accent3 4 2 4 7" xfId="5663"/>
    <cellStyle name="20% - Accent3 4 2 4 8" xfId="5664"/>
    <cellStyle name="20% - Accent3 4 2 4 9" xfId="5665"/>
    <cellStyle name="20% - Accent3 4 2 5" xfId="5666"/>
    <cellStyle name="20% - Accent3 4 2 5 2" xfId="5667"/>
    <cellStyle name="20% - Accent3 4 2 5 2 2" xfId="5668"/>
    <cellStyle name="20% - Accent3 4 2 5 2 2 2" xfId="5669"/>
    <cellStyle name="20% - Accent3 4 2 5 2 2 3" xfId="5670"/>
    <cellStyle name="20% - Accent3 4 2 5 2 3" xfId="5671"/>
    <cellStyle name="20% - Accent3 4 2 5 2 4" xfId="5672"/>
    <cellStyle name="20% - Accent3 4 2 5 2 5" xfId="5673"/>
    <cellStyle name="20% - Accent3 4 2 5 2 6" xfId="5674"/>
    <cellStyle name="20% - Accent3 4 2 5 3" xfId="5675"/>
    <cellStyle name="20% - Accent3 4 2 5 3 2" xfId="5676"/>
    <cellStyle name="20% - Accent3 4 2 5 3 3" xfId="5677"/>
    <cellStyle name="20% - Accent3 4 2 5 4" xfId="5678"/>
    <cellStyle name="20% - Accent3 4 2 5 5" xfId="5679"/>
    <cellStyle name="20% - Accent3 4 2 5 6" xfId="5680"/>
    <cellStyle name="20% - Accent3 4 2 5 7" xfId="5681"/>
    <cellStyle name="20% - Accent3 4 2 6" xfId="5682"/>
    <cellStyle name="20% - Accent3 4 2 6 2" xfId="5683"/>
    <cellStyle name="20% - Accent3 4 2 6 2 2" xfId="5684"/>
    <cellStyle name="20% - Accent3 4 2 6 2 3" xfId="5685"/>
    <cellStyle name="20% - Accent3 4 2 6 3" xfId="5686"/>
    <cellStyle name="20% - Accent3 4 2 6 4" xfId="5687"/>
    <cellStyle name="20% - Accent3 4 2 6 5" xfId="5688"/>
    <cellStyle name="20% - Accent3 4 2 6 6" xfId="5689"/>
    <cellStyle name="20% - Accent3 4 2 7" xfId="5690"/>
    <cellStyle name="20% - Accent3 4 2 7 2" xfId="5691"/>
    <cellStyle name="20% - Accent3 4 2 7 2 2" xfId="5692"/>
    <cellStyle name="20% - Accent3 4 2 7 2 3" xfId="5693"/>
    <cellStyle name="20% - Accent3 4 2 7 3" xfId="5694"/>
    <cellStyle name="20% - Accent3 4 2 7 4" xfId="5695"/>
    <cellStyle name="20% - Accent3 4 2 7 5" xfId="5696"/>
    <cellStyle name="20% - Accent3 4 2 7 6" xfId="5697"/>
    <cellStyle name="20% - Accent3 4 2 8" xfId="5698"/>
    <cellStyle name="20% - Accent3 4 2 8 2" xfId="5699"/>
    <cellStyle name="20% - Accent3 4 2 8 2 2" xfId="5700"/>
    <cellStyle name="20% - Accent3 4 2 8 2 3" xfId="5701"/>
    <cellStyle name="20% - Accent3 4 2 8 3" xfId="5702"/>
    <cellStyle name="20% - Accent3 4 2 8 4" xfId="5703"/>
    <cellStyle name="20% - Accent3 4 2 8 5" xfId="5704"/>
    <cellStyle name="20% - Accent3 4 2 8 6" xfId="5705"/>
    <cellStyle name="20% - Accent3 4 2 9" xfId="5706"/>
    <cellStyle name="20% - Accent3 4 2 9 2" xfId="5707"/>
    <cellStyle name="20% - Accent3 4 2 9 2 2" xfId="5708"/>
    <cellStyle name="20% - Accent3 4 2 9 2 3" xfId="5709"/>
    <cellStyle name="20% - Accent3 4 2 9 3" xfId="5710"/>
    <cellStyle name="20% - Accent3 4 2 9 4" xfId="5711"/>
    <cellStyle name="20% - Accent3 4 2 9 5" xfId="5712"/>
    <cellStyle name="20% - Accent3 4 2 9 6" xfId="5713"/>
    <cellStyle name="20% - Accent3 4 3" xfId="5714"/>
    <cellStyle name="20% - Accent3 4 3 10" xfId="5715"/>
    <cellStyle name="20% - Accent3 4 3 11" xfId="5716"/>
    <cellStyle name="20% - Accent3 4 3 12" xfId="5717"/>
    <cellStyle name="20% - Accent3 4 3 13" xfId="5718"/>
    <cellStyle name="20% - Accent3 4 3 2" xfId="5719"/>
    <cellStyle name="20% - Accent3 4 3 2 10" xfId="5720"/>
    <cellStyle name="20% - Accent3 4 3 2 2" xfId="5721"/>
    <cellStyle name="20% - Accent3 4 3 2 2 2" xfId="5722"/>
    <cellStyle name="20% - Accent3 4 3 2 2 2 2" xfId="5723"/>
    <cellStyle name="20% - Accent3 4 3 2 2 2 2 2" xfId="5724"/>
    <cellStyle name="20% - Accent3 4 3 2 2 2 2 3" xfId="5725"/>
    <cellStyle name="20% - Accent3 4 3 2 2 2 3" xfId="5726"/>
    <cellStyle name="20% - Accent3 4 3 2 2 2 4" xfId="5727"/>
    <cellStyle name="20% - Accent3 4 3 2 2 2 5" xfId="5728"/>
    <cellStyle name="20% - Accent3 4 3 2 2 2 6" xfId="5729"/>
    <cellStyle name="20% - Accent3 4 3 2 2 3" xfId="5730"/>
    <cellStyle name="20% - Accent3 4 3 2 2 3 2" xfId="5731"/>
    <cellStyle name="20% - Accent3 4 3 2 2 3 2 2" xfId="5732"/>
    <cellStyle name="20% - Accent3 4 3 2 2 3 2 3" xfId="5733"/>
    <cellStyle name="20% - Accent3 4 3 2 2 3 3" xfId="5734"/>
    <cellStyle name="20% - Accent3 4 3 2 2 3 4" xfId="5735"/>
    <cellStyle name="20% - Accent3 4 3 2 2 3 5" xfId="5736"/>
    <cellStyle name="20% - Accent3 4 3 2 2 3 6" xfId="5737"/>
    <cellStyle name="20% - Accent3 4 3 2 2 4" xfId="5738"/>
    <cellStyle name="20% - Accent3 4 3 2 2 4 2" xfId="5739"/>
    <cellStyle name="20% - Accent3 4 3 2 2 4 3" xfId="5740"/>
    <cellStyle name="20% - Accent3 4 3 2 2 5" xfId="5741"/>
    <cellStyle name="20% - Accent3 4 3 2 2 6" xfId="5742"/>
    <cellStyle name="20% - Accent3 4 3 2 2 7" xfId="5743"/>
    <cellStyle name="20% - Accent3 4 3 2 2 8" xfId="5744"/>
    <cellStyle name="20% - Accent3 4 3 2 3" xfId="5745"/>
    <cellStyle name="20% - Accent3 4 3 2 3 2" xfId="5746"/>
    <cellStyle name="20% - Accent3 4 3 2 3 2 2" xfId="5747"/>
    <cellStyle name="20% - Accent3 4 3 2 3 2 2 2" xfId="5748"/>
    <cellStyle name="20% - Accent3 4 3 2 3 2 2 3" xfId="5749"/>
    <cellStyle name="20% - Accent3 4 3 2 3 2 3" xfId="5750"/>
    <cellStyle name="20% - Accent3 4 3 2 3 2 4" xfId="5751"/>
    <cellStyle name="20% - Accent3 4 3 2 3 2 5" xfId="5752"/>
    <cellStyle name="20% - Accent3 4 3 2 3 2 6" xfId="5753"/>
    <cellStyle name="20% - Accent3 4 3 2 3 3" xfId="5754"/>
    <cellStyle name="20% - Accent3 4 3 2 3 3 2" xfId="5755"/>
    <cellStyle name="20% - Accent3 4 3 2 3 3 3" xfId="5756"/>
    <cellStyle name="20% - Accent3 4 3 2 3 4" xfId="5757"/>
    <cellStyle name="20% - Accent3 4 3 2 3 5" xfId="5758"/>
    <cellStyle name="20% - Accent3 4 3 2 3 6" xfId="5759"/>
    <cellStyle name="20% - Accent3 4 3 2 3 7" xfId="5760"/>
    <cellStyle name="20% - Accent3 4 3 2 4" xfId="5761"/>
    <cellStyle name="20% - Accent3 4 3 2 4 2" xfId="5762"/>
    <cellStyle name="20% - Accent3 4 3 2 4 2 2" xfId="5763"/>
    <cellStyle name="20% - Accent3 4 3 2 4 2 3" xfId="5764"/>
    <cellStyle name="20% - Accent3 4 3 2 4 3" xfId="5765"/>
    <cellStyle name="20% - Accent3 4 3 2 4 4" xfId="5766"/>
    <cellStyle name="20% - Accent3 4 3 2 4 5" xfId="5767"/>
    <cellStyle name="20% - Accent3 4 3 2 4 6" xfId="5768"/>
    <cellStyle name="20% - Accent3 4 3 2 5" xfId="5769"/>
    <cellStyle name="20% - Accent3 4 3 2 5 2" xfId="5770"/>
    <cellStyle name="20% - Accent3 4 3 2 5 2 2" xfId="5771"/>
    <cellStyle name="20% - Accent3 4 3 2 5 2 3" xfId="5772"/>
    <cellStyle name="20% - Accent3 4 3 2 5 3" xfId="5773"/>
    <cellStyle name="20% - Accent3 4 3 2 5 4" xfId="5774"/>
    <cellStyle name="20% - Accent3 4 3 2 5 5" xfId="5775"/>
    <cellStyle name="20% - Accent3 4 3 2 5 6" xfId="5776"/>
    <cellStyle name="20% - Accent3 4 3 2 6" xfId="5777"/>
    <cellStyle name="20% - Accent3 4 3 2 6 2" xfId="5778"/>
    <cellStyle name="20% - Accent3 4 3 2 6 3" xfId="5779"/>
    <cellStyle name="20% - Accent3 4 3 2 7" xfId="5780"/>
    <cellStyle name="20% - Accent3 4 3 2 8" xfId="5781"/>
    <cellStyle name="20% - Accent3 4 3 2 9" xfId="5782"/>
    <cellStyle name="20% - Accent3 4 3 3" xfId="5783"/>
    <cellStyle name="20% - Accent3 4 3 3 2" xfId="5784"/>
    <cellStyle name="20% - Accent3 4 3 3 2 2" xfId="5785"/>
    <cellStyle name="20% - Accent3 4 3 3 2 2 2" xfId="5786"/>
    <cellStyle name="20% - Accent3 4 3 3 2 2 2 2" xfId="5787"/>
    <cellStyle name="20% - Accent3 4 3 3 2 2 2 3" xfId="5788"/>
    <cellStyle name="20% - Accent3 4 3 3 2 2 3" xfId="5789"/>
    <cellStyle name="20% - Accent3 4 3 3 2 2 4" xfId="5790"/>
    <cellStyle name="20% - Accent3 4 3 3 2 2 5" xfId="5791"/>
    <cellStyle name="20% - Accent3 4 3 3 2 2 6" xfId="5792"/>
    <cellStyle name="20% - Accent3 4 3 3 2 3" xfId="5793"/>
    <cellStyle name="20% - Accent3 4 3 3 2 3 2" xfId="5794"/>
    <cellStyle name="20% - Accent3 4 3 3 2 3 3" xfId="5795"/>
    <cellStyle name="20% - Accent3 4 3 3 2 4" xfId="5796"/>
    <cellStyle name="20% - Accent3 4 3 3 2 5" xfId="5797"/>
    <cellStyle name="20% - Accent3 4 3 3 2 6" xfId="5798"/>
    <cellStyle name="20% - Accent3 4 3 3 2 7" xfId="5799"/>
    <cellStyle name="20% - Accent3 4 3 3 3" xfId="5800"/>
    <cellStyle name="20% - Accent3 4 3 3 3 2" xfId="5801"/>
    <cellStyle name="20% - Accent3 4 3 3 3 2 2" xfId="5802"/>
    <cellStyle name="20% - Accent3 4 3 3 3 2 3" xfId="5803"/>
    <cellStyle name="20% - Accent3 4 3 3 3 3" xfId="5804"/>
    <cellStyle name="20% - Accent3 4 3 3 3 4" xfId="5805"/>
    <cellStyle name="20% - Accent3 4 3 3 3 5" xfId="5806"/>
    <cellStyle name="20% - Accent3 4 3 3 3 6" xfId="5807"/>
    <cellStyle name="20% - Accent3 4 3 3 4" xfId="5808"/>
    <cellStyle name="20% - Accent3 4 3 3 4 2" xfId="5809"/>
    <cellStyle name="20% - Accent3 4 3 3 4 2 2" xfId="5810"/>
    <cellStyle name="20% - Accent3 4 3 3 4 2 3" xfId="5811"/>
    <cellStyle name="20% - Accent3 4 3 3 4 3" xfId="5812"/>
    <cellStyle name="20% - Accent3 4 3 3 4 4" xfId="5813"/>
    <cellStyle name="20% - Accent3 4 3 3 4 5" xfId="5814"/>
    <cellStyle name="20% - Accent3 4 3 3 4 6" xfId="5815"/>
    <cellStyle name="20% - Accent3 4 3 3 5" xfId="5816"/>
    <cellStyle name="20% - Accent3 4 3 3 5 2" xfId="5817"/>
    <cellStyle name="20% - Accent3 4 3 3 5 3" xfId="5818"/>
    <cellStyle name="20% - Accent3 4 3 3 6" xfId="5819"/>
    <cellStyle name="20% - Accent3 4 3 3 7" xfId="5820"/>
    <cellStyle name="20% - Accent3 4 3 3 8" xfId="5821"/>
    <cellStyle name="20% - Accent3 4 3 3 9" xfId="5822"/>
    <cellStyle name="20% - Accent3 4 3 4" xfId="5823"/>
    <cellStyle name="20% - Accent3 4 3 4 2" xfId="5824"/>
    <cellStyle name="20% - Accent3 4 3 4 2 2" xfId="5825"/>
    <cellStyle name="20% - Accent3 4 3 4 2 2 2" xfId="5826"/>
    <cellStyle name="20% - Accent3 4 3 4 2 2 3" xfId="5827"/>
    <cellStyle name="20% - Accent3 4 3 4 2 3" xfId="5828"/>
    <cellStyle name="20% - Accent3 4 3 4 2 4" xfId="5829"/>
    <cellStyle name="20% - Accent3 4 3 4 2 5" xfId="5830"/>
    <cellStyle name="20% - Accent3 4 3 4 2 6" xfId="5831"/>
    <cellStyle name="20% - Accent3 4 3 4 3" xfId="5832"/>
    <cellStyle name="20% - Accent3 4 3 4 3 2" xfId="5833"/>
    <cellStyle name="20% - Accent3 4 3 4 3 3" xfId="5834"/>
    <cellStyle name="20% - Accent3 4 3 4 4" xfId="5835"/>
    <cellStyle name="20% - Accent3 4 3 4 5" xfId="5836"/>
    <cellStyle name="20% - Accent3 4 3 4 6" xfId="5837"/>
    <cellStyle name="20% - Accent3 4 3 4 7" xfId="5838"/>
    <cellStyle name="20% - Accent3 4 3 5" xfId="5839"/>
    <cellStyle name="20% - Accent3 4 3 5 2" xfId="5840"/>
    <cellStyle name="20% - Accent3 4 3 5 2 2" xfId="5841"/>
    <cellStyle name="20% - Accent3 4 3 5 2 3" xfId="5842"/>
    <cellStyle name="20% - Accent3 4 3 5 3" xfId="5843"/>
    <cellStyle name="20% - Accent3 4 3 5 4" xfId="5844"/>
    <cellStyle name="20% - Accent3 4 3 5 5" xfId="5845"/>
    <cellStyle name="20% - Accent3 4 3 5 6" xfId="5846"/>
    <cellStyle name="20% - Accent3 4 3 6" xfId="5847"/>
    <cellStyle name="20% - Accent3 4 3 6 2" xfId="5848"/>
    <cellStyle name="20% - Accent3 4 3 6 2 2" xfId="5849"/>
    <cellStyle name="20% - Accent3 4 3 6 2 3" xfId="5850"/>
    <cellStyle name="20% - Accent3 4 3 6 3" xfId="5851"/>
    <cellStyle name="20% - Accent3 4 3 6 4" xfId="5852"/>
    <cellStyle name="20% - Accent3 4 3 6 5" xfId="5853"/>
    <cellStyle name="20% - Accent3 4 3 6 6" xfId="5854"/>
    <cellStyle name="20% - Accent3 4 3 7" xfId="5855"/>
    <cellStyle name="20% - Accent3 4 3 7 2" xfId="5856"/>
    <cellStyle name="20% - Accent3 4 3 7 2 2" xfId="5857"/>
    <cellStyle name="20% - Accent3 4 3 7 2 3" xfId="5858"/>
    <cellStyle name="20% - Accent3 4 3 7 3" xfId="5859"/>
    <cellStyle name="20% - Accent3 4 3 7 4" xfId="5860"/>
    <cellStyle name="20% - Accent3 4 3 7 5" xfId="5861"/>
    <cellStyle name="20% - Accent3 4 3 7 6" xfId="5862"/>
    <cellStyle name="20% - Accent3 4 3 8" xfId="5863"/>
    <cellStyle name="20% - Accent3 4 3 8 2" xfId="5864"/>
    <cellStyle name="20% - Accent3 4 3 8 2 2" xfId="5865"/>
    <cellStyle name="20% - Accent3 4 3 8 2 3" xfId="5866"/>
    <cellStyle name="20% - Accent3 4 3 8 3" xfId="5867"/>
    <cellStyle name="20% - Accent3 4 3 8 4" xfId="5868"/>
    <cellStyle name="20% - Accent3 4 3 8 5" xfId="5869"/>
    <cellStyle name="20% - Accent3 4 3 8 6" xfId="5870"/>
    <cellStyle name="20% - Accent3 4 3 9" xfId="5871"/>
    <cellStyle name="20% - Accent3 4 3 9 2" xfId="5872"/>
    <cellStyle name="20% - Accent3 4 3 9 3" xfId="5873"/>
    <cellStyle name="20% - Accent3 4 4" xfId="5874"/>
    <cellStyle name="20% - Accent3 4 4 10" xfId="5875"/>
    <cellStyle name="20% - Accent3 4 4 2" xfId="5876"/>
    <cellStyle name="20% - Accent3 4 4 2 2" xfId="5877"/>
    <cellStyle name="20% - Accent3 4 4 2 2 2" xfId="5878"/>
    <cellStyle name="20% - Accent3 4 4 2 2 2 2" xfId="5879"/>
    <cellStyle name="20% - Accent3 4 4 2 2 2 3" xfId="5880"/>
    <cellStyle name="20% - Accent3 4 4 2 2 3" xfId="5881"/>
    <cellStyle name="20% - Accent3 4 4 2 2 4" xfId="5882"/>
    <cellStyle name="20% - Accent3 4 4 2 2 5" xfId="5883"/>
    <cellStyle name="20% - Accent3 4 4 2 2 6" xfId="5884"/>
    <cellStyle name="20% - Accent3 4 4 2 3" xfId="5885"/>
    <cellStyle name="20% - Accent3 4 4 2 3 2" xfId="5886"/>
    <cellStyle name="20% - Accent3 4 4 2 3 2 2" xfId="5887"/>
    <cellStyle name="20% - Accent3 4 4 2 3 2 3" xfId="5888"/>
    <cellStyle name="20% - Accent3 4 4 2 3 3" xfId="5889"/>
    <cellStyle name="20% - Accent3 4 4 2 3 4" xfId="5890"/>
    <cellStyle name="20% - Accent3 4 4 2 3 5" xfId="5891"/>
    <cellStyle name="20% - Accent3 4 4 2 3 6" xfId="5892"/>
    <cellStyle name="20% - Accent3 4 4 2 4" xfId="5893"/>
    <cellStyle name="20% - Accent3 4 4 2 4 2" xfId="5894"/>
    <cellStyle name="20% - Accent3 4 4 2 4 3" xfId="5895"/>
    <cellStyle name="20% - Accent3 4 4 2 5" xfId="5896"/>
    <cellStyle name="20% - Accent3 4 4 2 6" xfId="5897"/>
    <cellStyle name="20% - Accent3 4 4 2 7" xfId="5898"/>
    <cellStyle name="20% - Accent3 4 4 2 8" xfId="5899"/>
    <cellStyle name="20% - Accent3 4 4 3" xfId="5900"/>
    <cellStyle name="20% - Accent3 4 4 3 2" xfId="5901"/>
    <cellStyle name="20% - Accent3 4 4 3 2 2" xfId="5902"/>
    <cellStyle name="20% - Accent3 4 4 3 2 2 2" xfId="5903"/>
    <cellStyle name="20% - Accent3 4 4 3 2 2 3" xfId="5904"/>
    <cellStyle name="20% - Accent3 4 4 3 2 3" xfId="5905"/>
    <cellStyle name="20% - Accent3 4 4 3 2 4" xfId="5906"/>
    <cellStyle name="20% - Accent3 4 4 3 2 5" xfId="5907"/>
    <cellStyle name="20% - Accent3 4 4 3 2 6" xfId="5908"/>
    <cellStyle name="20% - Accent3 4 4 3 3" xfId="5909"/>
    <cellStyle name="20% - Accent3 4 4 3 3 2" xfId="5910"/>
    <cellStyle name="20% - Accent3 4 4 3 3 3" xfId="5911"/>
    <cellStyle name="20% - Accent3 4 4 3 4" xfId="5912"/>
    <cellStyle name="20% - Accent3 4 4 3 5" xfId="5913"/>
    <cellStyle name="20% - Accent3 4 4 3 6" xfId="5914"/>
    <cellStyle name="20% - Accent3 4 4 3 7" xfId="5915"/>
    <cellStyle name="20% - Accent3 4 4 4" xfId="5916"/>
    <cellStyle name="20% - Accent3 4 4 4 2" xfId="5917"/>
    <cellStyle name="20% - Accent3 4 4 4 2 2" xfId="5918"/>
    <cellStyle name="20% - Accent3 4 4 4 2 3" xfId="5919"/>
    <cellStyle name="20% - Accent3 4 4 4 3" xfId="5920"/>
    <cellStyle name="20% - Accent3 4 4 4 4" xfId="5921"/>
    <cellStyle name="20% - Accent3 4 4 4 5" xfId="5922"/>
    <cellStyle name="20% - Accent3 4 4 4 6" xfId="5923"/>
    <cellStyle name="20% - Accent3 4 4 5" xfId="5924"/>
    <cellStyle name="20% - Accent3 4 4 5 2" xfId="5925"/>
    <cellStyle name="20% - Accent3 4 4 5 2 2" xfId="5926"/>
    <cellStyle name="20% - Accent3 4 4 5 2 3" xfId="5927"/>
    <cellStyle name="20% - Accent3 4 4 5 3" xfId="5928"/>
    <cellStyle name="20% - Accent3 4 4 5 4" xfId="5929"/>
    <cellStyle name="20% - Accent3 4 4 5 5" xfId="5930"/>
    <cellStyle name="20% - Accent3 4 4 5 6" xfId="5931"/>
    <cellStyle name="20% - Accent3 4 4 6" xfId="5932"/>
    <cellStyle name="20% - Accent3 4 4 6 2" xfId="5933"/>
    <cellStyle name="20% - Accent3 4 4 6 3" xfId="5934"/>
    <cellStyle name="20% - Accent3 4 4 7" xfId="5935"/>
    <cellStyle name="20% - Accent3 4 4 8" xfId="5936"/>
    <cellStyle name="20% - Accent3 4 4 9" xfId="5937"/>
    <cellStyle name="20% - Accent3 4 5" xfId="5938"/>
    <cellStyle name="20% - Accent3 4 5 2" xfId="5939"/>
    <cellStyle name="20% - Accent3 4 5 2 2" xfId="5940"/>
    <cellStyle name="20% - Accent3 4 5 2 2 2" xfId="5941"/>
    <cellStyle name="20% - Accent3 4 5 2 2 2 2" xfId="5942"/>
    <cellStyle name="20% - Accent3 4 5 2 2 2 3" xfId="5943"/>
    <cellStyle name="20% - Accent3 4 5 2 2 3" xfId="5944"/>
    <cellStyle name="20% - Accent3 4 5 2 2 4" xfId="5945"/>
    <cellStyle name="20% - Accent3 4 5 2 2 5" xfId="5946"/>
    <cellStyle name="20% - Accent3 4 5 2 2 6" xfId="5947"/>
    <cellStyle name="20% - Accent3 4 5 2 3" xfId="5948"/>
    <cellStyle name="20% - Accent3 4 5 2 3 2" xfId="5949"/>
    <cellStyle name="20% - Accent3 4 5 2 3 3" xfId="5950"/>
    <cellStyle name="20% - Accent3 4 5 2 4" xfId="5951"/>
    <cellStyle name="20% - Accent3 4 5 2 5" xfId="5952"/>
    <cellStyle name="20% - Accent3 4 5 2 6" xfId="5953"/>
    <cellStyle name="20% - Accent3 4 5 2 7" xfId="5954"/>
    <cellStyle name="20% - Accent3 4 5 3" xfId="5955"/>
    <cellStyle name="20% - Accent3 4 5 3 2" xfId="5956"/>
    <cellStyle name="20% - Accent3 4 5 3 2 2" xfId="5957"/>
    <cellStyle name="20% - Accent3 4 5 3 2 3" xfId="5958"/>
    <cellStyle name="20% - Accent3 4 5 3 3" xfId="5959"/>
    <cellStyle name="20% - Accent3 4 5 3 4" xfId="5960"/>
    <cellStyle name="20% - Accent3 4 5 3 5" xfId="5961"/>
    <cellStyle name="20% - Accent3 4 5 3 6" xfId="5962"/>
    <cellStyle name="20% - Accent3 4 5 4" xfId="5963"/>
    <cellStyle name="20% - Accent3 4 5 4 2" xfId="5964"/>
    <cellStyle name="20% - Accent3 4 5 4 2 2" xfId="5965"/>
    <cellStyle name="20% - Accent3 4 5 4 2 3" xfId="5966"/>
    <cellStyle name="20% - Accent3 4 5 4 3" xfId="5967"/>
    <cellStyle name="20% - Accent3 4 5 4 4" xfId="5968"/>
    <cellStyle name="20% - Accent3 4 5 4 5" xfId="5969"/>
    <cellStyle name="20% - Accent3 4 5 4 6" xfId="5970"/>
    <cellStyle name="20% - Accent3 4 5 5" xfId="5971"/>
    <cellStyle name="20% - Accent3 4 5 5 2" xfId="5972"/>
    <cellStyle name="20% - Accent3 4 5 5 3" xfId="5973"/>
    <cellStyle name="20% - Accent3 4 5 6" xfId="5974"/>
    <cellStyle name="20% - Accent3 4 5 7" xfId="5975"/>
    <cellStyle name="20% - Accent3 4 5 8" xfId="5976"/>
    <cellStyle name="20% - Accent3 4 5 9" xfId="5977"/>
    <cellStyle name="20% - Accent3 4 6" xfId="5978"/>
    <cellStyle name="20% - Accent3 4 6 2" xfId="5979"/>
    <cellStyle name="20% - Accent3 4 6 2 2" xfId="5980"/>
    <cellStyle name="20% - Accent3 4 6 2 2 2" xfId="5981"/>
    <cellStyle name="20% - Accent3 4 6 2 2 3" xfId="5982"/>
    <cellStyle name="20% - Accent3 4 6 2 3" xfId="5983"/>
    <cellStyle name="20% - Accent3 4 6 2 4" xfId="5984"/>
    <cellStyle name="20% - Accent3 4 6 2 5" xfId="5985"/>
    <cellStyle name="20% - Accent3 4 6 2 6" xfId="5986"/>
    <cellStyle name="20% - Accent3 4 6 3" xfId="5987"/>
    <cellStyle name="20% - Accent3 4 6 3 2" xfId="5988"/>
    <cellStyle name="20% - Accent3 4 6 3 3" xfId="5989"/>
    <cellStyle name="20% - Accent3 4 6 4" xfId="5990"/>
    <cellStyle name="20% - Accent3 4 6 5" xfId="5991"/>
    <cellStyle name="20% - Accent3 4 6 6" xfId="5992"/>
    <cellStyle name="20% - Accent3 4 6 7" xfId="5993"/>
    <cellStyle name="20% - Accent3 4 7" xfId="5994"/>
    <cellStyle name="20% - Accent3 4 7 2" xfId="5995"/>
    <cellStyle name="20% - Accent3 4 7 2 2" xfId="5996"/>
    <cellStyle name="20% - Accent3 4 7 2 3" xfId="5997"/>
    <cellStyle name="20% - Accent3 4 7 3" xfId="5998"/>
    <cellStyle name="20% - Accent3 4 7 4" xfId="5999"/>
    <cellStyle name="20% - Accent3 4 7 5" xfId="6000"/>
    <cellStyle name="20% - Accent3 4 7 6" xfId="6001"/>
    <cellStyle name="20% - Accent3 4 8" xfId="6002"/>
    <cellStyle name="20% - Accent3 4 8 2" xfId="6003"/>
    <cellStyle name="20% - Accent3 4 8 2 2" xfId="6004"/>
    <cellStyle name="20% - Accent3 4 8 2 3" xfId="6005"/>
    <cellStyle name="20% - Accent3 4 8 3" xfId="6006"/>
    <cellStyle name="20% - Accent3 4 8 4" xfId="6007"/>
    <cellStyle name="20% - Accent3 4 8 5" xfId="6008"/>
    <cellStyle name="20% - Accent3 4 8 6" xfId="6009"/>
    <cellStyle name="20% - Accent3 4 9" xfId="6010"/>
    <cellStyle name="20% - Accent3 4 9 2" xfId="6011"/>
    <cellStyle name="20% - Accent3 4 9 2 2" xfId="6012"/>
    <cellStyle name="20% - Accent3 4 9 2 3" xfId="6013"/>
    <cellStyle name="20% - Accent3 4 9 3" xfId="6014"/>
    <cellStyle name="20% - Accent3 4 9 4" xfId="6015"/>
    <cellStyle name="20% - Accent3 4 9 5" xfId="6016"/>
    <cellStyle name="20% - Accent3 4 9 6" xfId="6017"/>
    <cellStyle name="20% - Accent3 5" xfId="6018"/>
    <cellStyle name="20% - Accent3 5 10" xfId="6019"/>
    <cellStyle name="20% - Accent3 5 11" xfId="6020"/>
    <cellStyle name="20% - Accent3 5 12" xfId="6021"/>
    <cellStyle name="20% - Accent3 5 13" xfId="6022"/>
    <cellStyle name="20% - Accent3 5 2" xfId="6023"/>
    <cellStyle name="20% - Accent3 5 2 10" xfId="6024"/>
    <cellStyle name="20% - Accent3 5 2 2" xfId="6025"/>
    <cellStyle name="20% - Accent3 5 2 2 2" xfId="6026"/>
    <cellStyle name="20% - Accent3 5 2 2 2 2" xfId="6027"/>
    <cellStyle name="20% - Accent3 5 2 2 2 2 2" xfId="6028"/>
    <cellStyle name="20% - Accent3 5 2 2 2 2 3" xfId="6029"/>
    <cellStyle name="20% - Accent3 5 2 2 2 3" xfId="6030"/>
    <cellStyle name="20% - Accent3 5 2 2 2 4" xfId="6031"/>
    <cellStyle name="20% - Accent3 5 2 2 2 5" xfId="6032"/>
    <cellStyle name="20% - Accent3 5 2 2 2 6" xfId="6033"/>
    <cellStyle name="20% - Accent3 5 2 2 3" xfId="6034"/>
    <cellStyle name="20% - Accent3 5 2 2 3 2" xfId="6035"/>
    <cellStyle name="20% - Accent3 5 2 2 3 2 2" xfId="6036"/>
    <cellStyle name="20% - Accent3 5 2 2 3 2 3" xfId="6037"/>
    <cellStyle name="20% - Accent3 5 2 2 3 3" xfId="6038"/>
    <cellStyle name="20% - Accent3 5 2 2 3 4" xfId="6039"/>
    <cellStyle name="20% - Accent3 5 2 2 3 5" xfId="6040"/>
    <cellStyle name="20% - Accent3 5 2 2 3 6" xfId="6041"/>
    <cellStyle name="20% - Accent3 5 2 2 4" xfId="6042"/>
    <cellStyle name="20% - Accent3 5 2 2 4 2" xfId="6043"/>
    <cellStyle name="20% - Accent3 5 2 2 4 3" xfId="6044"/>
    <cellStyle name="20% - Accent3 5 2 2 5" xfId="6045"/>
    <cellStyle name="20% - Accent3 5 2 2 6" xfId="6046"/>
    <cellStyle name="20% - Accent3 5 2 2 7" xfId="6047"/>
    <cellStyle name="20% - Accent3 5 2 2 8" xfId="6048"/>
    <cellStyle name="20% - Accent3 5 2 3" xfId="6049"/>
    <cellStyle name="20% - Accent3 5 2 3 2" xfId="6050"/>
    <cellStyle name="20% - Accent3 5 2 3 2 2" xfId="6051"/>
    <cellStyle name="20% - Accent3 5 2 3 2 2 2" xfId="6052"/>
    <cellStyle name="20% - Accent3 5 2 3 2 2 3" xfId="6053"/>
    <cellStyle name="20% - Accent3 5 2 3 2 3" xfId="6054"/>
    <cellStyle name="20% - Accent3 5 2 3 2 4" xfId="6055"/>
    <cellStyle name="20% - Accent3 5 2 3 2 5" xfId="6056"/>
    <cellStyle name="20% - Accent3 5 2 3 2 6" xfId="6057"/>
    <cellStyle name="20% - Accent3 5 2 3 3" xfId="6058"/>
    <cellStyle name="20% - Accent3 5 2 3 3 2" xfId="6059"/>
    <cellStyle name="20% - Accent3 5 2 3 3 3" xfId="6060"/>
    <cellStyle name="20% - Accent3 5 2 3 4" xfId="6061"/>
    <cellStyle name="20% - Accent3 5 2 3 5" xfId="6062"/>
    <cellStyle name="20% - Accent3 5 2 3 6" xfId="6063"/>
    <cellStyle name="20% - Accent3 5 2 3 7" xfId="6064"/>
    <cellStyle name="20% - Accent3 5 2 4" xfId="6065"/>
    <cellStyle name="20% - Accent3 5 2 4 2" xfId="6066"/>
    <cellStyle name="20% - Accent3 5 2 4 2 2" xfId="6067"/>
    <cellStyle name="20% - Accent3 5 2 4 2 3" xfId="6068"/>
    <cellStyle name="20% - Accent3 5 2 4 3" xfId="6069"/>
    <cellStyle name="20% - Accent3 5 2 4 4" xfId="6070"/>
    <cellStyle name="20% - Accent3 5 2 4 5" xfId="6071"/>
    <cellStyle name="20% - Accent3 5 2 4 6" xfId="6072"/>
    <cellStyle name="20% - Accent3 5 2 5" xfId="6073"/>
    <cellStyle name="20% - Accent3 5 2 5 2" xfId="6074"/>
    <cellStyle name="20% - Accent3 5 2 5 2 2" xfId="6075"/>
    <cellStyle name="20% - Accent3 5 2 5 2 3" xfId="6076"/>
    <cellStyle name="20% - Accent3 5 2 5 3" xfId="6077"/>
    <cellStyle name="20% - Accent3 5 2 5 4" xfId="6078"/>
    <cellStyle name="20% - Accent3 5 2 5 5" xfId="6079"/>
    <cellStyle name="20% - Accent3 5 2 5 6" xfId="6080"/>
    <cellStyle name="20% - Accent3 5 2 6" xfId="6081"/>
    <cellStyle name="20% - Accent3 5 2 6 2" xfId="6082"/>
    <cellStyle name="20% - Accent3 5 2 6 3" xfId="6083"/>
    <cellStyle name="20% - Accent3 5 2 7" xfId="6084"/>
    <cellStyle name="20% - Accent3 5 2 8" xfId="6085"/>
    <cellStyle name="20% - Accent3 5 2 9" xfId="6086"/>
    <cellStyle name="20% - Accent3 5 3" xfId="6087"/>
    <cellStyle name="20% - Accent3 5 3 2" xfId="6088"/>
    <cellStyle name="20% - Accent3 5 3 2 2" xfId="6089"/>
    <cellStyle name="20% - Accent3 5 3 2 2 2" xfId="6090"/>
    <cellStyle name="20% - Accent3 5 3 2 2 2 2" xfId="6091"/>
    <cellStyle name="20% - Accent3 5 3 2 2 2 3" xfId="6092"/>
    <cellStyle name="20% - Accent3 5 3 2 2 3" xfId="6093"/>
    <cellStyle name="20% - Accent3 5 3 2 2 4" xfId="6094"/>
    <cellStyle name="20% - Accent3 5 3 2 2 5" xfId="6095"/>
    <cellStyle name="20% - Accent3 5 3 2 2 6" xfId="6096"/>
    <cellStyle name="20% - Accent3 5 3 2 3" xfId="6097"/>
    <cellStyle name="20% - Accent3 5 3 2 3 2" xfId="6098"/>
    <cellStyle name="20% - Accent3 5 3 2 3 3" xfId="6099"/>
    <cellStyle name="20% - Accent3 5 3 2 4" xfId="6100"/>
    <cellStyle name="20% - Accent3 5 3 2 5" xfId="6101"/>
    <cellStyle name="20% - Accent3 5 3 2 6" xfId="6102"/>
    <cellStyle name="20% - Accent3 5 3 2 7" xfId="6103"/>
    <cellStyle name="20% - Accent3 5 3 3" xfId="6104"/>
    <cellStyle name="20% - Accent3 5 3 3 2" xfId="6105"/>
    <cellStyle name="20% - Accent3 5 3 3 2 2" xfId="6106"/>
    <cellStyle name="20% - Accent3 5 3 3 2 3" xfId="6107"/>
    <cellStyle name="20% - Accent3 5 3 3 3" xfId="6108"/>
    <cellStyle name="20% - Accent3 5 3 3 4" xfId="6109"/>
    <cellStyle name="20% - Accent3 5 3 3 5" xfId="6110"/>
    <cellStyle name="20% - Accent3 5 3 3 6" xfId="6111"/>
    <cellStyle name="20% - Accent3 5 3 4" xfId="6112"/>
    <cellStyle name="20% - Accent3 5 3 4 2" xfId="6113"/>
    <cellStyle name="20% - Accent3 5 3 4 2 2" xfId="6114"/>
    <cellStyle name="20% - Accent3 5 3 4 2 3" xfId="6115"/>
    <cellStyle name="20% - Accent3 5 3 4 3" xfId="6116"/>
    <cellStyle name="20% - Accent3 5 3 4 4" xfId="6117"/>
    <cellStyle name="20% - Accent3 5 3 4 5" xfId="6118"/>
    <cellStyle name="20% - Accent3 5 3 4 6" xfId="6119"/>
    <cellStyle name="20% - Accent3 5 3 5" xfId="6120"/>
    <cellStyle name="20% - Accent3 5 3 5 2" xfId="6121"/>
    <cellStyle name="20% - Accent3 5 3 5 3" xfId="6122"/>
    <cellStyle name="20% - Accent3 5 3 6" xfId="6123"/>
    <cellStyle name="20% - Accent3 5 3 7" xfId="6124"/>
    <cellStyle name="20% - Accent3 5 3 8" xfId="6125"/>
    <cellStyle name="20% - Accent3 5 3 9" xfId="6126"/>
    <cellStyle name="20% - Accent3 5 4" xfId="6127"/>
    <cellStyle name="20% - Accent3 5 4 2" xfId="6128"/>
    <cellStyle name="20% - Accent3 5 4 2 2" xfId="6129"/>
    <cellStyle name="20% - Accent3 5 4 2 2 2" xfId="6130"/>
    <cellStyle name="20% - Accent3 5 4 2 2 3" xfId="6131"/>
    <cellStyle name="20% - Accent3 5 4 2 3" xfId="6132"/>
    <cellStyle name="20% - Accent3 5 4 2 4" xfId="6133"/>
    <cellStyle name="20% - Accent3 5 4 2 5" xfId="6134"/>
    <cellStyle name="20% - Accent3 5 4 2 6" xfId="6135"/>
    <cellStyle name="20% - Accent3 5 4 3" xfId="6136"/>
    <cellStyle name="20% - Accent3 5 4 3 2" xfId="6137"/>
    <cellStyle name="20% - Accent3 5 4 3 3" xfId="6138"/>
    <cellStyle name="20% - Accent3 5 4 4" xfId="6139"/>
    <cellStyle name="20% - Accent3 5 4 5" xfId="6140"/>
    <cellStyle name="20% - Accent3 5 4 6" xfId="6141"/>
    <cellStyle name="20% - Accent3 5 4 7" xfId="6142"/>
    <cellStyle name="20% - Accent3 5 5" xfId="6143"/>
    <cellStyle name="20% - Accent3 5 5 2" xfId="6144"/>
    <cellStyle name="20% - Accent3 5 5 2 2" xfId="6145"/>
    <cellStyle name="20% - Accent3 5 5 2 3" xfId="6146"/>
    <cellStyle name="20% - Accent3 5 5 3" xfId="6147"/>
    <cellStyle name="20% - Accent3 5 5 4" xfId="6148"/>
    <cellStyle name="20% - Accent3 5 5 5" xfId="6149"/>
    <cellStyle name="20% - Accent3 5 5 6" xfId="6150"/>
    <cellStyle name="20% - Accent3 5 6" xfId="6151"/>
    <cellStyle name="20% - Accent3 5 6 2" xfId="6152"/>
    <cellStyle name="20% - Accent3 5 6 2 2" xfId="6153"/>
    <cellStyle name="20% - Accent3 5 6 2 3" xfId="6154"/>
    <cellStyle name="20% - Accent3 5 6 3" xfId="6155"/>
    <cellStyle name="20% - Accent3 5 6 4" xfId="6156"/>
    <cellStyle name="20% - Accent3 5 6 5" xfId="6157"/>
    <cellStyle name="20% - Accent3 5 6 6" xfId="6158"/>
    <cellStyle name="20% - Accent3 5 7" xfId="6159"/>
    <cellStyle name="20% - Accent3 5 7 2" xfId="6160"/>
    <cellStyle name="20% - Accent3 5 7 2 2" xfId="6161"/>
    <cellStyle name="20% - Accent3 5 7 2 3" xfId="6162"/>
    <cellStyle name="20% - Accent3 5 7 3" xfId="6163"/>
    <cellStyle name="20% - Accent3 5 7 4" xfId="6164"/>
    <cellStyle name="20% - Accent3 5 7 5" xfId="6165"/>
    <cellStyle name="20% - Accent3 5 7 6" xfId="6166"/>
    <cellStyle name="20% - Accent3 5 8" xfId="6167"/>
    <cellStyle name="20% - Accent3 5 8 2" xfId="6168"/>
    <cellStyle name="20% - Accent3 5 8 2 2" xfId="6169"/>
    <cellStyle name="20% - Accent3 5 8 2 3" xfId="6170"/>
    <cellStyle name="20% - Accent3 5 8 3" xfId="6171"/>
    <cellStyle name="20% - Accent3 5 8 4" xfId="6172"/>
    <cellStyle name="20% - Accent3 5 8 5" xfId="6173"/>
    <cellStyle name="20% - Accent3 5 8 6" xfId="6174"/>
    <cellStyle name="20% - Accent3 5 9" xfId="6175"/>
    <cellStyle name="20% - Accent3 5 9 2" xfId="6176"/>
    <cellStyle name="20% - Accent3 5 9 3" xfId="6177"/>
    <cellStyle name="20% - Accent3 6" xfId="6178"/>
    <cellStyle name="20% - Accent3 6 10" xfId="6179"/>
    <cellStyle name="20% - Accent3 6 11" xfId="6180"/>
    <cellStyle name="20% - Accent3 6 2" xfId="6181"/>
    <cellStyle name="20% - Accent3 6 2 2" xfId="6182"/>
    <cellStyle name="20% - Accent3 6 2 2 2" xfId="6183"/>
    <cellStyle name="20% - Accent3 6 2 2 2 2" xfId="6184"/>
    <cellStyle name="20% - Accent3 6 2 2 2 3" xfId="6185"/>
    <cellStyle name="20% - Accent3 6 2 2 3" xfId="6186"/>
    <cellStyle name="20% - Accent3 6 2 2 4" xfId="6187"/>
    <cellStyle name="20% - Accent3 6 2 2 5" xfId="6188"/>
    <cellStyle name="20% - Accent3 6 2 2 6" xfId="6189"/>
    <cellStyle name="20% - Accent3 6 2 3" xfId="6190"/>
    <cellStyle name="20% - Accent3 6 2 3 2" xfId="6191"/>
    <cellStyle name="20% - Accent3 6 2 3 2 2" xfId="6192"/>
    <cellStyle name="20% - Accent3 6 2 3 2 3" xfId="6193"/>
    <cellStyle name="20% - Accent3 6 2 3 3" xfId="6194"/>
    <cellStyle name="20% - Accent3 6 2 3 4" xfId="6195"/>
    <cellStyle name="20% - Accent3 6 2 3 5" xfId="6196"/>
    <cellStyle name="20% - Accent3 6 2 3 6" xfId="6197"/>
    <cellStyle name="20% - Accent3 6 2 4" xfId="6198"/>
    <cellStyle name="20% - Accent3 6 2 4 2" xfId="6199"/>
    <cellStyle name="20% - Accent3 6 2 4 3" xfId="6200"/>
    <cellStyle name="20% - Accent3 6 2 5" xfId="6201"/>
    <cellStyle name="20% - Accent3 6 2 6" xfId="6202"/>
    <cellStyle name="20% - Accent3 6 2 7" xfId="6203"/>
    <cellStyle name="20% - Accent3 6 2 8" xfId="6204"/>
    <cellStyle name="20% - Accent3 6 3" xfId="6205"/>
    <cellStyle name="20% - Accent3 6 3 2" xfId="6206"/>
    <cellStyle name="20% - Accent3 6 3 2 2" xfId="6207"/>
    <cellStyle name="20% - Accent3 6 3 2 2 2" xfId="6208"/>
    <cellStyle name="20% - Accent3 6 3 2 2 3" xfId="6209"/>
    <cellStyle name="20% - Accent3 6 3 2 3" xfId="6210"/>
    <cellStyle name="20% - Accent3 6 3 2 4" xfId="6211"/>
    <cellStyle name="20% - Accent3 6 3 2 5" xfId="6212"/>
    <cellStyle name="20% - Accent3 6 3 2 6" xfId="6213"/>
    <cellStyle name="20% - Accent3 6 3 3" xfId="6214"/>
    <cellStyle name="20% - Accent3 6 3 3 2" xfId="6215"/>
    <cellStyle name="20% - Accent3 6 3 3 3" xfId="6216"/>
    <cellStyle name="20% - Accent3 6 3 4" xfId="6217"/>
    <cellStyle name="20% - Accent3 6 3 5" xfId="6218"/>
    <cellStyle name="20% - Accent3 6 3 6" xfId="6219"/>
    <cellStyle name="20% - Accent3 6 3 7" xfId="6220"/>
    <cellStyle name="20% - Accent3 6 4" xfId="6221"/>
    <cellStyle name="20% - Accent3 6 4 2" xfId="6222"/>
    <cellStyle name="20% - Accent3 6 4 2 2" xfId="6223"/>
    <cellStyle name="20% - Accent3 6 4 2 3" xfId="6224"/>
    <cellStyle name="20% - Accent3 6 4 3" xfId="6225"/>
    <cellStyle name="20% - Accent3 6 4 4" xfId="6226"/>
    <cellStyle name="20% - Accent3 6 4 5" xfId="6227"/>
    <cellStyle name="20% - Accent3 6 4 6" xfId="6228"/>
    <cellStyle name="20% - Accent3 6 5" xfId="6229"/>
    <cellStyle name="20% - Accent3 6 5 2" xfId="6230"/>
    <cellStyle name="20% - Accent3 6 5 2 2" xfId="6231"/>
    <cellStyle name="20% - Accent3 6 5 2 3" xfId="6232"/>
    <cellStyle name="20% - Accent3 6 5 3" xfId="6233"/>
    <cellStyle name="20% - Accent3 6 5 4" xfId="6234"/>
    <cellStyle name="20% - Accent3 6 5 5" xfId="6235"/>
    <cellStyle name="20% - Accent3 6 5 6" xfId="6236"/>
    <cellStyle name="20% - Accent3 6 6" xfId="6237"/>
    <cellStyle name="20% - Accent3 6 6 2" xfId="6238"/>
    <cellStyle name="20% - Accent3 6 6 2 2" xfId="6239"/>
    <cellStyle name="20% - Accent3 6 6 2 3" xfId="6240"/>
    <cellStyle name="20% - Accent3 6 6 3" xfId="6241"/>
    <cellStyle name="20% - Accent3 6 6 4" xfId="6242"/>
    <cellStyle name="20% - Accent3 6 6 5" xfId="6243"/>
    <cellStyle name="20% - Accent3 6 6 6" xfId="6244"/>
    <cellStyle name="20% - Accent3 6 7" xfId="6245"/>
    <cellStyle name="20% - Accent3 6 7 2" xfId="6246"/>
    <cellStyle name="20% - Accent3 6 7 3" xfId="6247"/>
    <cellStyle name="20% - Accent3 6 8" xfId="6248"/>
    <cellStyle name="20% - Accent3 6 9" xfId="6249"/>
    <cellStyle name="20% - Accent3 7" xfId="6250"/>
    <cellStyle name="20% - Accent3 7 2" xfId="6251"/>
    <cellStyle name="20% - Accent3 7 2 2" xfId="6252"/>
    <cellStyle name="20% - Accent3 7 2 3" xfId="6253"/>
    <cellStyle name="20% - Accent3 7 3" xfId="6254"/>
    <cellStyle name="20% - Accent3 7 4" xfId="6255"/>
    <cellStyle name="20% - Accent3 7 5" xfId="6256"/>
    <cellStyle name="20% - Accent3 7 6" xfId="6257"/>
    <cellStyle name="20% - Accent3 8" xfId="6258"/>
    <cellStyle name="20% - Accent3 8 2" xfId="6259"/>
    <cellStyle name="20% - Accent3 8 2 2" xfId="6260"/>
    <cellStyle name="20% - Accent3 8 2 3" xfId="6261"/>
    <cellStyle name="20% - Accent3 8 3" xfId="6262"/>
    <cellStyle name="20% - Accent3 8 4" xfId="6263"/>
    <cellStyle name="20% - Accent3 8 5" xfId="6264"/>
    <cellStyle name="20% - Accent3 8 6" xfId="6265"/>
    <cellStyle name="20% - Accent3 9" xfId="6266"/>
    <cellStyle name="20% - Accent3 9 2" xfId="6267"/>
    <cellStyle name="20% - Accent3 9 2 2" xfId="6268"/>
    <cellStyle name="20% - Accent3 9 2 3" xfId="6269"/>
    <cellStyle name="20% - Accent3 9 3" xfId="6270"/>
    <cellStyle name="20% - Accent3 9 4" xfId="6271"/>
    <cellStyle name="20% - Accent3 9 5" xfId="6272"/>
    <cellStyle name="20% - Accent3 9 6" xfId="6273"/>
    <cellStyle name="20% - Accent4" xfId="33" builtinId="42" customBuiltin="1"/>
    <cellStyle name="20% - Accent4 10" xfId="6274"/>
    <cellStyle name="20% - Accent4 10 2" xfId="6275"/>
    <cellStyle name="20% - Accent4 10 2 2" xfId="6276"/>
    <cellStyle name="20% - Accent4 10 2 3" xfId="6277"/>
    <cellStyle name="20% - Accent4 10 3" xfId="6278"/>
    <cellStyle name="20% - Accent4 10 4" xfId="6279"/>
    <cellStyle name="20% - Accent4 10 5" xfId="6280"/>
    <cellStyle name="20% - Accent4 10 6" xfId="6281"/>
    <cellStyle name="20% - Accent4 11" xfId="6282"/>
    <cellStyle name="20% - Accent4 11 2" xfId="6283"/>
    <cellStyle name="20% - Accent4 11 2 2" xfId="6284"/>
    <cellStyle name="20% - Accent4 11 2 3" xfId="6285"/>
    <cellStyle name="20% - Accent4 11 3" xfId="6286"/>
    <cellStyle name="20% - Accent4 11 4" xfId="6287"/>
    <cellStyle name="20% - Accent4 11 5" xfId="6288"/>
    <cellStyle name="20% - Accent4 11 6" xfId="6289"/>
    <cellStyle name="20% - Accent4 12" xfId="6290"/>
    <cellStyle name="20% - Accent4 12 2" xfId="6291"/>
    <cellStyle name="20% - Accent4 12 2 2" xfId="6292"/>
    <cellStyle name="20% - Accent4 12 2 3" xfId="6293"/>
    <cellStyle name="20% - Accent4 12 3" xfId="6294"/>
    <cellStyle name="20% - Accent4 12 4" xfId="6295"/>
    <cellStyle name="20% - Accent4 12 5" xfId="6296"/>
    <cellStyle name="20% - Accent4 12 6" xfId="6297"/>
    <cellStyle name="20% - Accent4 13" xfId="6298"/>
    <cellStyle name="20% - Accent4 13 2" xfId="6299"/>
    <cellStyle name="20% - Accent4 13 3" xfId="6300"/>
    <cellStyle name="20% - Accent4 14" xfId="6301"/>
    <cellStyle name="20% - Accent4 15" xfId="6302"/>
    <cellStyle name="20% - Accent4 16" xfId="6303"/>
    <cellStyle name="20% - Accent4 17" xfId="6304"/>
    <cellStyle name="20% - Accent4 18" xfId="6305"/>
    <cellStyle name="20% - Accent4 2" xfId="55"/>
    <cellStyle name="20% - Accent4 2 2" xfId="288"/>
    <cellStyle name="20% - Accent4 2 3" xfId="289"/>
    <cellStyle name="20% - Accent4 3" xfId="290"/>
    <cellStyle name="20% - Accent4 3 10" xfId="6306"/>
    <cellStyle name="20% - Accent4 3 10 2" xfId="6307"/>
    <cellStyle name="20% - Accent4 3 10 2 2" xfId="6308"/>
    <cellStyle name="20% - Accent4 3 10 2 3" xfId="6309"/>
    <cellStyle name="20% - Accent4 3 10 3" xfId="6310"/>
    <cellStyle name="20% - Accent4 3 10 4" xfId="6311"/>
    <cellStyle name="20% - Accent4 3 10 5" xfId="6312"/>
    <cellStyle name="20% - Accent4 3 10 6" xfId="6313"/>
    <cellStyle name="20% - Accent4 3 11" xfId="6314"/>
    <cellStyle name="20% - Accent4 3 11 2" xfId="6315"/>
    <cellStyle name="20% - Accent4 3 11 2 2" xfId="6316"/>
    <cellStyle name="20% - Accent4 3 11 2 3" xfId="6317"/>
    <cellStyle name="20% - Accent4 3 11 3" xfId="6318"/>
    <cellStyle name="20% - Accent4 3 11 4" xfId="6319"/>
    <cellStyle name="20% - Accent4 3 11 5" xfId="6320"/>
    <cellStyle name="20% - Accent4 3 11 6" xfId="6321"/>
    <cellStyle name="20% - Accent4 3 12" xfId="6322"/>
    <cellStyle name="20% - Accent4 3 12 2" xfId="6323"/>
    <cellStyle name="20% - Accent4 3 12 3" xfId="6324"/>
    <cellStyle name="20% - Accent4 3 13" xfId="6325"/>
    <cellStyle name="20% - Accent4 3 14" xfId="6326"/>
    <cellStyle name="20% - Accent4 3 15" xfId="6327"/>
    <cellStyle name="20% - Accent4 3 16" xfId="6328"/>
    <cellStyle name="20% - Accent4 3 2" xfId="6329"/>
    <cellStyle name="20% - Accent4 3 2 10" xfId="6330"/>
    <cellStyle name="20% - Accent4 3 2 10 2" xfId="6331"/>
    <cellStyle name="20% - Accent4 3 2 10 3" xfId="6332"/>
    <cellStyle name="20% - Accent4 3 2 11" xfId="6333"/>
    <cellStyle name="20% - Accent4 3 2 12" xfId="6334"/>
    <cellStyle name="20% - Accent4 3 2 13" xfId="6335"/>
    <cellStyle name="20% - Accent4 3 2 14" xfId="6336"/>
    <cellStyle name="20% - Accent4 3 2 2" xfId="6337"/>
    <cellStyle name="20% - Accent4 3 2 2 10" xfId="6338"/>
    <cellStyle name="20% - Accent4 3 2 2 11" xfId="6339"/>
    <cellStyle name="20% - Accent4 3 2 2 12" xfId="6340"/>
    <cellStyle name="20% - Accent4 3 2 2 13" xfId="6341"/>
    <cellStyle name="20% - Accent4 3 2 2 2" xfId="6342"/>
    <cellStyle name="20% - Accent4 3 2 2 2 10" xfId="6343"/>
    <cellStyle name="20% - Accent4 3 2 2 2 2" xfId="6344"/>
    <cellStyle name="20% - Accent4 3 2 2 2 2 2" xfId="6345"/>
    <cellStyle name="20% - Accent4 3 2 2 2 2 2 2" xfId="6346"/>
    <cellStyle name="20% - Accent4 3 2 2 2 2 2 2 2" xfId="6347"/>
    <cellStyle name="20% - Accent4 3 2 2 2 2 2 2 3" xfId="6348"/>
    <cellStyle name="20% - Accent4 3 2 2 2 2 2 3" xfId="6349"/>
    <cellStyle name="20% - Accent4 3 2 2 2 2 2 4" xfId="6350"/>
    <cellStyle name="20% - Accent4 3 2 2 2 2 2 5" xfId="6351"/>
    <cellStyle name="20% - Accent4 3 2 2 2 2 2 6" xfId="6352"/>
    <cellStyle name="20% - Accent4 3 2 2 2 2 3" xfId="6353"/>
    <cellStyle name="20% - Accent4 3 2 2 2 2 3 2" xfId="6354"/>
    <cellStyle name="20% - Accent4 3 2 2 2 2 3 2 2" xfId="6355"/>
    <cellStyle name="20% - Accent4 3 2 2 2 2 3 2 3" xfId="6356"/>
    <cellStyle name="20% - Accent4 3 2 2 2 2 3 3" xfId="6357"/>
    <cellStyle name="20% - Accent4 3 2 2 2 2 3 4" xfId="6358"/>
    <cellStyle name="20% - Accent4 3 2 2 2 2 3 5" xfId="6359"/>
    <cellStyle name="20% - Accent4 3 2 2 2 2 3 6" xfId="6360"/>
    <cellStyle name="20% - Accent4 3 2 2 2 2 4" xfId="6361"/>
    <cellStyle name="20% - Accent4 3 2 2 2 2 4 2" xfId="6362"/>
    <cellStyle name="20% - Accent4 3 2 2 2 2 4 3" xfId="6363"/>
    <cellStyle name="20% - Accent4 3 2 2 2 2 5" xfId="6364"/>
    <cellStyle name="20% - Accent4 3 2 2 2 2 6" xfId="6365"/>
    <cellStyle name="20% - Accent4 3 2 2 2 2 7" xfId="6366"/>
    <cellStyle name="20% - Accent4 3 2 2 2 2 8" xfId="6367"/>
    <cellStyle name="20% - Accent4 3 2 2 2 3" xfId="6368"/>
    <cellStyle name="20% - Accent4 3 2 2 2 3 2" xfId="6369"/>
    <cellStyle name="20% - Accent4 3 2 2 2 3 2 2" xfId="6370"/>
    <cellStyle name="20% - Accent4 3 2 2 2 3 2 2 2" xfId="6371"/>
    <cellStyle name="20% - Accent4 3 2 2 2 3 2 2 3" xfId="6372"/>
    <cellStyle name="20% - Accent4 3 2 2 2 3 2 3" xfId="6373"/>
    <cellStyle name="20% - Accent4 3 2 2 2 3 2 4" xfId="6374"/>
    <cellStyle name="20% - Accent4 3 2 2 2 3 2 5" xfId="6375"/>
    <cellStyle name="20% - Accent4 3 2 2 2 3 2 6" xfId="6376"/>
    <cellStyle name="20% - Accent4 3 2 2 2 3 3" xfId="6377"/>
    <cellStyle name="20% - Accent4 3 2 2 2 3 3 2" xfId="6378"/>
    <cellStyle name="20% - Accent4 3 2 2 2 3 3 3" xfId="6379"/>
    <cellStyle name="20% - Accent4 3 2 2 2 3 4" xfId="6380"/>
    <cellStyle name="20% - Accent4 3 2 2 2 3 5" xfId="6381"/>
    <cellStyle name="20% - Accent4 3 2 2 2 3 6" xfId="6382"/>
    <cellStyle name="20% - Accent4 3 2 2 2 3 7" xfId="6383"/>
    <cellStyle name="20% - Accent4 3 2 2 2 4" xfId="6384"/>
    <cellStyle name="20% - Accent4 3 2 2 2 4 2" xfId="6385"/>
    <cellStyle name="20% - Accent4 3 2 2 2 4 2 2" xfId="6386"/>
    <cellStyle name="20% - Accent4 3 2 2 2 4 2 3" xfId="6387"/>
    <cellStyle name="20% - Accent4 3 2 2 2 4 3" xfId="6388"/>
    <cellStyle name="20% - Accent4 3 2 2 2 4 4" xfId="6389"/>
    <cellStyle name="20% - Accent4 3 2 2 2 4 5" xfId="6390"/>
    <cellStyle name="20% - Accent4 3 2 2 2 4 6" xfId="6391"/>
    <cellStyle name="20% - Accent4 3 2 2 2 5" xfId="6392"/>
    <cellStyle name="20% - Accent4 3 2 2 2 5 2" xfId="6393"/>
    <cellStyle name="20% - Accent4 3 2 2 2 5 2 2" xfId="6394"/>
    <cellStyle name="20% - Accent4 3 2 2 2 5 2 3" xfId="6395"/>
    <cellStyle name="20% - Accent4 3 2 2 2 5 3" xfId="6396"/>
    <cellStyle name="20% - Accent4 3 2 2 2 5 4" xfId="6397"/>
    <cellStyle name="20% - Accent4 3 2 2 2 5 5" xfId="6398"/>
    <cellStyle name="20% - Accent4 3 2 2 2 5 6" xfId="6399"/>
    <cellStyle name="20% - Accent4 3 2 2 2 6" xfId="6400"/>
    <cellStyle name="20% - Accent4 3 2 2 2 6 2" xfId="6401"/>
    <cellStyle name="20% - Accent4 3 2 2 2 6 3" xfId="6402"/>
    <cellStyle name="20% - Accent4 3 2 2 2 7" xfId="6403"/>
    <cellStyle name="20% - Accent4 3 2 2 2 8" xfId="6404"/>
    <cellStyle name="20% - Accent4 3 2 2 2 9" xfId="6405"/>
    <cellStyle name="20% - Accent4 3 2 2 3" xfId="6406"/>
    <cellStyle name="20% - Accent4 3 2 2 3 2" xfId="6407"/>
    <cellStyle name="20% - Accent4 3 2 2 3 2 2" xfId="6408"/>
    <cellStyle name="20% - Accent4 3 2 2 3 2 2 2" xfId="6409"/>
    <cellStyle name="20% - Accent4 3 2 2 3 2 2 2 2" xfId="6410"/>
    <cellStyle name="20% - Accent4 3 2 2 3 2 2 2 3" xfId="6411"/>
    <cellStyle name="20% - Accent4 3 2 2 3 2 2 3" xfId="6412"/>
    <cellStyle name="20% - Accent4 3 2 2 3 2 2 4" xfId="6413"/>
    <cellStyle name="20% - Accent4 3 2 2 3 2 2 5" xfId="6414"/>
    <cellStyle name="20% - Accent4 3 2 2 3 2 2 6" xfId="6415"/>
    <cellStyle name="20% - Accent4 3 2 2 3 2 3" xfId="6416"/>
    <cellStyle name="20% - Accent4 3 2 2 3 2 3 2" xfId="6417"/>
    <cellStyle name="20% - Accent4 3 2 2 3 2 3 3" xfId="6418"/>
    <cellStyle name="20% - Accent4 3 2 2 3 2 4" xfId="6419"/>
    <cellStyle name="20% - Accent4 3 2 2 3 2 5" xfId="6420"/>
    <cellStyle name="20% - Accent4 3 2 2 3 2 6" xfId="6421"/>
    <cellStyle name="20% - Accent4 3 2 2 3 2 7" xfId="6422"/>
    <cellStyle name="20% - Accent4 3 2 2 3 3" xfId="6423"/>
    <cellStyle name="20% - Accent4 3 2 2 3 3 2" xfId="6424"/>
    <cellStyle name="20% - Accent4 3 2 2 3 3 2 2" xfId="6425"/>
    <cellStyle name="20% - Accent4 3 2 2 3 3 2 3" xfId="6426"/>
    <cellStyle name="20% - Accent4 3 2 2 3 3 3" xfId="6427"/>
    <cellStyle name="20% - Accent4 3 2 2 3 3 4" xfId="6428"/>
    <cellStyle name="20% - Accent4 3 2 2 3 3 5" xfId="6429"/>
    <cellStyle name="20% - Accent4 3 2 2 3 3 6" xfId="6430"/>
    <cellStyle name="20% - Accent4 3 2 2 3 4" xfId="6431"/>
    <cellStyle name="20% - Accent4 3 2 2 3 4 2" xfId="6432"/>
    <cellStyle name="20% - Accent4 3 2 2 3 4 2 2" xfId="6433"/>
    <cellStyle name="20% - Accent4 3 2 2 3 4 2 3" xfId="6434"/>
    <cellStyle name="20% - Accent4 3 2 2 3 4 3" xfId="6435"/>
    <cellStyle name="20% - Accent4 3 2 2 3 4 4" xfId="6436"/>
    <cellStyle name="20% - Accent4 3 2 2 3 4 5" xfId="6437"/>
    <cellStyle name="20% - Accent4 3 2 2 3 4 6" xfId="6438"/>
    <cellStyle name="20% - Accent4 3 2 2 3 5" xfId="6439"/>
    <cellStyle name="20% - Accent4 3 2 2 3 5 2" xfId="6440"/>
    <cellStyle name="20% - Accent4 3 2 2 3 5 3" xfId="6441"/>
    <cellStyle name="20% - Accent4 3 2 2 3 6" xfId="6442"/>
    <cellStyle name="20% - Accent4 3 2 2 3 7" xfId="6443"/>
    <cellStyle name="20% - Accent4 3 2 2 3 8" xfId="6444"/>
    <cellStyle name="20% - Accent4 3 2 2 3 9" xfId="6445"/>
    <cellStyle name="20% - Accent4 3 2 2 4" xfId="6446"/>
    <cellStyle name="20% - Accent4 3 2 2 4 2" xfId="6447"/>
    <cellStyle name="20% - Accent4 3 2 2 4 2 2" xfId="6448"/>
    <cellStyle name="20% - Accent4 3 2 2 4 2 2 2" xfId="6449"/>
    <cellStyle name="20% - Accent4 3 2 2 4 2 2 3" xfId="6450"/>
    <cellStyle name="20% - Accent4 3 2 2 4 2 3" xfId="6451"/>
    <cellStyle name="20% - Accent4 3 2 2 4 2 4" xfId="6452"/>
    <cellStyle name="20% - Accent4 3 2 2 4 2 5" xfId="6453"/>
    <cellStyle name="20% - Accent4 3 2 2 4 2 6" xfId="6454"/>
    <cellStyle name="20% - Accent4 3 2 2 4 3" xfId="6455"/>
    <cellStyle name="20% - Accent4 3 2 2 4 3 2" xfId="6456"/>
    <cellStyle name="20% - Accent4 3 2 2 4 3 3" xfId="6457"/>
    <cellStyle name="20% - Accent4 3 2 2 4 4" xfId="6458"/>
    <cellStyle name="20% - Accent4 3 2 2 4 5" xfId="6459"/>
    <cellStyle name="20% - Accent4 3 2 2 4 6" xfId="6460"/>
    <cellStyle name="20% - Accent4 3 2 2 4 7" xfId="6461"/>
    <cellStyle name="20% - Accent4 3 2 2 5" xfId="6462"/>
    <cellStyle name="20% - Accent4 3 2 2 5 2" xfId="6463"/>
    <cellStyle name="20% - Accent4 3 2 2 5 2 2" xfId="6464"/>
    <cellStyle name="20% - Accent4 3 2 2 5 2 3" xfId="6465"/>
    <cellStyle name="20% - Accent4 3 2 2 5 3" xfId="6466"/>
    <cellStyle name="20% - Accent4 3 2 2 5 4" xfId="6467"/>
    <cellStyle name="20% - Accent4 3 2 2 5 5" xfId="6468"/>
    <cellStyle name="20% - Accent4 3 2 2 5 6" xfId="6469"/>
    <cellStyle name="20% - Accent4 3 2 2 6" xfId="6470"/>
    <cellStyle name="20% - Accent4 3 2 2 6 2" xfId="6471"/>
    <cellStyle name="20% - Accent4 3 2 2 6 2 2" xfId="6472"/>
    <cellStyle name="20% - Accent4 3 2 2 6 2 3" xfId="6473"/>
    <cellStyle name="20% - Accent4 3 2 2 6 3" xfId="6474"/>
    <cellStyle name="20% - Accent4 3 2 2 6 4" xfId="6475"/>
    <cellStyle name="20% - Accent4 3 2 2 6 5" xfId="6476"/>
    <cellStyle name="20% - Accent4 3 2 2 6 6" xfId="6477"/>
    <cellStyle name="20% - Accent4 3 2 2 7" xfId="6478"/>
    <cellStyle name="20% - Accent4 3 2 2 7 2" xfId="6479"/>
    <cellStyle name="20% - Accent4 3 2 2 7 2 2" xfId="6480"/>
    <cellStyle name="20% - Accent4 3 2 2 7 2 3" xfId="6481"/>
    <cellStyle name="20% - Accent4 3 2 2 7 3" xfId="6482"/>
    <cellStyle name="20% - Accent4 3 2 2 7 4" xfId="6483"/>
    <cellStyle name="20% - Accent4 3 2 2 7 5" xfId="6484"/>
    <cellStyle name="20% - Accent4 3 2 2 7 6" xfId="6485"/>
    <cellStyle name="20% - Accent4 3 2 2 8" xfId="6486"/>
    <cellStyle name="20% - Accent4 3 2 2 8 2" xfId="6487"/>
    <cellStyle name="20% - Accent4 3 2 2 8 2 2" xfId="6488"/>
    <cellStyle name="20% - Accent4 3 2 2 8 2 3" xfId="6489"/>
    <cellStyle name="20% - Accent4 3 2 2 8 3" xfId="6490"/>
    <cellStyle name="20% - Accent4 3 2 2 8 4" xfId="6491"/>
    <cellStyle name="20% - Accent4 3 2 2 8 5" xfId="6492"/>
    <cellStyle name="20% - Accent4 3 2 2 8 6" xfId="6493"/>
    <cellStyle name="20% - Accent4 3 2 2 9" xfId="6494"/>
    <cellStyle name="20% - Accent4 3 2 2 9 2" xfId="6495"/>
    <cellStyle name="20% - Accent4 3 2 2 9 3" xfId="6496"/>
    <cellStyle name="20% - Accent4 3 2 3" xfId="6497"/>
    <cellStyle name="20% - Accent4 3 2 3 10" xfId="6498"/>
    <cellStyle name="20% - Accent4 3 2 3 2" xfId="6499"/>
    <cellStyle name="20% - Accent4 3 2 3 2 2" xfId="6500"/>
    <cellStyle name="20% - Accent4 3 2 3 2 2 2" xfId="6501"/>
    <cellStyle name="20% - Accent4 3 2 3 2 2 2 2" xfId="6502"/>
    <cellStyle name="20% - Accent4 3 2 3 2 2 2 3" xfId="6503"/>
    <cellStyle name="20% - Accent4 3 2 3 2 2 3" xfId="6504"/>
    <cellStyle name="20% - Accent4 3 2 3 2 2 4" xfId="6505"/>
    <cellStyle name="20% - Accent4 3 2 3 2 2 5" xfId="6506"/>
    <cellStyle name="20% - Accent4 3 2 3 2 2 6" xfId="6507"/>
    <cellStyle name="20% - Accent4 3 2 3 2 3" xfId="6508"/>
    <cellStyle name="20% - Accent4 3 2 3 2 3 2" xfId="6509"/>
    <cellStyle name="20% - Accent4 3 2 3 2 3 2 2" xfId="6510"/>
    <cellStyle name="20% - Accent4 3 2 3 2 3 2 3" xfId="6511"/>
    <cellStyle name="20% - Accent4 3 2 3 2 3 3" xfId="6512"/>
    <cellStyle name="20% - Accent4 3 2 3 2 3 4" xfId="6513"/>
    <cellStyle name="20% - Accent4 3 2 3 2 3 5" xfId="6514"/>
    <cellStyle name="20% - Accent4 3 2 3 2 3 6" xfId="6515"/>
    <cellStyle name="20% - Accent4 3 2 3 2 4" xfId="6516"/>
    <cellStyle name="20% - Accent4 3 2 3 2 4 2" xfId="6517"/>
    <cellStyle name="20% - Accent4 3 2 3 2 4 3" xfId="6518"/>
    <cellStyle name="20% - Accent4 3 2 3 2 5" xfId="6519"/>
    <cellStyle name="20% - Accent4 3 2 3 2 6" xfId="6520"/>
    <cellStyle name="20% - Accent4 3 2 3 2 7" xfId="6521"/>
    <cellStyle name="20% - Accent4 3 2 3 2 8" xfId="6522"/>
    <cellStyle name="20% - Accent4 3 2 3 3" xfId="6523"/>
    <cellStyle name="20% - Accent4 3 2 3 3 2" xfId="6524"/>
    <cellStyle name="20% - Accent4 3 2 3 3 2 2" xfId="6525"/>
    <cellStyle name="20% - Accent4 3 2 3 3 2 2 2" xfId="6526"/>
    <cellStyle name="20% - Accent4 3 2 3 3 2 2 3" xfId="6527"/>
    <cellStyle name="20% - Accent4 3 2 3 3 2 3" xfId="6528"/>
    <cellStyle name="20% - Accent4 3 2 3 3 2 4" xfId="6529"/>
    <cellStyle name="20% - Accent4 3 2 3 3 2 5" xfId="6530"/>
    <cellStyle name="20% - Accent4 3 2 3 3 2 6" xfId="6531"/>
    <cellStyle name="20% - Accent4 3 2 3 3 3" xfId="6532"/>
    <cellStyle name="20% - Accent4 3 2 3 3 3 2" xfId="6533"/>
    <cellStyle name="20% - Accent4 3 2 3 3 3 3" xfId="6534"/>
    <cellStyle name="20% - Accent4 3 2 3 3 4" xfId="6535"/>
    <cellStyle name="20% - Accent4 3 2 3 3 5" xfId="6536"/>
    <cellStyle name="20% - Accent4 3 2 3 3 6" xfId="6537"/>
    <cellStyle name="20% - Accent4 3 2 3 3 7" xfId="6538"/>
    <cellStyle name="20% - Accent4 3 2 3 4" xfId="6539"/>
    <cellStyle name="20% - Accent4 3 2 3 4 2" xfId="6540"/>
    <cellStyle name="20% - Accent4 3 2 3 4 2 2" xfId="6541"/>
    <cellStyle name="20% - Accent4 3 2 3 4 2 3" xfId="6542"/>
    <cellStyle name="20% - Accent4 3 2 3 4 3" xfId="6543"/>
    <cellStyle name="20% - Accent4 3 2 3 4 4" xfId="6544"/>
    <cellStyle name="20% - Accent4 3 2 3 4 5" xfId="6545"/>
    <cellStyle name="20% - Accent4 3 2 3 4 6" xfId="6546"/>
    <cellStyle name="20% - Accent4 3 2 3 5" xfId="6547"/>
    <cellStyle name="20% - Accent4 3 2 3 5 2" xfId="6548"/>
    <cellStyle name="20% - Accent4 3 2 3 5 2 2" xfId="6549"/>
    <cellStyle name="20% - Accent4 3 2 3 5 2 3" xfId="6550"/>
    <cellStyle name="20% - Accent4 3 2 3 5 3" xfId="6551"/>
    <cellStyle name="20% - Accent4 3 2 3 5 4" xfId="6552"/>
    <cellStyle name="20% - Accent4 3 2 3 5 5" xfId="6553"/>
    <cellStyle name="20% - Accent4 3 2 3 5 6" xfId="6554"/>
    <cellStyle name="20% - Accent4 3 2 3 6" xfId="6555"/>
    <cellStyle name="20% - Accent4 3 2 3 6 2" xfId="6556"/>
    <cellStyle name="20% - Accent4 3 2 3 6 3" xfId="6557"/>
    <cellStyle name="20% - Accent4 3 2 3 7" xfId="6558"/>
    <cellStyle name="20% - Accent4 3 2 3 8" xfId="6559"/>
    <cellStyle name="20% - Accent4 3 2 3 9" xfId="6560"/>
    <cellStyle name="20% - Accent4 3 2 4" xfId="6561"/>
    <cellStyle name="20% - Accent4 3 2 4 2" xfId="6562"/>
    <cellStyle name="20% - Accent4 3 2 4 2 2" xfId="6563"/>
    <cellStyle name="20% - Accent4 3 2 4 2 2 2" xfId="6564"/>
    <cellStyle name="20% - Accent4 3 2 4 2 2 2 2" xfId="6565"/>
    <cellStyle name="20% - Accent4 3 2 4 2 2 2 3" xfId="6566"/>
    <cellStyle name="20% - Accent4 3 2 4 2 2 3" xfId="6567"/>
    <cellStyle name="20% - Accent4 3 2 4 2 2 4" xfId="6568"/>
    <cellStyle name="20% - Accent4 3 2 4 2 2 5" xfId="6569"/>
    <cellStyle name="20% - Accent4 3 2 4 2 2 6" xfId="6570"/>
    <cellStyle name="20% - Accent4 3 2 4 2 3" xfId="6571"/>
    <cellStyle name="20% - Accent4 3 2 4 2 3 2" xfId="6572"/>
    <cellStyle name="20% - Accent4 3 2 4 2 3 3" xfId="6573"/>
    <cellStyle name="20% - Accent4 3 2 4 2 4" xfId="6574"/>
    <cellStyle name="20% - Accent4 3 2 4 2 5" xfId="6575"/>
    <cellStyle name="20% - Accent4 3 2 4 2 6" xfId="6576"/>
    <cellStyle name="20% - Accent4 3 2 4 2 7" xfId="6577"/>
    <cellStyle name="20% - Accent4 3 2 4 3" xfId="6578"/>
    <cellStyle name="20% - Accent4 3 2 4 3 2" xfId="6579"/>
    <cellStyle name="20% - Accent4 3 2 4 3 2 2" xfId="6580"/>
    <cellStyle name="20% - Accent4 3 2 4 3 2 3" xfId="6581"/>
    <cellStyle name="20% - Accent4 3 2 4 3 3" xfId="6582"/>
    <cellStyle name="20% - Accent4 3 2 4 3 4" xfId="6583"/>
    <cellStyle name="20% - Accent4 3 2 4 3 5" xfId="6584"/>
    <cellStyle name="20% - Accent4 3 2 4 3 6" xfId="6585"/>
    <cellStyle name="20% - Accent4 3 2 4 4" xfId="6586"/>
    <cellStyle name="20% - Accent4 3 2 4 4 2" xfId="6587"/>
    <cellStyle name="20% - Accent4 3 2 4 4 2 2" xfId="6588"/>
    <cellStyle name="20% - Accent4 3 2 4 4 2 3" xfId="6589"/>
    <cellStyle name="20% - Accent4 3 2 4 4 3" xfId="6590"/>
    <cellStyle name="20% - Accent4 3 2 4 4 4" xfId="6591"/>
    <cellStyle name="20% - Accent4 3 2 4 4 5" xfId="6592"/>
    <cellStyle name="20% - Accent4 3 2 4 4 6" xfId="6593"/>
    <cellStyle name="20% - Accent4 3 2 4 5" xfId="6594"/>
    <cellStyle name="20% - Accent4 3 2 4 5 2" xfId="6595"/>
    <cellStyle name="20% - Accent4 3 2 4 5 3" xfId="6596"/>
    <cellStyle name="20% - Accent4 3 2 4 6" xfId="6597"/>
    <cellStyle name="20% - Accent4 3 2 4 7" xfId="6598"/>
    <cellStyle name="20% - Accent4 3 2 4 8" xfId="6599"/>
    <cellStyle name="20% - Accent4 3 2 4 9" xfId="6600"/>
    <cellStyle name="20% - Accent4 3 2 5" xfId="6601"/>
    <cellStyle name="20% - Accent4 3 2 5 2" xfId="6602"/>
    <cellStyle name="20% - Accent4 3 2 5 2 2" xfId="6603"/>
    <cellStyle name="20% - Accent4 3 2 5 2 2 2" xfId="6604"/>
    <cellStyle name="20% - Accent4 3 2 5 2 2 3" xfId="6605"/>
    <cellStyle name="20% - Accent4 3 2 5 2 3" xfId="6606"/>
    <cellStyle name="20% - Accent4 3 2 5 2 4" xfId="6607"/>
    <cellStyle name="20% - Accent4 3 2 5 2 5" xfId="6608"/>
    <cellStyle name="20% - Accent4 3 2 5 2 6" xfId="6609"/>
    <cellStyle name="20% - Accent4 3 2 5 3" xfId="6610"/>
    <cellStyle name="20% - Accent4 3 2 5 3 2" xfId="6611"/>
    <cellStyle name="20% - Accent4 3 2 5 3 3" xfId="6612"/>
    <cellStyle name="20% - Accent4 3 2 5 4" xfId="6613"/>
    <cellStyle name="20% - Accent4 3 2 5 5" xfId="6614"/>
    <cellStyle name="20% - Accent4 3 2 5 6" xfId="6615"/>
    <cellStyle name="20% - Accent4 3 2 5 7" xfId="6616"/>
    <cellStyle name="20% - Accent4 3 2 6" xfId="6617"/>
    <cellStyle name="20% - Accent4 3 2 6 2" xfId="6618"/>
    <cellStyle name="20% - Accent4 3 2 6 2 2" xfId="6619"/>
    <cellStyle name="20% - Accent4 3 2 6 2 3" xfId="6620"/>
    <cellStyle name="20% - Accent4 3 2 6 3" xfId="6621"/>
    <cellStyle name="20% - Accent4 3 2 6 4" xfId="6622"/>
    <cellStyle name="20% - Accent4 3 2 6 5" xfId="6623"/>
    <cellStyle name="20% - Accent4 3 2 6 6" xfId="6624"/>
    <cellStyle name="20% - Accent4 3 2 7" xfId="6625"/>
    <cellStyle name="20% - Accent4 3 2 7 2" xfId="6626"/>
    <cellStyle name="20% - Accent4 3 2 7 2 2" xfId="6627"/>
    <cellStyle name="20% - Accent4 3 2 7 2 3" xfId="6628"/>
    <cellStyle name="20% - Accent4 3 2 7 3" xfId="6629"/>
    <cellStyle name="20% - Accent4 3 2 7 4" xfId="6630"/>
    <cellStyle name="20% - Accent4 3 2 7 5" xfId="6631"/>
    <cellStyle name="20% - Accent4 3 2 7 6" xfId="6632"/>
    <cellStyle name="20% - Accent4 3 2 8" xfId="6633"/>
    <cellStyle name="20% - Accent4 3 2 8 2" xfId="6634"/>
    <cellStyle name="20% - Accent4 3 2 8 2 2" xfId="6635"/>
    <cellStyle name="20% - Accent4 3 2 8 2 3" xfId="6636"/>
    <cellStyle name="20% - Accent4 3 2 8 3" xfId="6637"/>
    <cellStyle name="20% - Accent4 3 2 8 4" xfId="6638"/>
    <cellStyle name="20% - Accent4 3 2 8 5" xfId="6639"/>
    <cellStyle name="20% - Accent4 3 2 8 6" xfId="6640"/>
    <cellStyle name="20% - Accent4 3 2 9" xfId="6641"/>
    <cellStyle name="20% - Accent4 3 2 9 2" xfId="6642"/>
    <cellStyle name="20% - Accent4 3 2 9 2 2" xfId="6643"/>
    <cellStyle name="20% - Accent4 3 2 9 2 3" xfId="6644"/>
    <cellStyle name="20% - Accent4 3 2 9 3" xfId="6645"/>
    <cellStyle name="20% - Accent4 3 2 9 4" xfId="6646"/>
    <cellStyle name="20% - Accent4 3 2 9 5" xfId="6647"/>
    <cellStyle name="20% - Accent4 3 2 9 6" xfId="6648"/>
    <cellStyle name="20% - Accent4 3 3" xfId="6649"/>
    <cellStyle name="20% - Accent4 3 3 10" xfId="6650"/>
    <cellStyle name="20% - Accent4 3 3 10 2" xfId="6651"/>
    <cellStyle name="20% - Accent4 3 3 10 3" xfId="6652"/>
    <cellStyle name="20% - Accent4 3 3 11" xfId="6653"/>
    <cellStyle name="20% - Accent4 3 3 12" xfId="6654"/>
    <cellStyle name="20% - Accent4 3 3 13" xfId="6655"/>
    <cellStyle name="20% - Accent4 3 3 14" xfId="6656"/>
    <cellStyle name="20% - Accent4 3 3 2" xfId="6657"/>
    <cellStyle name="20% - Accent4 3 3 2 10" xfId="6658"/>
    <cellStyle name="20% - Accent4 3 3 2 11" xfId="6659"/>
    <cellStyle name="20% - Accent4 3 3 2 12" xfId="6660"/>
    <cellStyle name="20% - Accent4 3 3 2 13" xfId="6661"/>
    <cellStyle name="20% - Accent4 3 3 2 2" xfId="6662"/>
    <cellStyle name="20% - Accent4 3 3 2 2 10" xfId="6663"/>
    <cellStyle name="20% - Accent4 3 3 2 2 2" xfId="6664"/>
    <cellStyle name="20% - Accent4 3 3 2 2 2 2" xfId="6665"/>
    <cellStyle name="20% - Accent4 3 3 2 2 2 2 2" xfId="6666"/>
    <cellStyle name="20% - Accent4 3 3 2 2 2 2 2 2" xfId="6667"/>
    <cellStyle name="20% - Accent4 3 3 2 2 2 2 2 3" xfId="6668"/>
    <cellStyle name="20% - Accent4 3 3 2 2 2 2 3" xfId="6669"/>
    <cellStyle name="20% - Accent4 3 3 2 2 2 2 4" xfId="6670"/>
    <cellStyle name="20% - Accent4 3 3 2 2 2 2 5" xfId="6671"/>
    <cellStyle name="20% - Accent4 3 3 2 2 2 2 6" xfId="6672"/>
    <cellStyle name="20% - Accent4 3 3 2 2 2 3" xfId="6673"/>
    <cellStyle name="20% - Accent4 3 3 2 2 2 3 2" xfId="6674"/>
    <cellStyle name="20% - Accent4 3 3 2 2 2 3 2 2" xfId="6675"/>
    <cellStyle name="20% - Accent4 3 3 2 2 2 3 2 3" xfId="6676"/>
    <cellStyle name="20% - Accent4 3 3 2 2 2 3 3" xfId="6677"/>
    <cellStyle name="20% - Accent4 3 3 2 2 2 3 4" xfId="6678"/>
    <cellStyle name="20% - Accent4 3 3 2 2 2 3 5" xfId="6679"/>
    <cellStyle name="20% - Accent4 3 3 2 2 2 3 6" xfId="6680"/>
    <cellStyle name="20% - Accent4 3 3 2 2 2 4" xfId="6681"/>
    <cellStyle name="20% - Accent4 3 3 2 2 2 4 2" xfId="6682"/>
    <cellStyle name="20% - Accent4 3 3 2 2 2 4 3" xfId="6683"/>
    <cellStyle name="20% - Accent4 3 3 2 2 2 5" xfId="6684"/>
    <cellStyle name="20% - Accent4 3 3 2 2 2 6" xfId="6685"/>
    <cellStyle name="20% - Accent4 3 3 2 2 2 7" xfId="6686"/>
    <cellStyle name="20% - Accent4 3 3 2 2 2 8" xfId="6687"/>
    <cellStyle name="20% - Accent4 3 3 2 2 3" xfId="6688"/>
    <cellStyle name="20% - Accent4 3 3 2 2 3 2" xfId="6689"/>
    <cellStyle name="20% - Accent4 3 3 2 2 3 2 2" xfId="6690"/>
    <cellStyle name="20% - Accent4 3 3 2 2 3 2 2 2" xfId="6691"/>
    <cellStyle name="20% - Accent4 3 3 2 2 3 2 2 3" xfId="6692"/>
    <cellStyle name="20% - Accent4 3 3 2 2 3 2 3" xfId="6693"/>
    <cellStyle name="20% - Accent4 3 3 2 2 3 2 4" xfId="6694"/>
    <cellStyle name="20% - Accent4 3 3 2 2 3 2 5" xfId="6695"/>
    <cellStyle name="20% - Accent4 3 3 2 2 3 2 6" xfId="6696"/>
    <cellStyle name="20% - Accent4 3 3 2 2 3 3" xfId="6697"/>
    <cellStyle name="20% - Accent4 3 3 2 2 3 3 2" xfId="6698"/>
    <cellStyle name="20% - Accent4 3 3 2 2 3 3 3" xfId="6699"/>
    <cellStyle name="20% - Accent4 3 3 2 2 3 4" xfId="6700"/>
    <cellStyle name="20% - Accent4 3 3 2 2 3 5" xfId="6701"/>
    <cellStyle name="20% - Accent4 3 3 2 2 3 6" xfId="6702"/>
    <cellStyle name="20% - Accent4 3 3 2 2 3 7" xfId="6703"/>
    <cellStyle name="20% - Accent4 3 3 2 2 4" xfId="6704"/>
    <cellStyle name="20% - Accent4 3 3 2 2 4 2" xfId="6705"/>
    <cellStyle name="20% - Accent4 3 3 2 2 4 2 2" xfId="6706"/>
    <cellStyle name="20% - Accent4 3 3 2 2 4 2 3" xfId="6707"/>
    <cellStyle name="20% - Accent4 3 3 2 2 4 3" xfId="6708"/>
    <cellStyle name="20% - Accent4 3 3 2 2 4 4" xfId="6709"/>
    <cellStyle name="20% - Accent4 3 3 2 2 4 5" xfId="6710"/>
    <cellStyle name="20% - Accent4 3 3 2 2 4 6" xfId="6711"/>
    <cellStyle name="20% - Accent4 3 3 2 2 5" xfId="6712"/>
    <cellStyle name="20% - Accent4 3 3 2 2 5 2" xfId="6713"/>
    <cellStyle name="20% - Accent4 3 3 2 2 5 2 2" xfId="6714"/>
    <cellStyle name="20% - Accent4 3 3 2 2 5 2 3" xfId="6715"/>
    <cellStyle name="20% - Accent4 3 3 2 2 5 3" xfId="6716"/>
    <cellStyle name="20% - Accent4 3 3 2 2 5 4" xfId="6717"/>
    <cellStyle name="20% - Accent4 3 3 2 2 5 5" xfId="6718"/>
    <cellStyle name="20% - Accent4 3 3 2 2 5 6" xfId="6719"/>
    <cellStyle name="20% - Accent4 3 3 2 2 6" xfId="6720"/>
    <cellStyle name="20% - Accent4 3 3 2 2 6 2" xfId="6721"/>
    <cellStyle name="20% - Accent4 3 3 2 2 6 3" xfId="6722"/>
    <cellStyle name="20% - Accent4 3 3 2 2 7" xfId="6723"/>
    <cellStyle name="20% - Accent4 3 3 2 2 8" xfId="6724"/>
    <cellStyle name="20% - Accent4 3 3 2 2 9" xfId="6725"/>
    <cellStyle name="20% - Accent4 3 3 2 3" xfId="6726"/>
    <cellStyle name="20% - Accent4 3 3 2 3 2" xfId="6727"/>
    <cellStyle name="20% - Accent4 3 3 2 3 2 2" xfId="6728"/>
    <cellStyle name="20% - Accent4 3 3 2 3 2 2 2" xfId="6729"/>
    <cellStyle name="20% - Accent4 3 3 2 3 2 2 2 2" xfId="6730"/>
    <cellStyle name="20% - Accent4 3 3 2 3 2 2 2 3" xfId="6731"/>
    <cellStyle name="20% - Accent4 3 3 2 3 2 2 3" xfId="6732"/>
    <cellStyle name="20% - Accent4 3 3 2 3 2 2 4" xfId="6733"/>
    <cellStyle name="20% - Accent4 3 3 2 3 2 2 5" xfId="6734"/>
    <cellStyle name="20% - Accent4 3 3 2 3 2 2 6" xfId="6735"/>
    <cellStyle name="20% - Accent4 3 3 2 3 2 3" xfId="6736"/>
    <cellStyle name="20% - Accent4 3 3 2 3 2 3 2" xfId="6737"/>
    <cellStyle name="20% - Accent4 3 3 2 3 2 3 3" xfId="6738"/>
    <cellStyle name="20% - Accent4 3 3 2 3 2 4" xfId="6739"/>
    <cellStyle name="20% - Accent4 3 3 2 3 2 5" xfId="6740"/>
    <cellStyle name="20% - Accent4 3 3 2 3 2 6" xfId="6741"/>
    <cellStyle name="20% - Accent4 3 3 2 3 2 7" xfId="6742"/>
    <cellStyle name="20% - Accent4 3 3 2 3 3" xfId="6743"/>
    <cellStyle name="20% - Accent4 3 3 2 3 3 2" xfId="6744"/>
    <cellStyle name="20% - Accent4 3 3 2 3 3 2 2" xfId="6745"/>
    <cellStyle name="20% - Accent4 3 3 2 3 3 2 3" xfId="6746"/>
    <cellStyle name="20% - Accent4 3 3 2 3 3 3" xfId="6747"/>
    <cellStyle name="20% - Accent4 3 3 2 3 3 4" xfId="6748"/>
    <cellStyle name="20% - Accent4 3 3 2 3 3 5" xfId="6749"/>
    <cellStyle name="20% - Accent4 3 3 2 3 3 6" xfId="6750"/>
    <cellStyle name="20% - Accent4 3 3 2 3 4" xfId="6751"/>
    <cellStyle name="20% - Accent4 3 3 2 3 4 2" xfId="6752"/>
    <cellStyle name="20% - Accent4 3 3 2 3 4 2 2" xfId="6753"/>
    <cellStyle name="20% - Accent4 3 3 2 3 4 2 3" xfId="6754"/>
    <cellStyle name="20% - Accent4 3 3 2 3 4 3" xfId="6755"/>
    <cellStyle name="20% - Accent4 3 3 2 3 4 4" xfId="6756"/>
    <cellStyle name="20% - Accent4 3 3 2 3 4 5" xfId="6757"/>
    <cellStyle name="20% - Accent4 3 3 2 3 4 6" xfId="6758"/>
    <cellStyle name="20% - Accent4 3 3 2 3 5" xfId="6759"/>
    <cellStyle name="20% - Accent4 3 3 2 3 5 2" xfId="6760"/>
    <cellStyle name="20% - Accent4 3 3 2 3 5 3" xfId="6761"/>
    <cellStyle name="20% - Accent4 3 3 2 3 6" xfId="6762"/>
    <cellStyle name="20% - Accent4 3 3 2 3 7" xfId="6763"/>
    <cellStyle name="20% - Accent4 3 3 2 3 8" xfId="6764"/>
    <cellStyle name="20% - Accent4 3 3 2 3 9" xfId="6765"/>
    <cellStyle name="20% - Accent4 3 3 2 4" xfId="6766"/>
    <cellStyle name="20% - Accent4 3 3 2 4 2" xfId="6767"/>
    <cellStyle name="20% - Accent4 3 3 2 4 2 2" xfId="6768"/>
    <cellStyle name="20% - Accent4 3 3 2 4 2 2 2" xfId="6769"/>
    <cellStyle name="20% - Accent4 3 3 2 4 2 2 3" xfId="6770"/>
    <cellStyle name="20% - Accent4 3 3 2 4 2 3" xfId="6771"/>
    <cellStyle name="20% - Accent4 3 3 2 4 2 4" xfId="6772"/>
    <cellStyle name="20% - Accent4 3 3 2 4 2 5" xfId="6773"/>
    <cellStyle name="20% - Accent4 3 3 2 4 2 6" xfId="6774"/>
    <cellStyle name="20% - Accent4 3 3 2 4 3" xfId="6775"/>
    <cellStyle name="20% - Accent4 3 3 2 4 3 2" xfId="6776"/>
    <cellStyle name="20% - Accent4 3 3 2 4 3 3" xfId="6777"/>
    <cellStyle name="20% - Accent4 3 3 2 4 4" xfId="6778"/>
    <cellStyle name="20% - Accent4 3 3 2 4 5" xfId="6779"/>
    <cellStyle name="20% - Accent4 3 3 2 4 6" xfId="6780"/>
    <cellStyle name="20% - Accent4 3 3 2 4 7" xfId="6781"/>
    <cellStyle name="20% - Accent4 3 3 2 5" xfId="6782"/>
    <cellStyle name="20% - Accent4 3 3 2 5 2" xfId="6783"/>
    <cellStyle name="20% - Accent4 3 3 2 5 2 2" xfId="6784"/>
    <cellStyle name="20% - Accent4 3 3 2 5 2 3" xfId="6785"/>
    <cellStyle name="20% - Accent4 3 3 2 5 3" xfId="6786"/>
    <cellStyle name="20% - Accent4 3 3 2 5 4" xfId="6787"/>
    <cellStyle name="20% - Accent4 3 3 2 5 5" xfId="6788"/>
    <cellStyle name="20% - Accent4 3 3 2 5 6" xfId="6789"/>
    <cellStyle name="20% - Accent4 3 3 2 6" xfId="6790"/>
    <cellStyle name="20% - Accent4 3 3 2 6 2" xfId="6791"/>
    <cellStyle name="20% - Accent4 3 3 2 6 2 2" xfId="6792"/>
    <cellStyle name="20% - Accent4 3 3 2 6 2 3" xfId="6793"/>
    <cellStyle name="20% - Accent4 3 3 2 6 3" xfId="6794"/>
    <cellStyle name="20% - Accent4 3 3 2 6 4" xfId="6795"/>
    <cellStyle name="20% - Accent4 3 3 2 6 5" xfId="6796"/>
    <cellStyle name="20% - Accent4 3 3 2 6 6" xfId="6797"/>
    <cellStyle name="20% - Accent4 3 3 2 7" xfId="6798"/>
    <cellStyle name="20% - Accent4 3 3 2 7 2" xfId="6799"/>
    <cellStyle name="20% - Accent4 3 3 2 7 2 2" xfId="6800"/>
    <cellStyle name="20% - Accent4 3 3 2 7 2 3" xfId="6801"/>
    <cellStyle name="20% - Accent4 3 3 2 7 3" xfId="6802"/>
    <cellStyle name="20% - Accent4 3 3 2 7 4" xfId="6803"/>
    <cellStyle name="20% - Accent4 3 3 2 7 5" xfId="6804"/>
    <cellStyle name="20% - Accent4 3 3 2 7 6" xfId="6805"/>
    <cellStyle name="20% - Accent4 3 3 2 8" xfId="6806"/>
    <cellStyle name="20% - Accent4 3 3 2 8 2" xfId="6807"/>
    <cellStyle name="20% - Accent4 3 3 2 8 2 2" xfId="6808"/>
    <cellStyle name="20% - Accent4 3 3 2 8 2 3" xfId="6809"/>
    <cellStyle name="20% - Accent4 3 3 2 8 3" xfId="6810"/>
    <cellStyle name="20% - Accent4 3 3 2 8 4" xfId="6811"/>
    <cellStyle name="20% - Accent4 3 3 2 8 5" xfId="6812"/>
    <cellStyle name="20% - Accent4 3 3 2 8 6" xfId="6813"/>
    <cellStyle name="20% - Accent4 3 3 2 9" xfId="6814"/>
    <cellStyle name="20% - Accent4 3 3 2 9 2" xfId="6815"/>
    <cellStyle name="20% - Accent4 3 3 2 9 3" xfId="6816"/>
    <cellStyle name="20% - Accent4 3 3 3" xfId="6817"/>
    <cellStyle name="20% - Accent4 3 3 3 10" xfId="6818"/>
    <cellStyle name="20% - Accent4 3 3 3 2" xfId="6819"/>
    <cellStyle name="20% - Accent4 3 3 3 2 2" xfId="6820"/>
    <cellStyle name="20% - Accent4 3 3 3 2 2 2" xfId="6821"/>
    <cellStyle name="20% - Accent4 3 3 3 2 2 2 2" xfId="6822"/>
    <cellStyle name="20% - Accent4 3 3 3 2 2 2 3" xfId="6823"/>
    <cellStyle name="20% - Accent4 3 3 3 2 2 3" xfId="6824"/>
    <cellStyle name="20% - Accent4 3 3 3 2 2 4" xfId="6825"/>
    <cellStyle name="20% - Accent4 3 3 3 2 2 5" xfId="6826"/>
    <cellStyle name="20% - Accent4 3 3 3 2 2 6" xfId="6827"/>
    <cellStyle name="20% - Accent4 3 3 3 2 3" xfId="6828"/>
    <cellStyle name="20% - Accent4 3 3 3 2 3 2" xfId="6829"/>
    <cellStyle name="20% - Accent4 3 3 3 2 3 2 2" xfId="6830"/>
    <cellStyle name="20% - Accent4 3 3 3 2 3 2 3" xfId="6831"/>
    <cellStyle name="20% - Accent4 3 3 3 2 3 3" xfId="6832"/>
    <cellStyle name="20% - Accent4 3 3 3 2 3 4" xfId="6833"/>
    <cellStyle name="20% - Accent4 3 3 3 2 3 5" xfId="6834"/>
    <cellStyle name="20% - Accent4 3 3 3 2 3 6" xfId="6835"/>
    <cellStyle name="20% - Accent4 3 3 3 2 4" xfId="6836"/>
    <cellStyle name="20% - Accent4 3 3 3 2 4 2" xfId="6837"/>
    <cellStyle name="20% - Accent4 3 3 3 2 4 3" xfId="6838"/>
    <cellStyle name="20% - Accent4 3 3 3 2 5" xfId="6839"/>
    <cellStyle name="20% - Accent4 3 3 3 2 6" xfId="6840"/>
    <cellStyle name="20% - Accent4 3 3 3 2 7" xfId="6841"/>
    <cellStyle name="20% - Accent4 3 3 3 2 8" xfId="6842"/>
    <cellStyle name="20% - Accent4 3 3 3 3" xfId="6843"/>
    <cellStyle name="20% - Accent4 3 3 3 3 2" xfId="6844"/>
    <cellStyle name="20% - Accent4 3 3 3 3 2 2" xfId="6845"/>
    <cellStyle name="20% - Accent4 3 3 3 3 2 2 2" xfId="6846"/>
    <cellStyle name="20% - Accent4 3 3 3 3 2 2 3" xfId="6847"/>
    <cellStyle name="20% - Accent4 3 3 3 3 2 3" xfId="6848"/>
    <cellStyle name="20% - Accent4 3 3 3 3 2 4" xfId="6849"/>
    <cellStyle name="20% - Accent4 3 3 3 3 2 5" xfId="6850"/>
    <cellStyle name="20% - Accent4 3 3 3 3 2 6" xfId="6851"/>
    <cellStyle name="20% - Accent4 3 3 3 3 3" xfId="6852"/>
    <cellStyle name="20% - Accent4 3 3 3 3 3 2" xfId="6853"/>
    <cellStyle name="20% - Accent4 3 3 3 3 3 3" xfId="6854"/>
    <cellStyle name="20% - Accent4 3 3 3 3 4" xfId="6855"/>
    <cellStyle name="20% - Accent4 3 3 3 3 5" xfId="6856"/>
    <cellStyle name="20% - Accent4 3 3 3 3 6" xfId="6857"/>
    <cellStyle name="20% - Accent4 3 3 3 3 7" xfId="6858"/>
    <cellStyle name="20% - Accent4 3 3 3 4" xfId="6859"/>
    <cellStyle name="20% - Accent4 3 3 3 4 2" xfId="6860"/>
    <cellStyle name="20% - Accent4 3 3 3 4 2 2" xfId="6861"/>
    <cellStyle name="20% - Accent4 3 3 3 4 2 3" xfId="6862"/>
    <cellStyle name="20% - Accent4 3 3 3 4 3" xfId="6863"/>
    <cellStyle name="20% - Accent4 3 3 3 4 4" xfId="6864"/>
    <cellStyle name="20% - Accent4 3 3 3 4 5" xfId="6865"/>
    <cellStyle name="20% - Accent4 3 3 3 4 6" xfId="6866"/>
    <cellStyle name="20% - Accent4 3 3 3 5" xfId="6867"/>
    <cellStyle name="20% - Accent4 3 3 3 5 2" xfId="6868"/>
    <cellStyle name="20% - Accent4 3 3 3 5 2 2" xfId="6869"/>
    <cellStyle name="20% - Accent4 3 3 3 5 2 3" xfId="6870"/>
    <cellStyle name="20% - Accent4 3 3 3 5 3" xfId="6871"/>
    <cellStyle name="20% - Accent4 3 3 3 5 4" xfId="6872"/>
    <cellStyle name="20% - Accent4 3 3 3 5 5" xfId="6873"/>
    <cellStyle name="20% - Accent4 3 3 3 5 6" xfId="6874"/>
    <cellStyle name="20% - Accent4 3 3 3 6" xfId="6875"/>
    <cellStyle name="20% - Accent4 3 3 3 6 2" xfId="6876"/>
    <cellStyle name="20% - Accent4 3 3 3 6 3" xfId="6877"/>
    <cellStyle name="20% - Accent4 3 3 3 7" xfId="6878"/>
    <cellStyle name="20% - Accent4 3 3 3 8" xfId="6879"/>
    <cellStyle name="20% - Accent4 3 3 3 9" xfId="6880"/>
    <cellStyle name="20% - Accent4 3 3 4" xfId="6881"/>
    <cellStyle name="20% - Accent4 3 3 4 2" xfId="6882"/>
    <cellStyle name="20% - Accent4 3 3 4 2 2" xfId="6883"/>
    <cellStyle name="20% - Accent4 3 3 4 2 2 2" xfId="6884"/>
    <cellStyle name="20% - Accent4 3 3 4 2 2 2 2" xfId="6885"/>
    <cellStyle name="20% - Accent4 3 3 4 2 2 2 3" xfId="6886"/>
    <cellStyle name="20% - Accent4 3 3 4 2 2 3" xfId="6887"/>
    <cellStyle name="20% - Accent4 3 3 4 2 2 4" xfId="6888"/>
    <cellStyle name="20% - Accent4 3 3 4 2 2 5" xfId="6889"/>
    <cellStyle name="20% - Accent4 3 3 4 2 2 6" xfId="6890"/>
    <cellStyle name="20% - Accent4 3 3 4 2 3" xfId="6891"/>
    <cellStyle name="20% - Accent4 3 3 4 2 3 2" xfId="6892"/>
    <cellStyle name="20% - Accent4 3 3 4 2 3 3" xfId="6893"/>
    <cellStyle name="20% - Accent4 3 3 4 2 4" xfId="6894"/>
    <cellStyle name="20% - Accent4 3 3 4 2 5" xfId="6895"/>
    <cellStyle name="20% - Accent4 3 3 4 2 6" xfId="6896"/>
    <cellStyle name="20% - Accent4 3 3 4 2 7" xfId="6897"/>
    <cellStyle name="20% - Accent4 3 3 4 3" xfId="6898"/>
    <cellStyle name="20% - Accent4 3 3 4 3 2" xfId="6899"/>
    <cellStyle name="20% - Accent4 3 3 4 3 2 2" xfId="6900"/>
    <cellStyle name="20% - Accent4 3 3 4 3 2 3" xfId="6901"/>
    <cellStyle name="20% - Accent4 3 3 4 3 3" xfId="6902"/>
    <cellStyle name="20% - Accent4 3 3 4 3 4" xfId="6903"/>
    <cellStyle name="20% - Accent4 3 3 4 3 5" xfId="6904"/>
    <cellStyle name="20% - Accent4 3 3 4 3 6" xfId="6905"/>
    <cellStyle name="20% - Accent4 3 3 4 4" xfId="6906"/>
    <cellStyle name="20% - Accent4 3 3 4 4 2" xfId="6907"/>
    <cellStyle name="20% - Accent4 3 3 4 4 2 2" xfId="6908"/>
    <cellStyle name="20% - Accent4 3 3 4 4 2 3" xfId="6909"/>
    <cellStyle name="20% - Accent4 3 3 4 4 3" xfId="6910"/>
    <cellStyle name="20% - Accent4 3 3 4 4 4" xfId="6911"/>
    <cellStyle name="20% - Accent4 3 3 4 4 5" xfId="6912"/>
    <cellStyle name="20% - Accent4 3 3 4 4 6" xfId="6913"/>
    <cellStyle name="20% - Accent4 3 3 4 5" xfId="6914"/>
    <cellStyle name="20% - Accent4 3 3 4 5 2" xfId="6915"/>
    <cellStyle name="20% - Accent4 3 3 4 5 3" xfId="6916"/>
    <cellStyle name="20% - Accent4 3 3 4 6" xfId="6917"/>
    <cellStyle name="20% - Accent4 3 3 4 7" xfId="6918"/>
    <cellStyle name="20% - Accent4 3 3 4 8" xfId="6919"/>
    <cellStyle name="20% - Accent4 3 3 4 9" xfId="6920"/>
    <cellStyle name="20% - Accent4 3 3 5" xfId="6921"/>
    <cellStyle name="20% - Accent4 3 3 5 2" xfId="6922"/>
    <cellStyle name="20% - Accent4 3 3 5 2 2" xfId="6923"/>
    <cellStyle name="20% - Accent4 3 3 5 2 2 2" xfId="6924"/>
    <cellStyle name="20% - Accent4 3 3 5 2 2 3" xfId="6925"/>
    <cellStyle name="20% - Accent4 3 3 5 2 3" xfId="6926"/>
    <cellStyle name="20% - Accent4 3 3 5 2 4" xfId="6927"/>
    <cellStyle name="20% - Accent4 3 3 5 2 5" xfId="6928"/>
    <cellStyle name="20% - Accent4 3 3 5 2 6" xfId="6929"/>
    <cellStyle name="20% - Accent4 3 3 5 3" xfId="6930"/>
    <cellStyle name="20% - Accent4 3 3 5 3 2" xfId="6931"/>
    <cellStyle name="20% - Accent4 3 3 5 3 3" xfId="6932"/>
    <cellStyle name="20% - Accent4 3 3 5 4" xfId="6933"/>
    <cellStyle name="20% - Accent4 3 3 5 5" xfId="6934"/>
    <cellStyle name="20% - Accent4 3 3 5 6" xfId="6935"/>
    <cellStyle name="20% - Accent4 3 3 5 7" xfId="6936"/>
    <cellStyle name="20% - Accent4 3 3 6" xfId="6937"/>
    <cellStyle name="20% - Accent4 3 3 6 2" xfId="6938"/>
    <cellStyle name="20% - Accent4 3 3 6 2 2" xfId="6939"/>
    <cellStyle name="20% - Accent4 3 3 6 2 3" xfId="6940"/>
    <cellStyle name="20% - Accent4 3 3 6 3" xfId="6941"/>
    <cellStyle name="20% - Accent4 3 3 6 4" xfId="6942"/>
    <cellStyle name="20% - Accent4 3 3 6 5" xfId="6943"/>
    <cellStyle name="20% - Accent4 3 3 6 6" xfId="6944"/>
    <cellStyle name="20% - Accent4 3 3 7" xfId="6945"/>
    <cellStyle name="20% - Accent4 3 3 7 2" xfId="6946"/>
    <cellStyle name="20% - Accent4 3 3 7 2 2" xfId="6947"/>
    <cellStyle name="20% - Accent4 3 3 7 2 3" xfId="6948"/>
    <cellStyle name="20% - Accent4 3 3 7 3" xfId="6949"/>
    <cellStyle name="20% - Accent4 3 3 7 4" xfId="6950"/>
    <cellStyle name="20% - Accent4 3 3 7 5" xfId="6951"/>
    <cellStyle name="20% - Accent4 3 3 7 6" xfId="6952"/>
    <cellStyle name="20% - Accent4 3 3 8" xfId="6953"/>
    <cellStyle name="20% - Accent4 3 3 8 2" xfId="6954"/>
    <cellStyle name="20% - Accent4 3 3 8 2 2" xfId="6955"/>
    <cellStyle name="20% - Accent4 3 3 8 2 3" xfId="6956"/>
    <cellStyle name="20% - Accent4 3 3 8 3" xfId="6957"/>
    <cellStyle name="20% - Accent4 3 3 8 4" xfId="6958"/>
    <cellStyle name="20% - Accent4 3 3 8 5" xfId="6959"/>
    <cellStyle name="20% - Accent4 3 3 8 6" xfId="6960"/>
    <cellStyle name="20% - Accent4 3 3 9" xfId="6961"/>
    <cellStyle name="20% - Accent4 3 3 9 2" xfId="6962"/>
    <cellStyle name="20% - Accent4 3 3 9 2 2" xfId="6963"/>
    <cellStyle name="20% - Accent4 3 3 9 2 3" xfId="6964"/>
    <cellStyle name="20% - Accent4 3 3 9 3" xfId="6965"/>
    <cellStyle name="20% - Accent4 3 3 9 4" xfId="6966"/>
    <cellStyle name="20% - Accent4 3 3 9 5" xfId="6967"/>
    <cellStyle name="20% - Accent4 3 3 9 6" xfId="6968"/>
    <cellStyle name="20% - Accent4 3 4" xfId="6969"/>
    <cellStyle name="20% - Accent4 3 4 10" xfId="6970"/>
    <cellStyle name="20% - Accent4 3 4 11" xfId="6971"/>
    <cellStyle name="20% - Accent4 3 4 12" xfId="6972"/>
    <cellStyle name="20% - Accent4 3 4 13" xfId="6973"/>
    <cellStyle name="20% - Accent4 3 4 2" xfId="6974"/>
    <cellStyle name="20% - Accent4 3 4 2 10" xfId="6975"/>
    <cellStyle name="20% - Accent4 3 4 2 2" xfId="6976"/>
    <cellStyle name="20% - Accent4 3 4 2 2 2" xfId="6977"/>
    <cellStyle name="20% - Accent4 3 4 2 2 2 2" xfId="6978"/>
    <cellStyle name="20% - Accent4 3 4 2 2 2 2 2" xfId="6979"/>
    <cellStyle name="20% - Accent4 3 4 2 2 2 2 3" xfId="6980"/>
    <cellStyle name="20% - Accent4 3 4 2 2 2 3" xfId="6981"/>
    <cellStyle name="20% - Accent4 3 4 2 2 2 4" xfId="6982"/>
    <cellStyle name="20% - Accent4 3 4 2 2 2 5" xfId="6983"/>
    <cellStyle name="20% - Accent4 3 4 2 2 2 6" xfId="6984"/>
    <cellStyle name="20% - Accent4 3 4 2 2 3" xfId="6985"/>
    <cellStyle name="20% - Accent4 3 4 2 2 3 2" xfId="6986"/>
    <cellStyle name="20% - Accent4 3 4 2 2 3 2 2" xfId="6987"/>
    <cellStyle name="20% - Accent4 3 4 2 2 3 2 3" xfId="6988"/>
    <cellStyle name="20% - Accent4 3 4 2 2 3 3" xfId="6989"/>
    <cellStyle name="20% - Accent4 3 4 2 2 3 4" xfId="6990"/>
    <cellStyle name="20% - Accent4 3 4 2 2 3 5" xfId="6991"/>
    <cellStyle name="20% - Accent4 3 4 2 2 3 6" xfId="6992"/>
    <cellStyle name="20% - Accent4 3 4 2 2 4" xfId="6993"/>
    <cellStyle name="20% - Accent4 3 4 2 2 4 2" xfId="6994"/>
    <cellStyle name="20% - Accent4 3 4 2 2 4 3" xfId="6995"/>
    <cellStyle name="20% - Accent4 3 4 2 2 5" xfId="6996"/>
    <cellStyle name="20% - Accent4 3 4 2 2 6" xfId="6997"/>
    <cellStyle name="20% - Accent4 3 4 2 2 7" xfId="6998"/>
    <cellStyle name="20% - Accent4 3 4 2 2 8" xfId="6999"/>
    <cellStyle name="20% - Accent4 3 4 2 3" xfId="7000"/>
    <cellStyle name="20% - Accent4 3 4 2 3 2" xfId="7001"/>
    <cellStyle name="20% - Accent4 3 4 2 3 2 2" xfId="7002"/>
    <cellStyle name="20% - Accent4 3 4 2 3 2 2 2" xfId="7003"/>
    <cellStyle name="20% - Accent4 3 4 2 3 2 2 3" xfId="7004"/>
    <cellStyle name="20% - Accent4 3 4 2 3 2 3" xfId="7005"/>
    <cellStyle name="20% - Accent4 3 4 2 3 2 4" xfId="7006"/>
    <cellStyle name="20% - Accent4 3 4 2 3 2 5" xfId="7007"/>
    <cellStyle name="20% - Accent4 3 4 2 3 2 6" xfId="7008"/>
    <cellStyle name="20% - Accent4 3 4 2 3 3" xfId="7009"/>
    <cellStyle name="20% - Accent4 3 4 2 3 3 2" xfId="7010"/>
    <cellStyle name="20% - Accent4 3 4 2 3 3 3" xfId="7011"/>
    <cellStyle name="20% - Accent4 3 4 2 3 4" xfId="7012"/>
    <cellStyle name="20% - Accent4 3 4 2 3 5" xfId="7013"/>
    <cellStyle name="20% - Accent4 3 4 2 3 6" xfId="7014"/>
    <cellStyle name="20% - Accent4 3 4 2 3 7" xfId="7015"/>
    <cellStyle name="20% - Accent4 3 4 2 4" xfId="7016"/>
    <cellStyle name="20% - Accent4 3 4 2 4 2" xfId="7017"/>
    <cellStyle name="20% - Accent4 3 4 2 4 2 2" xfId="7018"/>
    <cellStyle name="20% - Accent4 3 4 2 4 2 3" xfId="7019"/>
    <cellStyle name="20% - Accent4 3 4 2 4 3" xfId="7020"/>
    <cellStyle name="20% - Accent4 3 4 2 4 4" xfId="7021"/>
    <cellStyle name="20% - Accent4 3 4 2 4 5" xfId="7022"/>
    <cellStyle name="20% - Accent4 3 4 2 4 6" xfId="7023"/>
    <cellStyle name="20% - Accent4 3 4 2 5" xfId="7024"/>
    <cellStyle name="20% - Accent4 3 4 2 5 2" xfId="7025"/>
    <cellStyle name="20% - Accent4 3 4 2 5 2 2" xfId="7026"/>
    <cellStyle name="20% - Accent4 3 4 2 5 2 3" xfId="7027"/>
    <cellStyle name="20% - Accent4 3 4 2 5 3" xfId="7028"/>
    <cellStyle name="20% - Accent4 3 4 2 5 4" xfId="7029"/>
    <cellStyle name="20% - Accent4 3 4 2 5 5" xfId="7030"/>
    <cellStyle name="20% - Accent4 3 4 2 5 6" xfId="7031"/>
    <cellStyle name="20% - Accent4 3 4 2 6" xfId="7032"/>
    <cellStyle name="20% - Accent4 3 4 2 6 2" xfId="7033"/>
    <cellStyle name="20% - Accent4 3 4 2 6 3" xfId="7034"/>
    <cellStyle name="20% - Accent4 3 4 2 7" xfId="7035"/>
    <cellStyle name="20% - Accent4 3 4 2 8" xfId="7036"/>
    <cellStyle name="20% - Accent4 3 4 2 9" xfId="7037"/>
    <cellStyle name="20% - Accent4 3 4 3" xfId="7038"/>
    <cellStyle name="20% - Accent4 3 4 3 2" xfId="7039"/>
    <cellStyle name="20% - Accent4 3 4 3 2 2" xfId="7040"/>
    <cellStyle name="20% - Accent4 3 4 3 2 2 2" xfId="7041"/>
    <cellStyle name="20% - Accent4 3 4 3 2 2 2 2" xfId="7042"/>
    <cellStyle name="20% - Accent4 3 4 3 2 2 2 3" xfId="7043"/>
    <cellStyle name="20% - Accent4 3 4 3 2 2 3" xfId="7044"/>
    <cellStyle name="20% - Accent4 3 4 3 2 2 4" xfId="7045"/>
    <cellStyle name="20% - Accent4 3 4 3 2 2 5" xfId="7046"/>
    <cellStyle name="20% - Accent4 3 4 3 2 2 6" xfId="7047"/>
    <cellStyle name="20% - Accent4 3 4 3 2 3" xfId="7048"/>
    <cellStyle name="20% - Accent4 3 4 3 2 3 2" xfId="7049"/>
    <cellStyle name="20% - Accent4 3 4 3 2 3 3" xfId="7050"/>
    <cellStyle name="20% - Accent4 3 4 3 2 4" xfId="7051"/>
    <cellStyle name="20% - Accent4 3 4 3 2 5" xfId="7052"/>
    <cellStyle name="20% - Accent4 3 4 3 2 6" xfId="7053"/>
    <cellStyle name="20% - Accent4 3 4 3 2 7" xfId="7054"/>
    <cellStyle name="20% - Accent4 3 4 3 3" xfId="7055"/>
    <cellStyle name="20% - Accent4 3 4 3 3 2" xfId="7056"/>
    <cellStyle name="20% - Accent4 3 4 3 3 2 2" xfId="7057"/>
    <cellStyle name="20% - Accent4 3 4 3 3 2 3" xfId="7058"/>
    <cellStyle name="20% - Accent4 3 4 3 3 3" xfId="7059"/>
    <cellStyle name="20% - Accent4 3 4 3 3 4" xfId="7060"/>
    <cellStyle name="20% - Accent4 3 4 3 3 5" xfId="7061"/>
    <cellStyle name="20% - Accent4 3 4 3 3 6" xfId="7062"/>
    <cellStyle name="20% - Accent4 3 4 3 4" xfId="7063"/>
    <cellStyle name="20% - Accent4 3 4 3 4 2" xfId="7064"/>
    <cellStyle name="20% - Accent4 3 4 3 4 2 2" xfId="7065"/>
    <cellStyle name="20% - Accent4 3 4 3 4 2 3" xfId="7066"/>
    <cellStyle name="20% - Accent4 3 4 3 4 3" xfId="7067"/>
    <cellStyle name="20% - Accent4 3 4 3 4 4" xfId="7068"/>
    <cellStyle name="20% - Accent4 3 4 3 4 5" xfId="7069"/>
    <cellStyle name="20% - Accent4 3 4 3 4 6" xfId="7070"/>
    <cellStyle name="20% - Accent4 3 4 3 5" xfId="7071"/>
    <cellStyle name="20% - Accent4 3 4 3 5 2" xfId="7072"/>
    <cellStyle name="20% - Accent4 3 4 3 5 3" xfId="7073"/>
    <cellStyle name="20% - Accent4 3 4 3 6" xfId="7074"/>
    <cellStyle name="20% - Accent4 3 4 3 7" xfId="7075"/>
    <cellStyle name="20% - Accent4 3 4 3 8" xfId="7076"/>
    <cellStyle name="20% - Accent4 3 4 3 9" xfId="7077"/>
    <cellStyle name="20% - Accent4 3 4 4" xfId="7078"/>
    <cellStyle name="20% - Accent4 3 4 4 2" xfId="7079"/>
    <cellStyle name="20% - Accent4 3 4 4 2 2" xfId="7080"/>
    <cellStyle name="20% - Accent4 3 4 4 2 2 2" xfId="7081"/>
    <cellStyle name="20% - Accent4 3 4 4 2 2 3" xfId="7082"/>
    <cellStyle name="20% - Accent4 3 4 4 2 3" xfId="7083"/>
    <cellStyle name="20% - Accent4 3 4 4 2 4" xfId="7084"/>
    <cellStyle name="20% - Accent4 3 4 4 2 5" xfId="7085"/>
    <cellStyle name="20% - Accent4 3 4 4 2 6" xfId="7086"/>
    <cellStyle name="20% - Accent4 3 4 4 3" xfId="7087"/>
    <cellStyle name="20% - Accent4 3 4 4 3 2" xfId="7088"/>
    <cellStyle name="20% - Accent4 3 4 4 3 3" xfId="7089"/>
    <cellStyle name="20% - Accent4 3 4 4 4" xfId="7090"/>
    <cellStyle name="20% - Accent4 3 4 4 5" xfId="7091"/>
    <cellStyle name="20% - Accent4 3 4 4 6" xfId="7092"/>
    <cellStyle name="20% - Accent4 3 4 4 7" xfId="7093"/>
    <cellStyle name="20% - Accent4 3 4 5" xfId="7094"/>
    <cellStyle name="20% - Accent4 3 4 5 2" xfId="7095"/>
    <cellStyle name="20% - Accent4 3 4 5 2 2" xfId="7096"/>
    <cellStyle name="20% - Accent4 3 4 5 2 3" xfId="7097"/>
    <cellStyle name="20% - Accent4 3 4 5 3" xfId="7098"/>
    <cellStyle name="20% - Accent4 3 4 5 4" xfId="7099"/>
    <cellStyle name="20% - Accent4 3 4 5 5" xfId="7100"/>
    <cellStyle name="20% - Accent4 3 4 5 6" xfId="7101"/>
    <cellStyle name="20% - Accent4 3 4 6" xfId="7102"/>
    <cellStyle name="20% - Accent4 3 4 6 2" xfId="7103"/>
    <cellStyle name="20% - Accent4 3 4 6 2 2" xfId="7104"/>
    <cellStyle name="20% - Accent4 3 4 6 2 3" xfId="7105"/>
    <cellStyle name="20% - Accent4 3 4 6 3" xfId="7106"/>
    <cellStyle name="20% - Accent4 3 4 6 4" xfId="7107"/>
    <cellStyle name="20% - Accent4 3 4 6 5" xfId="7108"/>
    <cellStyle name="20% - Accent4 3 4 6 6" xfId="7109"/>
    <cellStyle name="20% - Accent4 3 4 7" xfId="7110"/>
    <cellStyle name="20% - Accent4 3 4 7 2" xfId="7111"/>
    <cellStyle name="20% - Accent4 3 4 7 2 2" xfId="7112"/>
    <cellStyle name="20% - Accent4 3 4 7 2 3" xfId="7113"/>
    <cellStyle name="20% - Accent4 3 4 7 3" xfId="7114"/>
    <cellStyle name="20% - Accent4 3 4 7 4" xfId="7115"/>
    <cellStyle name="20% - Accent4 3 4 7 5" xfId="7116"/>
    <cellStyle name="20% - Accent4 3 4 7 6" xfId="7117"/>
    <cellStyle name="20% - Accent4 3 4 8" xfId="7118"/>
    <cellStyle name="20% - Accent4 3 4 8 2" xfId="7119"/>
    <cellStyle name="20% - Accent4 3 4 8 2 2" xfId="7120"/>
    <cellStyle name="20% - Accent4 3 4 8 2 3" xfId="7121"/>
    <cellStyle name="20% - Accent4 3 4 8 3" xfId="7122"/>
    <cellStyle name="20% - Accent4 3 4 8 4" xfId="7123"/>
    <cellStyle name="20% - Accent4 3 4 8 5" xfId="7124"/>
    <cellStyle name="20% - Accent4 3 4 8 6" xfId="7125"/>
    <cellStyle name="20% - Accent4 3 4 9" xfId="7126"/>
    <cellStyle name="20% - Accent4 3 4 9 2" xfId="7127"/>
    <cellStyle name="20% - Accent4 3 4 9 3" xfId="7128"/>
    <cellStyle name="20% - Accent4 3 5" xfId="7129"/>
    <cellStyle name="20% - Accent4 3 5 10" xfId="7130"/>
    <cellStyle name="20% - Accent4 3 5 2" xfId="7131"/>
    <cellStyle name="20% - Accent4 3 5 2 2" xfId="7132"/>
    <cellStyle name="20% - Accent4 3 5 2 2 2" xfId="7133"/>
    <cellStyle name="20% - Accent4 3 5 2 2 2 2" xfId="7134"/>
    <cellStyle name="20% - Accent4 3 5 2 2 2 3" xfId="7135"/>
    <cellStyle name="20% - Accent4 3 5 2 2 3" xfId="7136"/>
    <cellStyle name="20% - Accent4 3 5 2 2 4" xfId="7137"/>
    <cellStyle name="20% - Accent4 3 5 2 2 5" xfId="7138"/>
    <cellStyle name="20% - Accent4 3 5 2 2 6" xfId="7139"/>
    <cellStyle name="20% - Accent4 3 5 2 3" xfId="7140"/>
    <cellStyle name="20% - Accent4 3 5 2 3 2" xfId="7141"/>
    <cellStyle name="20% - Accent4 3 5 2 3 2 2" xfId="7142"/>
    <cellStyle name="20% - Accent4 3 5 2 3 2 3" xfId="7143"/>
    <cellStyle name="20% - Accent4 3 5 2 3 3" xfId="7144"/>
    <cellStyle name="20% - Accent4 3 5 2 3 4" xfId="7145"/>
    <cellStyle name="20% - Accent4 3 5 2 3 5" xfId="7146"/>
    <cellStyle name="20% - Accent4 3 5 2 3 6" xfId="7147"/>
    <cellStyle name="20% - Accent4 3 5 2 4" xfId="7148"/>
    <cellStyle name="20% - Accent4 3 5 2 4 2" xfId="7149"/>
    <cellStyle name="20% - Accent4 3 5 2 4 3" xfId="7150"/>
    <cellStyle name="20% - Accent4 3 5 2 5" xfId="7151"/>
    <cellStyle name="20% - Accent4 3 5 2 6" xfId="7152"/>
    <cellStyle name="20% - Accent4 3 5 2 7" xfId="7153"/>
    <cellStyle name="20% - Accent4 3 5 2 8" xfId="7154"/>
    <cellStyle name="20% - Accent4 3 5 3" xfId="7155"/>
    <cellStyle name="20% - Accent4 3 5 3 2" xfId="7156"/>
    <cellStyle name="20% - Accent4 3 5 3 2 2" xfId="7157"/>
    <cellStyle name="20% - Accent4 3 5 3 2 2 2" xfId="7158"/>
    <cellStyle name="20% - Accent4 3 5 3 2 2 3" xfId="7159"/>
    <cellStyle name="20% - Accent4 3 5 3 2 3" xfId="7160"/>
    <cellStyle name="20% - Accent4 3 5 3 2 4" xfId="7161"/>
    <cellStyle name="20% - Accent4 3 5 3 2 5" xfId="7162"/>
    <cellStyle name="20% - Accent4 3 5 3 2 6" xfId="7163"/>
    <cellStyle name="20% - Accent4 3 5 3 3" xfId="7164"/>
    <cellStyle name="20% - Accent4 3 5 3 3 2" xfId="7165"/>
    <cellStyle name="20% - Accent4 3 5 3 3 3" xfId="7166"/>
    <cellStyle name="20% - Accent4 3 5 3 4" xfId="7167"/>
    <cellStyle name="20% - Accent4 3 5 3 5" xfId="7168"/>
    <cellStyle name="20% - Accent4 3 5 3 6" xfId="7169"/>
    <cellStyle name="20% - Accent4 3 5 3 7" xfId="7170"/>
    <cellStyle name="20% - Accent4 3 5 4" xfId="7171"/>
    <cellStyle name="20% - Accent4 3 5 4 2" xfId="7172"/>
    <cellStyle name="20% - Accent4 3 5 4 2 2" xfId="7173"/>
    <cellStyle name="20% - Accent4 3 5 4 2 3" xfId="7174"/>
    <cellStyle name="20% - Accent4 3 5 4 3" xfId="7175"/>
    <cellStyle name="20% - Accent4 3 5 4 4" xfId="7176"/>
    <cellStyle name="20% - Accent4 3 5 4 5" xfId="7177"/>
    <cellStyle name="20% - Accent4 3 5 4 6" xfId="7178"/>
    <cellStyle name="20% - Accent4 3 5 5" xfId="7179"/>
    <cellStyle name="20% - Accent4 3 5 5 2" xfId="7180"/>
    <cellStyle name="20% - Accent4 3 5 5 2 2" xfId="7181"/>
    <cellStyle name="20% - Accent4 3 5 5 2 3" xfId="7182"/>
    <cellStyle name="20% - Accent4 3 5 5 3" xfId="7183"/>
    <cellStyle name="20% - Accent4 3 5 5 4" xfId="7184"/>
    <cellStyle name="20% - Accent4 3 5 5 5" xfId="7185"/>
    <cellStyle name="20% - Accent4 3 5 5 6" xfId="7186"/>
    <cellStyle name="20% - Accent4 3 5 6" xfId="7187"/>
    <cellStyle name="20% - Accent4 3 5 6 2" xfId="7188"/>
    <cellStyle name="20% - Accent4 3 5 6 3" xfId="7189"/>
    <cellStyle name="20% - Accent4 3 5 7" xfId="7190"/>
    <cellStyle name="20% - Accent4 3 5 8" xfId="7191"/>
    <cellStyle name="20% - Accent4 3 5 9" xfId="7192"/>
    <cellStyle name="20% - Accent4 3 6" xfId="7193"/>
    <cellStyle name="20% - Accent4 3 6 2" xfId="7194"/>
    <cellStyle name="20% - Accent4 3 6 2 2" xfId="7195"/>
    <cellStyle name="20% - Accent4 3 6 2 2 2" xfId="7196"/>
    <cellStyle name="20% - Accent4 3 6 2 2 2 2" xfId="7197"/>
    <cellStyle name="20% - Accent4 3 6 2 2 2 3" xfId="7198"/>
    <cellStyle name="20% - Accent4 3 6 2 2 3" xfId="7199"/>
    <cellStyle name="20% - Accent4 3 6 2 2 4" xfId="7200"/>
    <cellStyle name="20% - Accent4 3 6 2 2 5" xfId="7201"/>
    <cellStyle name="20% - Accent4 3 6 2 2 6" xfId="7202"/>
    <cellStyle name="20% - Accent4 3 6 2 3" xfId="7203"/>
    <cellStyle name="20% - Accent4 3 6 2 3 2" xfId="7204"/>
    <cellStyle name="20% - Accent4 3 6 2 3 3" xfId="7205"/>
    <cellStyle name="20% - Accent4 3 6 2 4" xfId="7206"/>
    <cellStyle name="20% - Accent4 3 6 2 5" xfId="7207"/>
    <cellStyle name="20% - Accent4 3 6 2 6" xfId="7208"/>
    <cellStyle name="20% - Accent4 3 6 2 7" xfId="7209"/>
    <cellStyle name="20% - Accent4 3 6 3" xfId="7210"/>
    <cellStyle name="20% - Accent4 3 6 3 2" xfId="7211"/>
    <cellStyle name="20% - Accent4 3 6 3 2 2" xfId="7212"/>
    <cellStyle name="20% - Accent4 3 6 3 2 3" xfId="7213"/>
    <cellStyle name="20% - Accent4 3 6 3 3" xfId="7214"/>
    <cellStyle name="20% - Accent4 3 6 3 4" xfId="7215"/>
    <cellStyle name="20% - Accent4 3 6 3 5" xfId="7216"/>
    <cellStyle name="20% - Accent4 3 6 3 6" xfId="7217"/>
    <cellStyle name="20% - Accent4 3 6 4" xfId="7218"/>
    <cellStyle name="20% - Accent4 3 6 4 2" xfId="7219"/>
    <cellStyle name="20% - Accent4 3 6 4 2 2" xfId="7220"/>
    <cellStyle name="20% - Accent4 3 6 4 2 3" xfId="7221"/>
    <cellStyle name="20% - Accent4 3 6 4 3" xfId="7222"/>
    <cellStyle name="20% - Accent4 3 6 4 4" xfId="7223"/>
    <cellStyle name="20% - Accent4 3 6 4 5" xfId="7224"/>
    <cellStyle name="20% - Accent4 3 6 4 6" xfId="7225"/>
    <cellStyle name="20% - Accent4 3 6 5" xfId="7226"/>
    <cellStyle name="20% - Accent4 3 6 5 2" xfId="7227"/>
    <cellStyle name="20% - Accent4 3 6 5 3" xfId="7228"/>
    <cellStyle name="20% - Accent4 3 6 6" xfId="7229"/>
    <cellStyle name="20% - Accent4 3 6 7" xfId="7230"/>
    <cellStyle name="20% - Accent4 3 6 8" xfId="7231"/>
    <cellStyle name="20% - Accent4 3 6 9" xfId="7232"/>
    <cellStyle name="20% - Accent4 3 7" xfId="7233"/>
    <cellStyle name="20% - Accent4 3 7 2" xfId="7234"/>
    <cellStyle name="20% - Accent4 3 7 2 2" xfId="7235"/>
    <cellStyle name="20% - Accent4 3 7 2 2 2" xfId="7236"/>
    <cellStyle name="20% - Accent4 3 7 2 2 3" xfId="7237"/>
    <cellStyle name="20% - Accent4 3 7 2 3" xfId="7238"/>
    <cellStyle name="20% - Accent4 3 7 2 4" xfId="7239"/>
    <cellStyle name="20% - Accent4 3 7 2 5" xfId="7240"/>
    <cellStyle name="20% - Accent4 3 7 2 6" xfId="7241"/>
    <cellStyle name="20% - Accent4 3 7 3" xfId="7242"/>
    <cellStyle name="20% - Accent4 3 7 3 2" xfId="7243"/>
    <cellStyle name="20% - Accent4 3 7 3 3" xfId="7244"/>
    <cellStyle name="20% - Accent4 3 7 4" xfId="7245"/>
    <cellStyle name="20% - Accent4 3 7 5" xfId="7246"/>
    <cellStyle name="20% - Accent4 3 7 6" xfId="7247"/>
    <cellStyle name="20% - Accent4 3 7 7" xfId="7248"/>
    <cellStyle name="20% - Accent4 3 8" xfId="7249"/>
    <cellStyle name="20% - Accent4 3 8 2" xfId="7250"/>
    <cellStyle name="20% - Accent4 3 8 2 2" xfId="7251"/>
    <cellStyle name="20% - Accent4 3 8 2 3" xfId="7252"/>
    <cellStyle name="20% - Accent4 3 8 3" xfId="7253"/>
    <cellStyle name="20% - Accent4 3 8 4" xfId="7254"/>
    <cellStyle name="20% - Accent4 3 8 5" xfId="7255"/>
    <cellStyle name="20% - Accent4 3 8 6" xfId="7256"/>
    <cellStyle name="20% - Accent4 3 9" xfId="7257"/>
    <cellStyle name="20% - Accent4 3 9 2" xfId="7258"/>
    <cellStyle name="20% - Accent4 3 9 2 2" xfId="7259"/>
    <cellStyle name="20% - Accent4 3 9 2 3" xfId="7260"/>
    <cellStyle name="20% - Accent4 3 9 3" xfId="7261"/>
    <cellStyle name="20% - Accent4 3 9 4" xfId="7262"/>
    <cellStyle name="20% - Accent4 3 9 5" xfId="7263"/>
    <cellStyle name="20% - Accent4 3 9 6" xfId="7264"/>
    <cellStyle name="20% - Accent4 4" xfId="7265"/>
    <cellStyle name="20% - Accent4 4 10" xfId="7266"/>
    <cellStyle name="20% - Accent4 4 10 2" xfId="7267"/>
    <cellStyle name="20% - Accent4 4 10 2 2" xfId="7268"/>
    <cellStyle name="20% - Accent4 4 10 2 3" xfId="7269"/>
    <cellStyle name="20% - Accent4 4 10 3" xfId="7270"/>
    <cellStyle name="20% - Accent4 4 10 4" xfId="7271"/>
    <cellStyle name="20% - Accent4 4 10 5" xfId="7272"/>
    <cellStyle name="20% - Accent4 4 10 6" xfId="7273"/>
    <cellStyle name="20% - Accent4 4 11" xfId="7274"/>
    <cellStyle name="20% - Accent4 4 11 2" xfId="7275"/>
    <cellStyle name="20% - Accent4 4 11 3" xfId="7276"/>
    <cellStyle name="20% - Accent4 4 12" xfId="7277"/>
    <cellStyle name="20% - Accent4 4 13" xfId="7278"/>
    <cellStyle name="20% - Accent4 4 14" xfId="7279"/>
    <cellStyle name="20% - Accent4 4 15" xfId="7280"/>
    <cellStyle name="20% - Accent4 4 2" xfId="7281"/>
    <cellStyle name="20% - Accent4 4 2 10" xfId="7282"/>
    <cellStyle name="20% - Accent4 4 2 10 2" xfId="7283"/>
    <cellStyle name="20% - Accent4 4 2 10 3" xfId="7284"/>
    <cellStyle name="20% - Accent4 4 2 11" xfId="7285"/>
    <cellStyle name="20% - Accent4 4 2 12" xfId="7286"/>
    <cellStyle name="20% - Accent4 4 2 13" xfId="7287"/>
    <cellStyle name="20% - Accent4 4 2 14" xfId="7288"/>
    <cellStyle name="20% - Accent4 4 2 2" xfId="7289"/>
    <cellStyle name="20% - Accent4 4 2 2 10" xfId="7290"/>
    <cellStyle name="20% - Accent4 4 2 2 11" xfId="7291"/>
    <cellStyle name="20% - Accent4 4 2 2 12" xfId="7292"/>
    <cellStyle name="20% - Accent4 4 2 2 13" xfId="7293"/>
    <cellStyle name="20% - Accent4 4 2 2 2" xfId="7294"/>
    <cellStyle name="20% - Accent4 4 2 2 2 10" xfId="7295"/>
    <cellStyle name="20% - Accent4 4 2 2 2 2" xfId="7296"/>
    <cellStyle name="20% - Accent4 4 2 2 2 2 2" xfId="7297"/>
    <cellStyle name="20% - Accent4 4 2 2 2 2 2 2" xfId="7298"/>
    <cellStyle name="20% - Accent4 4 2 2 2 2 2 2 2" xfId="7299"/>
    <cellStyle name="20% - Accent4 4 2 2 2 2 2 2 3" xfId="7300"/>
    <cellStyle name="20% - Accent4 4 2 2 2 2 2 3" xfId="7301"/>
    <cellStyle name="20% - Accent4 4 2 2 2 2 2 4" xfId="7302"/>
    <cellStyle name="20% - Accent4 4 2 2 2 2 2 5" xfId="7303"/>
    <cellStyle name="20% - Accent4 4 2 2 2 2 2 6" xfId="7304"/>
    <cellStyle name="20% - Accent4 4 2 2 2 2 3" xfId="7305"/>
    <cellStyle name="20% - Accent4 4 2 2 2 2 3 2" xfId="7306"/>
    <cellStyle name="20% - Accent4 4 2 2 2 2 3 2 2" xfId="7307"/>
    <cellStyle name="20% - Accent4 4 2 2 2 2 3 2 3" xfId="7308"/>
    <cellStyle name="20% - Accent4 4 2 2 2 2 3 3" xfId="7309"/>
    <cellStyle name="20% - Accent4 4 2 2 2 2 3 4" xfId="7310"/>
    <cellStyle name="20% - Accent4 4 2 2 2 2 3 5" xfId="7311"/>
    <cellStyle name="20% - Accent4 4 2 2 2 2 3 6" xfId="7312"/>
    <cellStyle name="20% - Accent4 4 2 2 2 2 4" xfId="7313"/>
    <cellStyle name="20% - Accent4 4 2 2 2 2 4 2" xfId="7314"/>
    <cellStyle name="20% - Accent4 4 2 2 2 2 4 3" xfId="7315"/>
    <cellStyle name="20% - Accent4 4 2 2 2 2 5" xfId="7316"/>
    <cellStyle name="20% - Accent4 4 2 2 2 2 6" xfId="7317"/>
    <cellStyle name="20% - Accent4 4 2 2 2 2 7" xfId="7318"/>
    <cellStyle name="20% - Accent4 4 2 2 2 2 8" xfId="7319"/>
    <cellStyle name="20% - Accent4 4 2 2 2 3" xfId="7320"/>
    <cellStyle name="20% - Accent4 4 2 2 2 3 2" xfId="7321"/>
    <cellStyle name="20% - Accent4 4 2 2 2 3 2 2" xfId="7322"/>
    <cellStyle name="20% - Accent4 4 2 2 2 3 2 2 2" xfId="7323"/>
    <cellStyle name="20% - Accent4 4 2 2 2 3 2 2 3" xfId="7324"/>
    <cellStyle name="20% - Accent4 4 2 2 2 3 2 3" xfId="7325"/>
    <cellStyle name="20% - Accent4 4 2 2 2 3 2 4" xfId="7326"/>
    <cellStyle name="20% - Accent4 4 2 2 2 3 2 5" xfId="7327"/>
    <cellStyle name="20% - Accent4 4 2 2 2 3 2 6" xfId="7328"/>
    <cellStyle name="20% - Accent4 4 2 2 2 3 3" xfId="7329"/>
    <cellStyle name="20% - Accent4 4 2 2 2 3 3 2" xfId="7330"/>
    <cellStyle name="20% - Accent4 4 2 2 2 3 3 3" xfId="7331"/>
    <cellStyle name="20% - Accent4 4 2 2 2 3 4" xfId="7332"/>
    <cellStyle name="20% - Accent4 4 2 2 2 3 5" xfId="7333"/>
    <cellStyle name="20% - Accent4 4 2 2 2 3 6" xfId="7334"/>
    <cellStyle name="20% - Accent4 4 2 2 2 3 7" xfId="7335"/>
    <cellStyle name="20% - Accent4 4 2 2 2 4" xfId="7336"/>
    <cellStyle name="20% - Accent4 4 2 2 2 4 2" xfId="7337"/>
    <cellStyle name="20% - Accent4 4 2 2 2 4 2 2" xfId="7338"/>
    <cellStyle name="20% - Accent4 4 2 2 2 4 2 3" xfId="7339"/>
    <cellStyle name="20% - Accent4 4 2 2 2 4 3" xfId="7340"/>
    <cellStyle name="20% - Accent4 4 2 2 2 4 4" xfId="7341"/>
    <cellStyle name="20% - Accent4 4 2 2 2 4 5" xfId="7342"/>
    <cellStyle name="20% - Accent4 4 2 2 2 4 6" xfId="7343"/>
    <cellStyle name="20% - Accent4 4 2 2 2 5" xfId="7344"/>
    <cellStyle name="20% - Accent4 4 2 2 2 5 2" xfId="7345"/>
    <cellStyle name="20% - Accent4 4 2 2 2 5 2 2" xfId="7346"/>
    <cellStyle name="20% - Accent4 4 2 2 2 5 2 3" xfId="7347"/>
    <cellStyle name="20% - Accent4 4 2 2 2 5 3" xfId="7348"/>
    <cellStyle name="20% - Accent4 4 2 2 2 5 4" xfId="7349"/>
    <cellStyle name="20% - Accent4 4 2 2 2 5 5" xfId="7350"/>
    <cellStyle name="20% - Accent4 4 2 2 2 5 6" xfId="7351"/>
    <cellStyle name="20% - Accent4 4 2 2 2 6" xfId="7352"/>
    <cellStyle name="20% - Accent4 4 2 2 2 6 2" xfId="7353"/>
    <cellStyle name="20% - Accent4 4 2 2 2 6 3" xfId="7354"/>
    <cellStyle name="20% - Accent4 4 2 2 2 7" xfId="7355"/>
    <cellStyle name="20% - Accent4 4 2 2 2 8" xfId="7356"/>
    <cellStyle name="20% - Accent4 4 2 2 2 9" xfId="7357"/>
    <cellStyle name="20% - Accent4 4 2 2 3" xfId="7358"/>
    <cellStyle name="20% - Accent4 4 2 2 3 2" xfId="7359"/>
    <cellStyle name="20% - Accent4 4 2 2 3 2 2" xfId="7360"/>
    <cellStyle name="20% - Accent4 4 2 2 3 2 2 2" xfId="7361"/>
    <cellStyle name="20% - Accent4 4 2 2 3 2 2 2 2" xfId="7362"/>
    <cellStyle name="20% - Accent4 4 2 2 3 2 2 2 3" xfId="7363"/>
    <cellStyle name="20% - Accent4 4 2 2 3 2 2 3" xfId="7364"/>
    <cellStyle name="20% - Accent4 4 2 2 3 2 2 4" xfId="7365"/>
    <cellStyle name="20% - Accent4 4 2 2 3 2 2 5" xfId="7366"/>
    <cellStyle name="20% - Accent4 4 2 2 3 2 2 6" xfId="7367"/>
    <cellStyle name="20% - Accent4 4 2 2 3 2 3" xfId="7368"/>
    <cellStyle name="20% - Accent4 4 2 2 3 2 3 2" xfId="7369"/>
    <cellStyle name="20% - Accent4 4 2 2 3 2 3 3" xfId="7370"/>
    <cellStyle name="20% - Accent4 4 2 2 3 2 4" xfId="7371"/>
    <cellStyle name="20% - Accent4 4 2 2 3 2 5" xfId="7372"/>
    <cellStyle name="20% - Accent4 4 2 2 3 2 6" xfId="7373"/>
    <cellStyle name="20% - Accent4 4 2 2 3 2 7" xfId="7374"/>
    <cellStyle name="20% - Accent4 4 2 2 3 3" xfId="7375"/>
    <cellStyle name="20% - Accent4 4 2 2 3 3 2" xfId="7376"/>
    <cellStyle name="20% - Accent4 4 2 2 3 3 2 2" xfId="7377"/>
    <cellStyle name="20% - Accent4 4 2 2 3 3 2 3" xfId="7378"/>
    <cellStyle name="20% - Accent4 4 2 2 3 3 3" xfId="7379"/>
    <cellStyle name="20% - Accent4 4 2 2 3 3 4" xfId="7380"/>
    <cellStyle name="20% - Accent4 4 2 2 3 3 5" xfId="7381"/>
    <cellStyle name="20% - Accent4 4 2 2 3 3 6" xfId="7382"/>
    <cellStyle name="20% - Accent4 4 2 2 3 4" xfId="7383"/>
    <cellStyle name="20% - Accent4 4 2 2 3 4 2" xfId="7384"/>
    <cellStyle name="20% - Accent4 4 2 2 3 4 2 2" xfId="7385"/>
    <cellStyle name="20% - Accent4 4 2 2 3 4 2 3" xfId="7386"/>
    <cellStyle name="20% - Accent4 4 2 2 3 4 3" xfId="7387"/>
    <cellStyle name="20% - Accent4 4 2 2 3 4 4" xfId="7388"/>
    <cellStyle name="20% - Accent4 4 2 2 3 4 5" xfId="7389"/>
    <cellStyle name="20% - Accent4 4 2 2 3 4 6" xfId="7390"/>
    <cellStyle name="20% - Accent4 4 2 2 3 5" xfId="7391"/>
    <cellStyle name="20% - Accent4 4 2 2 3 5 2" xfId="7392"/>
    <cellStyle name="20% - Accent4 4 2 2 3 5 3" xfId="7393"/>
    <cellStyle name="20% - Accent4 4 2 2 3 6" xfId="7394"/>
    <cellStyle name="20% - Accent4 4 2 2 3 7" xfId="7395"/>
    <cellStyle name="20% - Accent4 4 2 2 3 8" xfId="7396"/>
    <cellStyle name="20% - Accent4 4 2 2 3 9" xfId="7397"/>
    <cellStyle name="20% - Accent4 4 2 2 4" xfId="7398"/>
    <cellStyle name="20% - Accent4 4 2 2 4 2" xfId="7399"/>
    <cellStyle name="20% - Accent4 4 2 2 4 2 2" xfId="7400"/>
    <cellStyle name="20% - Accent4 4 2 2 4 2 2 2" xfId="7401"/>
    <cellStyle name="20% - Accent4 4 2 2 4 2 2 3" xfId="7402"/>
    <cellStyle name="20% - Accent4 4 2 2 4 2 3" xfId="7403"/>
    <cellStyle name="20% - Accent4 4 2 2 4 2 4" xfId="7404"/>
    <cellStyle name="20% - Accent4 4 2 2 4 2 5" xfId="7405"/>
    <cellStyle name="20% - Accent4 4 2 2 4 2 6" xfId="7406"/>
    <cellStyle name="20% - Accent4 4 2 2 4 3" xfId="7407"/>
    <cellStyle name="20% - Accent4 4 2 2 4 3 2" xfId="7408"/>
    <cellStyle name="20% - Accent4 4 2 2 4 3 3" xfId="7409"/>
    <cellStyle name="20% - Accent4 4 2 2 4 4" xfId="7410"/>
    <cellStyle name="20% - Accent4 4 2 2 4 5" xfId="7411"/>
    <cellStyle name="20% - Accent4 4 2 2 4 6" xfId="7412"/>
    <cellStyle name="20% - Accent4 4 2 2 4 7" xfId="7413"/>
    <cellStyle name="20% - Accent4 4 2 2 5" xfId="7414"/>
    <cellStyle name="20% - Accent4 4 2 2 5 2" xfId="7415"/>
    <cellStyle name="20% - Accent4 4 2 2 5 2 2" xfId="7416"/>
    <cellStyle name="20% - Accent4 4 2 2 5 2 3" xfId="7417"/>
    <cellStyle name="20% - Accent4 4 2 2 5 3" xfId="7418"/>
    <cellStyle name="20% - Accent4 4 2 2 5 4" xfId="7419"/>
    <cellStyle name="20% - Accent4 4 2 2 5 5" xfId="7420"/>
    <cellStyle name="20% - Accent4 4 2 2 5 6" xfId="7421"/>
    <cellStyle name="20% - Accent4 4 2 2 6" xfId="7422"/>
    <cellStyle name="20% - Accent4 4 2 2 6 2" xfId="7423"/>
    <cellStyle name="20% - Accent4 4 2 2 6 2 2" xfId="7424"/>
    <cellStyle name="20% - Accent4 4 2 2 6 2 3" xfId="7425"/>
    <cellStyle name="20% - Accent4 4 2 2 6 3" xfId="7426"/>
    <cellStyle name="20% - Accent4 4 2 2 6 4" xfId="7427"/>
    <cellStyle name="20% - Accent4 4 2 2 6 5" xfId="7428"/>
    <cellStyle name="20% - Accent4 4 2 2 6 6" xfId="7429"/>
    <cellStyle name="20% - Accent4 4 2 2 7" xfId="7430"/>
    <cellStyle name="20% - Accent4 4 2 2 7 2" xfId="7431"/>
    <cellStyle name="20% - Accent4 4 2 2 7 2 2" xfId="7432"/>
    <cellStyle name="20% - Accent4 4 2 2 7 2 3" xfId="7433"/>
    <cellStyle name="20% - Accent4 4 2 2 7 3" xfId="7434"/>
    <cellStyle name="20% - Accent4 4 2 2 7 4" xfId="7435"/>
    <cellStyle name="20% - Accent4 4 2 2 7 5" xfId="7436"/>
    <cellStyle name="20% - Accent4 4 2 2 7 6" xfId="7437"/>
    <cellStyle name="20% - Accent4 4 2 2 8" xfId="7438"/>
    <cellStyle name="20% - Accent4 4 2 2 8 2" xfId="7439"/>
    <cellStyle name="20% - Accent4 4 2 2 8 2 2" xfId="7440"/>
    <cellStyle name="20% - Accent4 4 2 2 8 2 3" xfId="7441"/>
    <cellStyle name="20% - Accent4 4 2 2 8 3" xfId="7442"/>
    <cellStyle name="20% - Accent4 4 2 2 8 4" xfId="7443"/>
    <cellStyle name="20% - Accent4 4 2 2 8 5" xfId="7444"/>
    <cellStyle name="20% - Accent4 4 2 2 8 6" xfId="7445"/>
    <cellStyle name="20% - Accent4 4 2 2 9" xfId="7446"/>
    <cellStyle name="20% - Accent4 4 2 2 9 2" xfId="7447"/>
    <cellStyle name="20% - Accent4 4 2 2 9 3" xfId="7448"/>
    <cellStyle name="20% - Accent4 4 2 3" xfId="7449"/>
    <cellStyle name="20% - Accent4 4 2 3 10" xfId="7450"/>
    <cellStyle name="20% - Accent4 4 2 3 2" xfId="7451"/>
    <cellStyle name="20% - Accent4 4 2 3 2 2" xfId="7452"/>
    <cellStyle name="20% - Accent4 4 2 3 2 2 2" xfId="7453"/>
    <cellStyle name="20% - Accent4 4 2 3 2 2 2 2" xfId="7454"/>
    <cellStyle name="20% - Accent4 4 2 3 2 2 2 3" xfId="7455"/>
    <cellStyle name="20% - Accent4 4 2 3 2 2 3" xfId="7456"/>
    <cellStyle name="20% - Accent4 4 2 3 2 2 4" xfId="7457"/>
    <cellStyle name="20% - Accent4 4 2 3 2 2 5" xfId="7458"/>
    <cellStyle name="20% - Accent4 4 2 3 2 2 6" xfId="7459"/>
    <cellStyle name="20% - Accent4 4 2 3 2 3" xfId="7460"/>
    <cellStyle name="20% - Accent4 4 2 3 2 3 2" xfId="7461"/>
    <cellStyle name="20% - Accent4 4 2 3 2 3 2 2" xfId="7462"/>
    <cellStyle name="20% - Accent4 4 2 3 2 3 2 3" xfId="7463"/>
    <cellStyle name="20% - Accent4 4 2 3 2 3 3" xfId="7464"/>
    <cellStyle name="20% - Accent4 4 2 3 2 3 4" xfId="7465"/>
    <cellStyle name="20% - Accent4 4 2 3 2 3 5" xfId="7466"/>
    <cellStyle name="20% - Accent4 4 2 3 2 3 6" xfId="7467"/>
    <cellStyle name="20% - Accent4 4 2 3 2 4" xfId="7468"/>
    <cellStyle name="20% - Accent4 4 2 3 2 4 2" xfId="7469"/>
    <cellStyle name="20% - Accent4 4 2 3 2 4 3" xfId="7470"/>
    <cellStyle name="20% - Accent4 4 2 3 2 5" xfId="7471"/>
    <cellStyle name="20% - Accent4 4 2 3 2 6" xfId="7472"/>
    <cellStyle name="20% - Accent4 4 2 3 2 7" xfId="7473"/>
    <cellStyle name="20% - Accent4 4 2 3 2 8" xfId="7474"/>
    <cellStyle name="20% - Accent4 4 2 3 3" xfId="7475"/>
    <cellStyle name="20% - Accent4 4 2 3 3 2" xfId="7476"/>
    <cellStyle name="20% - Accent4 4 2 3 3 2 2" xfId="7477"/>
    <cellStyle name="20% - Accent4 4 2 3 3 2 2 2" xfId="7478"/>
    <cellStyle name="20% - Accent4 4 2 3 3 2 2 3" xfId="7479"/>
    <cellStyle name="20% - Accent4 4 2 3 3 2 3" xfId="7480"/>
    <cellStyle name="20% - Accent4 4 2 3 3 2 4" xfId="7481"/>
    <cellStyle name="20% - Accent4 4 2 3 3 2 5" xfId="7482"/>
    <cellStyle name="20% - Accent4 4 2 3 3 2 6" xfId="7483"/>
    <cellStyle name="20% - Accent4 4 2 3 3 3" xfId="7484"/>
    <cellStyle name="20% - Accent4 4 2 3 3 3 2" xfId="7485"/>
    <cellStyle name="20% - Accent4 4 2 3 3 3 3" xfId="7486"/>
    <cellStyle name="20% - Accent4 4 2 3 3 4" xfId="7487"/>
    <cellStyle name="20% - Accent4 4 2 3 3 5" xfId="7488"/>
    <cellStyle name="20% - Accent4 4 2 3 3 6" xfId="7489"/>
    <cellStyle name="20% - Accent4 4 2 3 3 7" xfId="7490"/>
    <cellStyle name="20% - Accent4 4 2 3 4" xfId="7491"/>
    <cellStyle name="20% - Accent4 4 2 3 4 2" xfId="7492"/>
    <cellStyle name="20% - Accent4 4 2 3 4 2 2" xfId="7493"/>
    <cellStyle name="20% - Accent4 4 2 3 4 2 3" xfId="7494"/>
    <cellStyle name="20% - Accent4 4 2 3 4 3" xfId="7495"/>
    <cellStyle name="20% - Accent4 4 2 3 4 4" xfId="7496"/>
    <cellStyle name="20% - Accent4 4 2 3 4 5" xfId="7497"/>
    <cellStyle name="20% - Accent4 4 2 3 4 6" xfId="7498"/>
    <cellStyle name="20% - Accent4 4 2 3 5" xfId="7499"/>
    <cellStyle name="20% - Accent4 4 2 3 5 2" xfId="7500"/>
    <cellStyle name="20% - Accent4 4 2 3 5 2 2" xfId="7501"/>
    <cellStyle name="20% - Accent4 4 2 3 5 2 3" xfId="7502"/>
    <cellStyle name="20% - Accent4 4 2 3 5 3" xfId="7503"/>
    <cellStyle name="20% - Accent4 4 2 3 5 4" xfId="7504"/>
    <cellStyle name="20% - Accent4 4 2 3 5 5" xfId="7505"/>
    <cellStyle name="20% - Accent4 4 2 3 5 6" xfId="7506"/>
    <cellStyle name="20% - Accent4 4 2 3 6" xfId="7507"/>
    <cellStyle name="20% - Accent4 4 2 3 6 2" xfId="7508"/>
    <cellStyle name="20% - Accent4 4 2 3 6 3" xfId="7509"/>
    <cellStyle name="20% - Accent4 4 2 3 7" xfId="7510"/>
    <cellStyle name="20% - Accent4 4 2 3 8" xfId="7511"/>
    <cellStyle name="20% - Accent4 4 2 3 9" xfId="7512"/>
    <cellStyle name="20% - Accent4 4 2 4" xfId="7513"/>
    <cellStyle name="20% - Accent4 4 2 4 2" xfId="7514"/>
    <cellStyle name="20% - Accent4 4 2 4 2 2" xfId="7515"/>
    <cellStyle name="20% - Accent4 4 2 4 2 2 2" xfId="7516"/>
    <cellStyle name="20% - Accent4 4 2 4 2 2 2 2" xfId="7517"/>
    <cellStyle name="20% - Accent4 4 2 4 2 2 2 3" xfId="7518"/>
    <cellStyle name="20% - Accent4 4 2 4 2 2 3" xfId="7519"/>
    <cellStyle name="20% - Accent4 4 2 4 2 2 4" xfId="7520"/>
    <cellStyle name="20% - Accent4 4 2 4 2 2 5" xfId="7521"/>
    <cellStyle name="20% - Accent4 4 2 4 2 2 6" xfId="7522"/>
    <cellStyle name="20% - Accent4 4 2 4 2 3" xfId="7523"/>
    <cellStyle name="20% - Accent4 4 2 4 2 3 2" xfId="7524"/>
    <cellStyle name="20% - Accent4 4 2 4 2 3 3" xfId="7525"/>
    <cellStyle name="20% - Accent4 4 2 4 2 4" xfId="7526"/>
    <cellStyle name="20% - Accent4 4 2 4 2 5" xfId="7527"/>
    <cellStyle name="20% - Accent4 4 2 4 2 6" xfId="7528"/>
    <cellStyle name="20% - Accent4 4 2 4 2 7" xfId="7529"/>
    <cellStyle name="20% - Accent4 4 2 4 3" xfId="7530"/>
    <cellStyle name="20% - Accent4 4 2 4 3 2" xfId="7531"/>
    <cellStyle name="20% - Accent4 4 2 4 3 2 2" xfId="7532"/>
    <cellStyle name="20% - Accent4 4 2 4 3 2 3" xfId="7533"/>
    <cellStyle name="20% - Accent4 4 2 4 3 3" xfId="7534"/>
    <cellStyle name="20% - Accent4 4 2 4 3 4" xfId="7535"/>
    <cellStyle name="20% - Accent4 4 2 4 3 5" xfId="7536"/>
    <cellStyle name="20% - Accent4 4 2 4 3 6" xfId="7537"/>
    <cellStyle name="20% - Accent4 4 2 4 4" xfId="7538"/>
    <cellStyle name="20% - Accent4 4 2 4 4 2" xfId="7539"/>
    <cellStyle name="20% - Accent4 4 2 4 4 2 2" xfId="7540"/>
    <cellStyle name="20% - Accent4 4 2 4 4 2 3" xfId="7541"/>
    <cellStyle name="20% - Accent4 4 2 4 4 3" xfId="7542"/>
    <cellStyle name="20% - Accent4 4 2 4 4 4" xfId="7543"/>
    <cellStyle name="20% - Accent4 4 2 4 4 5" xfId="7544"/>
    <cellStyle name="20% - Accent4 4 2 4 4 6" xfId="7545"/>
    <cellStyle name="20% - Accent4 4 2 4 5" xfId="7546"/>
    <cellStyle name="20% - Accent4 4 2 4 5 2" xfId="7547"/>
    <cellStyle name="20% - Accent4 4 2 4 5 3" xfId="7548"/>
    <cellStyle name="20% - Accent4 4 2 4 6" xfId="7549"/>
    <cellStyle name="20% - Accent4 4 2 4 7" xfId="7550"/>
    <cellStyle name="20% - Accent4 4 2 4 8" xfId="7551"/>
    <cellStyle name="20% - Accent4 4 2 4 9" xfId="7552"/>
    <cellStyle name="20% - Accent4 4 2 5" xfId="7553"/>
    <cellStyle name="20% - Accent4 4 2 5 2" xfId="7554"/>
    <cellStyle name="20% - Accent4 4 2 5 2 2" xfId="7555"/>
    <cellStyle name="20% - Accent4 4 2 5 2 2 2" xfId="7556"/>
    <cellStyle name="20% - Accent4 4 2 5 2 2 3" xfId="7557"/>
    <cellStyle name="20% - Accent4 4 2 5 2 3" xfId="7558"/>
    <cellStyle name="20% - Accent4 4 2 5 2 4" xfId="7559"/>
    <cellStyle name="20% - Accent4 4 2 5 2 5" xfId="7560"/>
    <cellStyle name="20% - Accent4 4 2 5 2 6" xfId="7561"/>
    <cellStyle name="20% - Accent4 4 2 5 3" xfId="7562"/>
    <cellStyle name="20% - Accent4 4 2 5 3 2" xfId="7563"/>
    <cellStyle name="20% - Accent4 4 2 5 3 3" xfId="7564"/>
    <cellStyle name="20% - Accent4 4 2 5 4" xfId="7565"/>
    <cellStyle name="20% - Accent4 4 2 5 5" xfId="7566"/>
    <cellStyle name="20% - Accent4 4 2 5 6" xfId="7567"/>
    <cellStyle name="20% - Accent4 4 2 5 7" xfId="7568"/>
    <cellStyle name="20% - Accent4 4 2 6" xfId="7569"/>
    <cellStyle name="20% - Accent4 4 2 6 2" xfId="7570"/>
    <cellStyle name="20% - Accent4 4 2 6 2 2" xfId="7571"/>
    <cellStyle name="20% - Accent4 4 2 6 2 3" xfId="7572"/>
    <cellStyle name="20% - Accent4 4 2 6 3" xfId="7573"/>
    <cellStyle name="20% - Accent4 4 2 6 4" xfId="7574"/>
    <cellStyle name="20% - Accent4 4 2 6 5" xfId="7575"/>
    <cellStyle name="20% - Accent4 4 2 6 6" xfId="7576"/>
    <cellStyle name="20% - Accent4 4 2 7" xfId="7577"/>
    <cellStyle name="20% - Accent4 4 2 7 2" xfId="7578"/>
    <cellStyle name="20% - Accent4 4 2 7 2 2" xfId="7579"/>
    <cellStyle name="20% - Accent4 4 2 7 2 3" xfId="7580"/>
    <cellStyle name="20% - Accent4 4 2 7 3" xfId="7581"/>
    <cellStyle name="20% - Accent4 4 2 7 4" xfId="7582"/>
    <cellStyle name="20% - Accent4 4 2 7 5" xfId="7583"/>
    <cellStyle name="20% - Accent4 4 2 7 6" xfId="7584"/>
    <cellStyle name="20% - Accent4 4 2 8" xfId="7585"/>
    <cellStyle name="20% - Accent4 4 2 8 2" xfId="7586"/>
    <cellStyle name="20% - Accent4 4 2 8 2 2" xfId="7587"/>
    <cellStyle name="20% - Accent4 4 2 8 2 3" xfId="7588"/>
    <cellStyle name="20% - Accent4 4 2 8 3" xfId="7589"/>
    <cellStyle name="20% - Accent4 4 2 8 4" xfId="7590"/>
    <cellStyle name="20% - Accent4 4 2 8 5" xfId="7591"/>
    <cellStyle name="20% - Accent4 4 2 8 6" xfId="7592"/>
    <cellStyle name="20% - Accent4 4 2 9" xfId="7593"/>
    <cellStyle name="20% - Accent4 4 2 9 2" xfId="7594"/>
    <cellStyle name="20% - Accent4 4 2 9 2 2" xfId="7595"/>
    <cellStyle name="20% - Accent4 4 2 9 2 3" xfId="7596"/>
    <cellStyle name="20% - Accent4 4 2 9 3" xfId="7597"/>
    <cellStyle name="20% - Accent4 4 2 9 4" xfId="7598"/>
    <cellStyle name="20% - Accent4 4 2 9 5" xfId="7599"/>
    <cellStyle name="20% - Accent4 4 2 9 6" xfId="7600"/>
    <cellStyle name="20% - Accent4 4 3" xfId="7601"/>
    <cellStyle name="20% - Accent4 4 3 10" xfId="7602"/>
    <cellStyle name="20% - Accent4 4 3 11" xfId="7603"/>
    <cellStyle name="20% - Accent4 4 3 12" xfId="7604"/>
    <cellStyle name="20% - Accent4 4 3 13" xfId="7605"/>
    <cellStyle name="20% - Accent4 4 3 2" xfId="7606"/>
    <cellStyle name="20% - Accent4 4 3 2 10" xfId="7607"/>
    <cellStyle name="20% - Accent4 4 3 2 2" xfId="7608"/>
    <cellStyle name="20% - Accent4 4 3 2 2 2" xfId="7609"/>
    <cellStyle name="20% - Accent4 4 3 2 2 2 2" xfId="7610"/>
    <cellStyle name="20% - Accent4 4 3 2 2 2 2 2" xfId="7611"/>
    <cellStyle name="20% - Accent4 4 3 2 2 2 2 3" xfId="7612"/>
    <cellStyle name="20% - Accent4 4 3 2 2 2 3" xfId="7613"/>
    <cellStyle name="20% - Accent4 4 3 2 2 2 4" xfId="7614"/>
    <cellStyle name="20% - Accent4 4 3 2 2 2 5" xfId="7615"/>
    <cellStyle name="20% - Accent4 4 3 2 2 2 6" xfId="7616"/>
    <cellStyle name="20% - Accent4 4 3 2 2 3" xfId="7617"/>
    <cellStyle name="20% - Accent4 4 3 2 2 3 2" xfId="7618"/>
    <cellStyle name="20% - Accent4 4 3 2 2 3 2 2" xfId="7619"/>
    <cellStyle name="20% - Accent4 4 3 2 2 3 2 3" xfId="7620"/>
    <cellStyle name="20% - Accent4 4 3 2 2 3 3" xfId="7621"/>
    <cellStyle name="20% - Accent4 4 3 2 2 3 4" xfId="7622"/>
    <cellStyle name="20% - Accent4 4 3 2 2 3 5" xfId="7623"/>
    <cellStyle name="20% - Accent4 4 3 2 2 3 6" xfId="7624"/>
    <cellStyle name="20% - Accent4 4 3 2 2 4" xfId="7625"/>
    <cellStyle name="20% - Accent4 4 3 2 2 4 2" xfId="7626"/>
    <cellStyle name="20% - Accent4 4 3 2 2 4 3" xfId="7627"/>
    <cellStyle name="20% - Accent4 4 3 2 2 5" xfId="7628"/>
    <cellStyle name="20% - Accent4 4 3 2 2 6" xfId="7629"/>
    <cellStyle name="20% - Accent4 4 3 2 2 7" xfId="7630"/>
    <cellStyle name="20% - Accent4 4 3 2 2 8" xfId="7631"/>
    <cellStyle name="20% - Accent4 4 3 2 3" xfId="7632"/>
    <cellStyle name="20% - Accent4 4 3 2 3 2" xfId="7633"/>
    <cellStyle name="20% - Accent4 4 3 2 3 2 2" xfId="7634"/>
    <cellStyle name="20% - Accent4 4 3 2 3 2 2 2" xfId="7635"/>
    <cellStyle name="20% - Accent4 4 3 2 3 2 2 3" xfId="7636"/>
    <cellStyle name="20% - Accent4 4 3 2 3 2 3" xfId="7637"/>
    <cellStyle name="20% - Accent4 4 3 2 3 2 4" xfId="7638"/>
    <cellStyle name="20% - Accent4 4 3 2 3 2 5" xfId="7639"/>
    <cellStyle name="20% - Accent4 4 3 2 3 2 6" xfId="7640"/>
    <cellStyle name="20% - Accent4 4 3 2 3 3" xfId="7641"/>
    <cellStyle name="20% - Accent4 4 3 2 3 3 2" xfId="7642"/>
    <cellStyle name="20% - Accent4 4 3 2 3 3 3" xfId="7643"/>
    <cellStyle name="20% - Accent4 4 3 2 3 4" xfId="7644"/>
    <cellStyle name="20% - Accent4 4 3 2 3 5" xfId="7645"/>
    <cellStyle name="20% - Accent4 4 3 2 3 6" xfId="7646"/>
    <cellStyle name="20% - Accent4 4 3 2 3 7" xfId="7647"/>
    <cellStyle name="20% - Accent4 4 3 2 4" xfId="7648"/>
    <cellStyle name="20% - Accent4 4 3 2 4 2" xfId="7649"/>
    <cellStyle name="20% - Accent4 4 3 2 4 2 2" xfId="7650"/>
    <cellStyle name="20% - Accent4 4 3 2 4 2 3" xfId="7651"/>
    <cellStyle name="20% - Accent4 4 3 2 4 3" xfId="7652"/>
    <cellStyle name="20% - Accent4 4 3 2 4 4" xfId="7653"/>
    <cellStyle name="20% - Accent4 4 3 2 4 5" xfId="7654"/>
    <cellStyle name="20% - Accent4 4 3 2 4 6" xfId="7655"/>
    <cellStyle name="20% - Accent4 4 3 2 5" xfId="7656"/>
    <cellStyle name="20% - Accent4 4 3 2 5 2" xfId="7657"/>
    <cellStyle name="20% - Accent4 4 3 2 5 2 2" xfId="7658"/>
    <cellStyle name="20% - Accent4 4 3 2 5 2 3" xfId="7659"/>
    <cellStyle name="20% - Accent4 4 3 2 5 3" xfId="7660"/>
    <cellStyle name="20% - Accent4 4 3 2 5 4" xfId="7661"/>
    <cellStyle name="20% - Accent4 4 3 2 5 5" xfId="7662"/>
    <cellStyle name="20% - Accent4 4 3 2 5 6" xfId="7663"/>
    <cellStyle name="20% - Accent4 4 3 2 6" xfId="7664"/>
    <cellStyle name="20% - Accent4 4 3 2 6 2" xfId="7665"/>
    <cellStyle name="20% - Accent4 4 3 2 6 3" xfId="7666"/>
    <cellStyle name="20% - Accent4 4 3 2 7" xfId="7667"/>
    <cellStyle name="20% - Accent4 4 3 2 8" xfId="7668"/>
    <cellStyle name="20% - Accent4 4 3 2 9" xfId="7669"/>
    <cellStyle name="20% - Accent4 4 3 3" xfId="7670"/>
    <cellStyle name="20% - Accent4 4 3 3 2" xfId="7671"/>
    <cellStyle name="20% - Accent4 4 3 3 2 2" xfId="7672"/>
    <cellStyle name="20% - Accent4 4 3 3 2 2 2" xfId="7673"/>
    <cellStyle name="20% - Accent4 4 3 3 2 2 2 2" xfId="7674"/>
    <cellStyle name="20% - Accent4 4 3 3 2 2 2 3" xfId="7675"/>
    <cellStyle name="20% - Accent4 4 3 3 2 2 3" xfId="7676"/>
    <cellStyle name="20% - Accent4 4 3 3 2 2 4" xfId="7677"/>
    <cellStyle name="20% - Accent4 4 3 3 2 2 5" xfId="7678"/>
    <cellStyle name="20% - Accent4 4 3 3 2 2 6" xfId="7679"/>
    <cellStyle name="20% - Accent4 4 3 3 2 3" xfId="7680"/>
    <cellStyle name="20% - Accent4 4 3 3 2 3 2" xfId="7681"/>
    <cellStyle name="20% - Accent4 4 3 3 2 3 3" xfId="7682"/>
    <cellStyle name="20% - Accent4 4 3 3 2 4" xfId="7683"/>
    <cellStyle name="20% - Accent4 4 3 3 2 5" xfId="7684"/>
    <cellStyle name="20% - Accent4 4 3 3 2 6" xfId="7685"/>
    <cellStyle name="20% - Accent4 4 3 3 2 7" xfId="7686"/>
    <cellStyle name="20% - Accent4 4 3 3 3" xfId="7687"/>
    <cellStyle name="20% - Accent4 4 3 3 3 2" xfId="7688"/>
    <cellStyle name="20% - Accent4 4 3 3 3 2 2" xfId="7689"/>
    <cellStyle name="20% - Accent4 4 3 3 3 2 3" xfId="7690"/>
    <cellStyle name="20% - Accent4 4 3 3 3 3" xfId="7691"/>
    <cellStyle name="20% - Accent4 4 3 3 3 4" xfId="7692"/>
    <cellStyle name="20% - Accent4 4 3 3 3 5" xfId="7693"/>
    <cellStyle name="20% - Accent4 4 3 3 3 6" xfId="7694"/>
    <cellStyle name="20% - Accent4 4 3 3 4" xfId="7695"/>
    <cellStyle name="20% - Accent4 4 3 3 4 2" xfId="7696"/>
    <cellStyle name="20% - Accent4 4 3 3 4 2 2" xfId="7697"/>
    <cellStyle name="20% - Accent4 4 3 3 4 2 3" xfId="7698"/>
    <cellStyle name="20% - Accent4 4 3 3 4 3" xfId="7699"/>
    <cellStyle name="20% - Accent4 4 3 3 4 4" xfId="7700"/>
    <cellStyle name="20% - Accent4 4 3 3 4 5" xfId="7701"/>
    <cellStyle name="20% - Accent4 4 3 3 4 6" xfId="7702"/>
    <cellStyle name="20% - Accent4 4 3 3 5" xfId="7703"/>
    <cellStyle name="20% - Accent4 4 3 3 5 2" xfId="7704"/>
    <cellStyle name="20% - Accent4 4 3 3 5 3" xfId="7705"/>
    <cellStyle name="20% - Accent4 4 3 3 6" xfId="7706"/>
    <cellStyle name="20% - Accent4 4 3 3 7" xfId="7707"/>
    <cellStyle name="20% - Accent4 4 3 3 8" xfId="7708"/>
    <cellStyle name="20% - Accent4 4 3 3 9" xfId="7709"/>
    <cellStyle name="20% - Accent4 4 3 4" xfId="7710"/>
    <cellStyle name="20% - Accent4 4 3 4 2" xfId="7711"/>
    <cellStyle name="20% - Accent4 4 3 4 2 2" xfId="7712"/>
    <cellStyle name="20% - Accent4 4 3 4 2 2 2" xfId="7713"/>
    <cellStyle name="20% - Accent4 4 3 4 2 2 3" xfId="7714"/>
    <cellStyle name="20% - Accent4 4 3 4 2 3" xfId="7715"/>
    <cellStyle name="20% - Accent4 4 3 4 2 4" xfId="7716"/>
    <cellStyle name="20% - Accent4 4 3 4 2 5" xfId="7717"/>
    <cellStyle name="20% - Accent4 4 3 4 2 6" xfId="7718"/>
    <cellStyle name="20% - Accent4 4 3 4 3" xfId="7719"/>
    <cellStyle name="20% - Accent4 4 3 4 3 2" xfId="7720"/>
    <cellStyle name="20% - Accent4 4 3 4 3 3" xfId="7721"/>
    <cellStyle name="20% - Accent4 4 3 4 4" xfId="7722"/>
    <cellStyle name="20% - Accent4 4 3 4 5" xfId="7723"/>
    <cellStyle name="20% - Accent4 4 3 4 6" xfId="7724"/>
    <cellStyle name="20% - Accent4 4 3 4 7" xfId="7725"/>
    <cellStyle name="20% - Accent4 4 3 5" xfId="7726"/>
    <cellStyle name="20% - Accent4 4 3 5 2" xfId="7727"/>
    <cellStyle name="20% - Accent4 4 3 5 2 2" xfId="7728"/>
    <cellStyle name="20% - Accent4 4 3 5 2 3" xfId="7729"/>
    <cellStyle name="20% - Accent4 4 3 5 3" xfId="7730"/>
    <cellStyle name="20% - Accent4 4 3 5 4" xfId="7731"/>
    <cellStyle name="20% - Accent4 4 3 5 5" xfId="7732"/>
    <cellStyle name="20% - Accent4 4 3 5 6" xfId="7733"/>
    <cellStyle name="20% - Accent4 4 3 6" xfId="7734"/>
    <cellStyle name="20% - Accent4 4 3 6 2" xfId="7735"/>
    <cellStyle name="20% - Accent4 4 3 6 2 2" xfId="7736"/>
    <cellStyle name="20% - Accent4 4 3 6 2 3" xfId="7737"/>
    <cellStyle name="20% - Accent4 4 3 6 3" xfId="7738"/>
    <cellStyle name="20% - Accent4 4 3 6 4" xfId="7739"/>
    <cellStyle name="20% - Accent4 4 3 6 5" xfId="7740"/>
    <cellStyle name="20% - Accent4 4 3 6 6" xfId="7741"/>
    <cellStyle name="20% - Accent4 4 3 7" xfId="7742"/>
    <cellStyle name="20% - Accent4 4 3 7 2" xfId="7743"/>
    <cellStyle name="20% - Accent4 4 3 7 2 2" xfId="7744"/>
    <cellStyle name="20% - Accent4 4 3 7 2 3" xfId="7745"/>
    <cellStyle name="20% - Accent4 4 3 7 3" xfId="7746"/>
    <cellStyle name="20% - Accent4 4 3 7 4" xfId="7747"/>
    <cellStyle name="20% - Accent4 4 3 7 5" xfId="7748"/>
    <cellStyle name="20% - Accent4 4 3 7 6" xfId="7749"/>
    <cellStyle name="20% - Accent4 4 3 8" xfId="7750"/>
    <cellStyle name="20% - Accent4 4 3 8 2" xfId="7751"/>
    <cellStyle name="20% - Accent4 4 3 8 2 2" xfId="7752"/>
    <cellStyle name="20% - Accent4 4 3 8 2 3" xfId="7753"/>
    <cellStyle name="20% - Accent4 4 3 8 3" xfId="7754"/>
    <cellStyle name="20% - Accent4 4 3 8 4" xfId="7755"/>
    <cellStyle name="20% - Accent4 4 3 8 5" xfId="7756"/>
    <cellStyle name="20% - Accent4 4 3 8 6" xfId="7757"/>
    <cellStyle name="20% - Accent4 4 3 9" xfId="7758"/>
    <cellStyle name="20% - Accent4 4 3 9 2" xfId="7759"/>
    <cellStyle name="20% - Accent4 4 3 9 3" xfId="7760"/>
    <cellStyle name="20% - Accent4 4 4" xfId="7761"/>
    <cellStyle name="20% - Accent4 4 4 10" xfId="7762"/>
    <cellStyle name="20% - Accent4 4 4 2" xfId="7763"/>
    <cellStyle name="20% - Accent4 4 4 2 2" xfId="7764"/>
    <cellStyle name="20% - Accent4 4 4 2 2 2" xfId="7765"/>
    <cellStyle name="20% - Accent4 4 4 2 2 2 2" xfId="7766"/>
    <cellStyle name="20% - Accent4 4 4 2 2 2 3" xfId="7767"/>
    <cellStyle name="20% - Accent4 4 4 2 2 3" xfId="7768"/>
    <cellStyle name="20% - Accent4 4 4 2 2 4" xfId="7769"/>
    <cellStyle name="20% - Accent4 4 4 2 2 5" xfId="7770"/>
    <cellStyle name="20% - Accent4 4 4 2 2 6" xfId="7771"/>
    <cellStyle name="20% - Accent4 4 4 2 3" xfId="7772"/>
    <cellStyle name="20% - Accent4 4 4 2 3 2" xfId="7773"/>
    <cellStyle name="20% - Accent4 4 4 2 3 2 2" xfId="7774"/>
    <cellStyle name="20% - Accent4 4 4 2 3 2 3" xfId="7775"/>
    <cellStyle name="20% - Accent4 4 4 2 3 3" xfId="7776"/>
    <cellStyle name="20% - Accent4 4 4 2 3 4" xfId="7777"/>
    <cellStyle name="20% - Accent4 4 4 2 3 5" xfId="7778"/>
    <cellStyle name="20% - Accent4 4 4 2 3 6" xfId="7779"/>
    <cellStyle name="20% - Accent4 4 4 2 4" xfId="7780"/>
    <cellStyle name="20% - Accent4 4 4 2 4 2" xfId="7781"/>
    <cellStyle name="20% - Accent4 4 4 2 4 3" xfId="7782"/>
    <cellStyle name="20% - Accent4 4 4 2 5" xfId="7783"/>
    <cellStyle name="20% - Accent4 4 4 2 6" xfId="7784"/>
    <cellStyle name="20% - Accent4 4 4 2 7" xfId="7785"/>
    <cellStyle name="20% - Accent4 4 4 2 8" xfId="7786"/>
    <cellStyle name="20% - Accent4 4 4 3" xfId="7787"/>
    <cellStyle name="20% - Accent4 4 4 3 2" xfId="7788"/>
    <cellStyle name="20% - Accent4 4 4 3 2 2" xfId="7789"/>
    <cellStyle name="20% - Accent4 4 4 3 2 2 2" xfId="7790"/>
    <cellStyle name="20% - Accent4 4 4 3 2 2 3" xfId="7791"/>
    <cellStyle name="20% - Accent4 4 4 3 2 3" xfId="7792"/>
    <cellStyle name="20% - Accent4 4 4 3 2 4" xfId="7793"/>
    <cellStyle name="20% - Accent4 4 4 3 2 5" xfId="7794"/>
    <cellStyle name="20% - Accent4 4 4 3 2 6" xfId="7795"/>
    <cellStyle name="20% - Accent4 4 4 3 3" xfId="7796"/>
    <cellStyle name="20% - Accent4 4 4 3 3 2" xfId="7797"/>
    <cellStyle name="20% - Accent4 4 4 3 3 3" xfId="7798"/>
    <cellStyle name="20% - Accent4 4 4 3 4" xfId="7799"/>
    <cellStyle name="20% - Accent4 4 4 3 5" xfId="7800"/>
    <cellStyle name="20% - Accent4 4 4 3 6" xfId="7801"/>
    <cellStyle name="20% - Accent4 4 4 3 7" xfId="7802"/>
    <cellStyle name="20% - Accent4 4 4 4" xfId="7803"/>
    <cellStyle name="20% - Accent4 4 4 4 2" xfId="7804"/>
    <cellStyle name="20% - Accent4 4 4 4 2 2" xfId="7805"/>
    <cellStyle name="20% - Accent4 4 4 4 2 3" xfId="7806"/>
    <cellStyle name="20% - Accent4 4 4 4 3" xfId="7807"/>
    <cellStyle name="20% - Accent4 4 4 4 4" xfId="7808"/>
    <cellStyle name="20% - Accent4 4 4 4 5" xfId="7809"/>
    <cellStyle name="20% - Accent4 4 4 4 6" xfId="7810"/>
    <cellStyle name="20% - Accent4 4 4 5" xfId="7811"/>
    <cellStyle name="20% - Accent4 4 4 5 2" xfId="7812"/>
    <cellStyle name="20% - Accent4 4 4 5 2 2" xfId="7813"/>
    <cellStyle name="20% - Accent4 4 4 5 2 3" xfId="7814"/>
    <cellStyle name="20% - Accent4 4 4 5 3" xfId="7815"/>
    <cellStyle name="20% - Accent4 4 4 5 4" xfId="7816"/>
    <cellStyle name="20% - Accent4 4 4 5 5" xfId="7817"/>
    <cellStyle name="20% - Accent4 4 4 5 6" xfId="7818"/>
    <cellStyle name="20% - Accent4 4 4 6" xfId="7819"/>
    <cellStyle name="20% - Accent4 4 4 6 2" xfId="7820"/>
    <cellStyle name="20% - Accent4 4 4 6 3" xfId="7821"/>
    <cellStyle name="20% - Accent4 4 4 7" xfId="7822"/>
    <cellStyle name="20% - Accent4 4 4 8" xfId="7823"/>
    <cellStyle name="20% - Accent4 4 4 9" xfId="7824"/>
    <cellStyle name="20% - Accent4 4 5" xfId="7825"/>
    <cellStyle name="20% - Accent4 4 5 2" xfId="7826"/>
    <cellStyle name="20% - Accent4 4 5 2 2" xfId="7827"/>
    <cellStyle name="20% - Accent4 4 5 2 2 2" xfId="7828"/>
    <cellStyle name="20% - Accent4 4 5 2 2 2 2" xfId="7829"/>
    <cellStyle name="20% - Accent4 4 5 2 2 2 3" xfId="7830"/>
    <cellStyle name="20% - Accent4 4 5 2 2 3" xfId="7831"/>
    <cellStyle name="20% - Accent4 4 5 2 2 4" xfId="7832"/>
    <cellStyle name="20% - Accent4 4 5 2 2 5" xfId="7833"/>
    <cellStyle name="20% - Accent4 4 5 2 2 6" xfId="7834"/>
    <cellStyle name="20% - Accent4 4 5 2 3" xfId="7835"/>
    <cellStyle name="20% - Accent4 4 5 2 3 2" xfId="7836"/>
    <cellStyle name="20% - Accent4 4 5 2 3 3" xfId="7837"/>
    <cellStyle name="20% - Accent4 4 5 2 4" xfId="7838"/>
    <cellStyle name="20% - Accent4 4 5 2 5" xfId="7839"/>
    <cellStyle name="20% - Accent4 4 5 2 6" xfId="7840"/>
    <cellStyle name="20% - Accent4 4 5 2 7" xfId="7841"/>
    <cellStyle name="20% - Accent4 4 5 3" xfId="7842"/>
    <cellStyle name="20% - Accent4 4 5 3 2" xfId="7843"/>
    <cellStyle name="20% - Accent4 4 5 3 2 2" xfId="7844"/>
    <cellStyle name="20% - Accent4 4 5 3 2 3" xfId="7845"/>
    <cellStyle name="20% - Accent4 4 5 3 3" xfId="7846"/>
    <cellStyle name="20% - Accent4 4 5 3 4" xfId="7847"/>
    <cellStyle name="20% - Accent4 4 5 3 5" xfId="7848"/>
    <cellStyle name="20% - Accent4 4 5 3 6" xfId="7849"/>
    <cellStyle name="20% - Accent4 4 5 4" xfId="7850"/>
    <cellStyle name="20% - Accent4 4 5 4 2" xfId="7851"/>
    <cellStyle name="20% - Accent4 4 5 4 2 2" xfId="7852"/>
    <cellStyle name="20% - Accent4 4 5 4 2 3" xfId="7853"/>
    <cellStyle name="20% - Accent4 4 5 4 3" xfId="7854"/>
    <cellStyle name="20% - Accent4 4 5 4 4" xfId="7855"/>
    <cellStyle name="20% - Accent4 4 5 4 5" xfId="7856"/>
    <cellStyle name="20% - Accent4 4 5 4 6" xfId="7857"/>
    <cellStyle name="20% - Accent4 4 5 5" xfId="7858"/>
    <cellStyle name="20% - Accent4 4 5 5 2" xfId="7859"/>
    <cellStyle name="20% - Accent4 4 5 5 3" xfId="7860"/>
    <cellStyle name="20% - Accent4 4 5 6" xfId="7861"/>
    <cellStyle name="20% - Accent4 4 5 7" xfId="7862"/>
    <cellStyle name="20% - Accent4 4 5 8" xfId="7863"/>
    <cellStyle name="20% - Accent4 4 5 9" xfId="7864"/>
    <cellStyle name="20% - Accent4 4 6" xfId="7865"/>
    <cellStyle name="20% - Accent4 4 6 2" xfId="7866"/>
    <cellStyle name="20% - Accent4 4 6 2 2" xfId="7867"/>
    <cellStyle name="20% - Accent4 4 6 2 2 2" xfId="7868"/>
    <cellStyle name="20% - Accent4 4 6 2 2 3" xfId="7869"/>
    <cellStyle name="20% - Accent4 4 6 2 3" xfId="7870"/>
    <cellStyle name="20% - Accent4 4 6 2 4" xfId="7871"/>
    <cellStyle name="20% - Accent4 4 6 2 5" xfId="7872"/>
    <cellStyle name="20% - Accent4 4 6 2 6" xfId="7873"/>
    <cellStyle name="20% - Accent4 4 6 3" xfId="7874"/>
    <cellStyle name="20% - Accent4 4 6 3 2" xfId="7875"/>
    <cellStyle name="20% - Accent4 4 6 3 3" xfId="7876"/>
    <cellStyle name="20% - Accent4 4 6 4" xfId="7877"/>
    <cellStyle name="20% - Accent4 4 6 5" xfId="7878"/>
    <cellStyle name="20% - Accent4 4 6 6" xfId="7879"/>
    <cellStyle name="20% - Accent4 4 6 7" xfId="7880"/>
    <cellStyle name="20% - Accent4 4 7" xfId="7881"/>
    <cellStyle name="20% - Accent4 4 7 2" xfId="7882"/>
    <cellStyle name="20% - Accent4 4 7 2 2" xfId="7883"/>
    <cellStyle name="20% - Accent4 4 7 2 3" xfId="7884"/>
    <cellStyle name="20% - Accent4 4 7 3" xfId="7885"/>
    <cellStyle name="20% - Accent4 4 7 4" xfId="7886"/>
    <cellStyle name="20% - Accent4 4 7 5" xfId="7887"/>
    <cellStyle name="20% - Accent4 4 7 6" xfId="7888"/>
    <cellStyle name="20% - Accent4 4 8" xfId="7889"/>
    <cellStyle name="20% - Accent4 4 8 2" xfId="7890"/>
    <cellStyle name="20% - Accent4 4 8 2 2" xfId="7891"/>
    <cellStyle name="20% - Accent4 4 8 2 3" xfId="7892"/>
    <cellStyle name="20% - Accent4 4 8 3" xfId="7893"/>
    <cellStyle name="20% - Accent4 4 8 4" xfId="7894"/>
    <cellStyle name="20% - Accent4 4 8 5" xfId="7895"/>
    <cellStyle name="20% - Accent4 4 8 6" xfId="7896"/>
    <cellStyle name="20% - Accent4 4 9" xfId="7897"/>
    <cellStyle name="20% - Accent4 4 9 2" xfId="7898"/>
    <cellStyle name="20% - Accent4 4 9 2 2" xfId="7899"/>
    <cellStyle name="20% - Accent4 4 9 2 3" xfId="7900"/>
    <cellStyle name="20% - Accent4 4 9 3" xfId="7901"/>
    <cellStyle name="20% - Accent4 4 9 4" xfId="7902"/>
    <cellStyle name="20% - Accent4 4 9 5" xfId="7903"/>
    <cellStyle name="20% - Accent4 4 9 6" xfId="7904"/>
    <cellStyle name="20% - Accent4 5" xfId="7905"/>
    <cellStyle name="20% - Accent4 5 10" xfId="7906"/>
    <cellStyle name="20% - Accent4 5 11" xfId="7907"/>
    <cellStyle name="20% - Accent4 5 12" xfId="7908"/>
    <cellStyle name="20% - Accent4 5 13" xfId="7909"/>
    <cellStyle name="20% - Accent4 5 2" xfId="7910"/>
    <cellStyle name="20% - Accent4 5 2 10" xfId="7911"/>
    <cellStyle name="20% - Accent4 5 2 2" xfId="7912"/>
    <cellStyle name="20% - Accent4 5 2 2 2" xfId="7913"/>
    <cellStyle name="20% - Accent4 5 2 2 2 2" xfId="7914"/>
    <cellStyle name="20% - Accent4 5 2 2 2 2 2" xfId="7915"/>
    <cellStyle name="20% - Accent4 5 2 2 2 2 3" xfId="7916"/>
    <cellStyle name="20% - Accent4 5 2 2 2 3" xfId="7917"/>
    <cellStyle name="20% - Accent4 5 2 2 2 4" xfId="7918"/>
    <cellStyle name="20% - Accent4 5 2 2 2 5" xfId="7919"/>
    <cellStyle name="20% - Accent4 5 2 2 2 6" xfId="7920"/>
    <cellStyle name="20% - Accent4 5 2 2 3" xfId="7921"/>
    <cellStyle name="20% - Accent4 5 2 2 3 2" xfId="7922"/>
    <cellStyle name="20% - Accent4 5 2 2 3 2 2" xfId="7923"/>
    <cellStyle name="20% - Accent4 5 2 2 3 2 3" xfId="7924"/>
    <cellStyle name="20% - Accent4 5 2 2 3 3" xfId="7925"/>
    <cellStyle name="20% - Accent4 5 2 2 3 4" xfId="7926"/>
    <cellStyle name="20% - Accent4 5 2 2 3 5" xfId="7927"/>
    <cellStyle name="20% - Accent4 5 2 2 3 6" xfId="7928"/>
    <cellStyle name="20% - Accent4 5 2 2 4" xfId="7929"/>
    <cellStyle name="20% - Accent4 5 2 2 4 2" xfId="7930"/>
    <cellStyle name="20% - Accent4 5 2 2 4 3" xfId="7931"/>
    <cellStyle name="20% - Accent4 5 2 2 5" xfId="7932"/>
    <cellStyle name="20% - Accent4 5 2 2 6" xfId="7933"/>
    <cellStyle name="20% - Accent4 5 2 2 7" xfId="7934"/>
    <cellStyle name="20% - Accent4 5 2 2 8" xfId="7935"/>
    <cellStyle name="20% - Accent4 5 2 3" xfId="7936"/>
    <cellStyle name="20% - Accent4 5 2 3 2" xfId="7937"/>
    <cellStyle name="20% - Accent4 5 2 3 2 2" xfId="7938"/>
    <cellStyle name="20% - Accent4 5 2 3 2 2 2" xfId="7939"/>
    <cellStyle name="20% - Accent4 5 2 3 2 2 3" xfId="7940"/>
    <cellStyle name="20% - Accent4 5 2 3 2 3" xfId="7941"/>
    <cellStyle name="20% - Accent4 5 2 3 2 4" xfId="7942"/>
    <cellStyle name="20% - Accent4 5 2 3 2 5" xfId="7943"/>
    <cellStyle name="20% - Accent4 5 2 3 2 6" xfId="7944"/>
    <cellStyle name="20% - Accent4 5 2 3 3" xfId="7945"/>
    <cellStyle name="20% - Accent4 5 2 3 3 2" xfId="7946"/>
    <cellStyle name="20% - Accent4 5 2 3 3 3" xfId="7947"/>
    <cellStyle name="20% - Accent4 5 2 3 4" xfId="7948"/>
    <cellStyle name="20% - Accent4 5 2 3 5" xfId="7949"/>
    <cellStyle name="20% - Accent4 5 2 3 6" xfId="7950"/>
    <cellStyle name="20% - Accent4 5 2 3 7" xfId="7951"/>
    <cellStyle name="20% - Accent4 5 2 4" xfId="7952"/>
    <cellStyle name="20% - Accent4 5 2 4 2" xfId="7953"/>
    <cellStyle name="20% - Accent4 5 2 4 2 2" xfId="7954"/>
    <cellStyle name="20% - Accent4 5 2 4 2 3" xfId="7955"/>
    <cellStyle name="20% - Accent4 5 2 4 3" xfId="7956"/>
    <cellStyle name="20% - Accent4 5 2 4 4" xfId="7957"/>
    <cellStyle name="20% - Accent4 5 2 4 5" xfId="7958"/>
    <cellStyle name="20% - Accent4 5 2 4 6" xfId="7959"/>
    <cellStyle name="20% - Accent4 5 2 5" xfId="7960"/>
    <cellStyle name="20% - Accent4 5 2 5 2" xfId="7961"/>
    <cellStyle name="20% - Accent4 5 2 5 2 2" xfId="7962"/>
    <cellStyle name="20% - Accent4 5 2 5 2 3" xfId="7963"/>
    <cellStyle name="20% - Accent4 5 2 5 3" xfId="7964"/>
    <cellStyle name="20% - Accent4 5 2 5 4" xfId="7965"/>
    <cellStyle name="20% - Accent4 5 2 5 5" xfId="7966"/>
    <cellStyle name="20% - Accent4 5 2 5 6" xfId="7967"/>
    <cellStyle name="20% - Accent4 5 2 6" xfId="7968"/>
    <cellStyle name="20% - Accent4 5 2 6 2" xfId="7969"/>
    <cellStyle name="20% - Accent4 5 2 6 3" xfId="7970"/>
    <cellStyle name="20% - Accent4 5 2 7" xfId="7971"/>
    <cellStyle name="20% - Accent4 5 2 8" xfId="7972"/>
    <cellStyle name="20% - Accent4 5 2 9" xfId="7973"/>
    <cellStyle name="20% - Accent4 5 3" xfId="7974"/>
    <cellStyle name="20% - Accent4 5 3 2" xfId="7975"/>
    <cellStyle name="20% - Accent4 5 3 2 2" xfId="7976"/>
    <cellStyle name="20% - Accent4 5 3 2 2 2" xfId="7977"/>
    <cellStyle name="20% - Accent4 5 3 2 2 2 2" xfId="7978"/>
    <cellStyle name="20% - Accent4 5 3 2 2 2 3" xfId="7979"/>
    <cellStyle name="20% - Accent4 5 3 2 2 3" xfId="7980"/>
    <cellStyle name="20% - Accent4 5 3 2 2 4" xfId="7981"/>
    <cellStyle name="20% - Accent4 5 3 2 2 5" xfId="7982"/>
    <cellStyle name="20% - Accent4 5 3 2 2 6" xfId="7983"/>
    <cellStyle name="20% - Accent4 5 3 2 3" xfId="7984"/>
    <cellStyle name="20% - Accent4 5 3 2 3 2" xfId="7985"/>
    <cellStyle name="20% - Accent4 5 3 2 3 3" xfId="7986"/>
    <cellStyle name="20% - Accent4 5 3 2 4" xfId="7987"/>
    <cellStyle name="20% - Accent4 5 3 2 5" xfId="7988"/>
    <cellStyle name="20% - Accent4 5 3 2 6" xfId="7989"/>
    <cellStyle name="20% - Accent4 5 3 2 7" xfId="7990"/>
    <cellStyle name="20% - Accent4 5 3 3" xfId="7991"/>
    <cellStyle name="20% - Accent4 5 3 3 2" xfId="7992"/>
    <cellStyle name="20% - Accent4 5 3 3 2 2" xfId="7993"/>
    <cellStyle name="20% - Accent4 5 3 3 2 3" xfId="7994"/>
    <cellStyle name="20% - Accent4 5 3 3 3" xfId="7995"/>
    <cellStyle name="20% - Accent4 5 3 3 4" xfId="7996"/>
    <cellStyle name="20% - Accent4 5 3 3 5" xfId="7997"/>
    <cellStyle name="20% - Accent4 5 3 3 6" xfId="7998"/>
    <cellStyle name="20% - Accent4 5 3 4" xfId="7999"/>
    <cellStyle name="20% - Accent4 5 3 4 2" xfId="8000"/>
    <cellStyle name="20% - Accent4 5 3 4 2 2" xfId="8001"/>
    <cellStyle name="20% - Accent4 5 3 4 2 3" xfId="8002"/>
    <cellStyle name="20% - Accent4 5 3 4 3" xfId="8003"/>
    <cellStyle name="20% - Accent4 5 3 4 4" xfId="8004"/>
    <cellStyle name="20% - Accent4 5 3 4 5" xfId="8005"/>
    <cellStyle name="20% - Accent4 5 3 4 6" xfId="8006"/>
    <cellStyle name="20% - Accent4 5 3 5" xfId="8007"/>
    <cellStyle name="20% - Accent4 5 3 5 2" xfId="8008"/>
    <cellStyle name="20% - Accent4 5 3 5 3" xfId="8009"/>
    <cellStyle name="20% - Accent4 5 3 6" xfId="8010"/>
    <cellStyle name="20% - Accent4 5 3 7" xfId="8011"/>
    <cellStyle name="20% - Accent4 5 3 8" xfId="8012"/>
    <cellStyle name="20% - Accent4 5 3 9" xfId="8013"/>
    <cellStyle name="20% - Accent4 5 4" xfId="8014"/>
    <cellStyle name="20% - Accent4 5 4 2" xfId="8015"/>
    <cellStyle name="20% - Accent4 5 4 2 2" xfId="8016"/>
    <cellStyle name="20% - Accent4 5 4 2 2 2" xfId="8017"/>
    <cellStyle name="20% - Accent4 5 4 2 2 3" xfId="8018"/>
    <cellStyle name="20% - Accent4 5 4 2 3" xfId="8019"/>
    <cellStyle name="20% - Accent4 5 4 2 4" xfId="8020"/>
    <cellStyle name="20% - Accent4 5 4 2 5" xfId="8021"/>
    <cellStyle name="20% - Accent4 5 4 2 6" xfId="8022"/>
    <cellStyle name="20% - Accent4 5 4 3" xfId="8023"/>
    <cellStyle name="20% - Accent4 5 4 3 2" xfId="8024"/>
    <cellStyle name="20% - Accent4 5 4 3 3" xfId="8025"/>
    <cellStyle name="20% - Accent4 5 4 4" xfId="8026"/>
    <cellStyle name="20% - Accent4 5 4 5" xfId="8027"/>
    <cellStyle name="20% - Accent4 5 4 6" xfId="8028"/>
    <cellStyle name="20% - Accent4 5 4 7" xfId="8029"/>
    <cellStyle name="20% - Accent4 5 5" xfId="8030"/>
    <cellStyle name="20% - Accent4 5 5 2" xfId="8031"/>
    <cellStyle name="20% - Accent4 5 5 2 2" xfId="8032"/>
    <cellStyle name="20% - Accent4 5 5 2 3" xfId="8033"/>
    <cellStyle name="20% - Accent4 5 5 3" xfId="8034"/>
    <cellStyle name="20% - Accent4 5 5 4" xfId="8035"/>
    <cellStyle name="20% - Accent4 5 5 5" xfId="8036"/>
    <cellStyle name="20% - Accent4 5 5 6" xfId="8037"/>
    <cellStyle name="20% - Accent4 5 6" xfId="8038"/>
    <cellStyle name="20% - Accent4 5 6 2" xfId="8039"/>
    <cellStyle name="20% - Accent4 5 6 2 2" xfId="8040"/>
    <cellStyle name="20% - Accent4 5 6 2 3" xfId="8041"/>
    <cellStyle name="20% - Accent4 5 6 3" xfId="8042"/>
    <cellStyle name="20% - Accent4 5 6 4" xfId="8043"/>
    <cellStyle name="20% - Accent4 5 6 5" xfId="8044"/>
    <cellStyle name="20% - Accent4 5 6 6" xfId="8045"/>
    <cellStyle name="20% - Accent4 5 7" xfId="8046"/>
    <cellStyle name="20% - Accent4 5 7 2" xfId="8047"/>
    <cellStyle name="20% - Accent4 5 7 2 2" xfId="8048"/>
    <cellStyle name="20% - Accent4 5 7 2 3" xfId="8049"/>
    <cellStyle name="20% - Accent4 5 7 3" xfId="8050"/>
    <cellStyle name="20% - Accent4 5 7 4" xfId="8051"/>
    <cellStyle name="20% - Accent4 5 7 5" xfId="8052"/>
    <cellStyle name="20% - Accent4 5 7 6" xfId="8053"/>
    <cellStyle name="20% - Accent4 5 8" xfId="8054"/>
    <cellStyle name="20% - Accent4 5 8 2" xfId="8055"/>
    <cellStyle name="20% - Accent4 5 8 2 2" xfId="8056"/>
    <cellStyle name="20% - Accent4 5 8 2 3" xfId="8057"/>
    <cellStyle name="20% - Accent4 5 8 3" xfId="8058"/>
    <cellStyle name="20% - Accent4 5 8 4" xfId="8059"/>
    <cellStyle name="20% - Accent4 5 8 5" xfId="8060"/>
    <cellStyle name="20% - Accent4 5 8 6" xfId="8061"/>
    <cellStyle name="20% - Accent4 5 9" xfId="8062"/>
    <cellStyle name="20% - Accent4 5 9 2" xfId="8063"/>
    <cellStyle name="20% - Accent4 5 9 3" xfId="8064"/>
    <cellStyle name="20% - Accent4 6" xfId="8065"/>
    <cellStyle name="20% - Accent4 6 10" xfId="8066"/>
    <cellStyle name="20% - Accent4 6 11" xfId="8067"/>
    <cellStyle name="20% - Accent4 6 2" xfId="8068"/>
    <cellStyle name="20% - Accent4 6 2 2" xfId="8069"/>
    <cellStyle name="20% - Accent4 6 2 2 2" xfId="8070"/>
    <cellStyle name="20% - Accent4 6 2 2 2 2" xfId="8071"/>
    <cellStyle name="20% - Accent4 6 2 2 2 3" xfId="8072"/>
    <cellStyle name="20% - Accent4 6 2 2 3" xfId="8073"/>
    <cellStyle name="20% - Accent4 6 2 2 4" xfId="8074"/>
    <cellStyle name="20% - Accent4 6 2 2 5" xfId="8075"/>
    <cellStyle name="20% - Accent4 6 2 2 6" xfId="8076"/>
    <cellStyle name="20% - Accent4 6 2 3" xfId="8077"/>
    <cellStyle name="20% - Accent4 6 2 3 2" xfId="8078"/>
    <cellStyle name="20% - Accent4 6 2 3 2 2" xfId="8079"/>
    <cellStyle name="20% - Accent4 6 2 3 2 3" xfId="8080"/>
    <cellStyle name="20% - Accent4 6 2 3 3" xfId="8081"/>
    <cellStyle name="20% - Accent4 6 2 3 4" xfId="8082"/>
    <cellStyle name="20% - Accent4 6 2 3 5" xfId="8083"/>
    <cellStyle name="20% - Accent4 6 2 3 6" xfId="8084"/>
    <cellStyle name="20% - Accent4 6 2 4" xfId="8085"/>
    <cellStyle name="20% - Accent4 6 2 4 2" xfId="8086"/>
    <cellStyle name="20% - Accent4 6 2 4 3" xfId="8087"/>
    <cellStyle name="20% - Accent4 6 2 5" xfId="8088"/>
    <cellStyle name="20% - Accent4 6 2 6" xfId="8089"/>
    <cellStyle name="20% - Accent4 6 2 7" xfId="8090"/>
    <cellStyle name="20% - Accent4 6 2 8" xfId="8091"/>
    <cellStyle name="20% - Accent4 6 3" xfId="8092"/>
    <cellStyle name="20% - Accent4 6 3 2" xfId="8093"/>
    <cellStyle name="20% - Accent4 6 3 2 2" xfId="8094"/>
    <cellStyle name="20% - Accent4 6 3 2 2 2" xfId="8095"/>
    <cellStyle name="20% - Accent4 6 3 2 2 3" xfId="8096"/>
    <cellStyle name="20% - Accent4 6 3 2 3" xfId="8097"/>
    <cellStyle name="20% - Accent4 6 3 2 4" xfId="8098"/>
    <cellStyle name="20% - Accent4 6 3 2 5" xfId="8099"/>
    <cellStyle name="20% - Accent4 6 3 2 6" xfId="8100"/>
    <cellStyle name="20% - Accent4 6 3 3" xfId="8101"/>
    <cellStyle name="20% - Accent4 6 3 3 2" xfId="8102"/>
    <cellStyle name="20% - Accent4 6 3 3 3" xfId="8103"/>
    <cellStyle name="20% - Accent4 6 3 4" xfId="8104"/>
    <cellStyle name="20% - Accent4 6 3 5" xfId="8105"/>
    <cellStyle name="20% - Accent4 6 3 6" xfId="8106"/>
    <cellStyle name="20% - Accent4 6 3 7" xfId="8107"/>
    <cellStyle name="20% - Accent4 6 4" xfId="8108"/>
    <cellStyle name="20% - Accent4 6 4 2" xfId="8109"/>
    <cellStyle name="20% - Accent4 6 4 2 2" xfId="8110"/>
    <cellStyle name="20% - Accent4 6 4 2 3" xfId="8111"/>
    <cellStyle name="20% - Accent4 6 4 3" xfId="8112"/>
    <cellStyle name="20% - Accent4 6 4 4" xfId="8113"/>
    <cellStyle name="20% - Accent4 6 4 5" xfId="8114"/>
    <cellStyle name="20% - Accent4 6 4 6" xfId="8115"/>
    <cellStyle name="20% - Accent4 6 5" xfId="8116"/>
    <cellStyle name="20% - Accent4 6 5 2" xfId="8117"/>
    <cellStyle name="20% - Accent4 6 5 2 2" xfId="8118"/>
    <cellStyle name="20% - Accent4 6 5 2 3" xfId="8119"/>
    <cellStyle name="20% - Accent4 6 5 3" xfId="8120"/>
    <cellStyle name="20% - Accent4 6 5 4" xfId="8121"/>
    <cellStyle name="20% - Accent4 6 5 5" xfId="8122"/>
    <cellStyle name="20% - Accent4 6 5 6" xfId="8123"/>
    <cellStyle name="20% - Accent4 6 6" xfId="8124"/>
    <cellStyle name="20% - Accent4 6 6 2" xfId="8125"/>
    <cellStyle name="20% - Accent4 6 6 2 2" xfId="8126"/>
    <cellStyle name="20% - Accent4 6 6 2 3" xfId="8127"/>
    <cellStyle name="20% - Accent4 6 6 3" xfId="8128"/>
    <cellStyle name="20% - Accent4 6 6 4" xfId="8129"/>
    <cellStyle name="20% - Accent4 6 6 5" xfId="8130"/>
    <cellStyle name="20% - Accent4 6 6 6" xfId="8131"/>
    <cellStyle name="20% - Accent4 6 7" xfId="8132"/>
    <cellStyle name="20% - Accent4 6 7 2" xfId="8133"/>
    <cellStyle name="20% - Accent4 6 7 3" xfId="8134"/>
    <cellStyle name="20% - Accent4 6 8" xfId="8135"/>
    <cellStyle name="20% - Accent4 6 9" xfId="8136"/>
    <cellStyle name="20% - Accent4 7" xfId="8137"/>
    <cellStyle name="20% - Accent4 7 2" xfId="8138"/>
    <cellStyle name="20% - Accent4 7 2 2" xfId="8139"/>
    <cellStyle name="20% - Accent4 7 2 3" xfId="8140"/>
    <cellStyle name="20% - Accent4 7 3" xfId="8141"/>
    <cellStyle name="20% - Accent4 7 4" xfId="8142"/>
    <cellStyle name="20% - Accent4 7 5" xfId="8143"/>
    <cellStyle name="20% - Accent4 7 6" xfId="8144"/>
    <cellStyle name="20% - Accent4 8" xfId="8145"/>
    <cellStyle name="20% - Accent4 8 2" xfId="8146"/>
    <cellStyle name="20% - Accent4 8 2 2" xfId="8147"/>
    <cellStyle name="20% - Accent4 8 2 3" xfId="8148"/>
    <cellStyle name="20% - Accent4 8 3" xfId="8149"/>
    <cellStyle name="20% - Accent4 8 4" xfId="8150"/>
    <cellStyle name="20% - Accent4 8 5" xfId="8151"/>
    <cellStyle name="20% - Accent4 8 6" xfId="8152"/>
    <cellStyle name="20% - Accent4 9" xfId="8153"/>
    <cellStyle name="20% - Accent4 9 2" xfId="8154"/>
    <cellStyle name="20% - Accent4 9 2 2" xfId="8155"/>
    <cellStyle name="20% - Accent4 9 2 3" xfId="8156"/>
    <cellStyle name="20% - Accent4 9 3" xfId="8157"/>
    <cellStyle name="20% - Accent4 9 4" xfId="8158"/>
    <cellStyle name="20% - Accent4 9 5" xfId="8159"/>
    <cellStyle name="20% - Accent4 9 6" xfId="8160"/>
    <cellStyle name="20% - Accent5" xfId="37" builtinId="46" customBuiltin="1"/>
    <cellStyle name="20% - Accent5 10" xfId="8161"/>
    <cellStyle name="20% - Accent5 10 2" xfId="8162"/>
    <cellStyle name="20% - Accent5 10 2 2" xfId="8163"/>
    <cellStyle name="20% - Accent5 10 2 3" xfId="8164"/>
    <cellStyle name="20% - Accent5 10 3" xfId="8165"/>
    <cellStyle name="20% - Accent5 10 4" xfId="8166"/>
    <cellStyle name="20% - Accent5 10 5" xfId="8167"/>
    <cellStyle name="20% - Accent5 10 6" xfId="8168"/>
    <cellStyle name="20% - Accent5 11" xfId="8169"/>
    <cellStyle name="20% - Accent5 11 2" xfId="8170"/>
    <cellStyle name="20% - Accent5 11 2 2" xfId="8171"/>
    <cellStyle name="20% - Accent5 11 2 3" xfId="8172"/>
    <cellStyle name="20% - Accent5 11 3" xfId="8173"/>
    <cellStyle name="20% - Accent5 11 4" xfId="8174"/>
    <cellStyle name="20% - Accent5 11 5" xfId="8175"/>
    <cellStyle name="20% - Accent5 11 6" xfId="8176"/>
    <cellStyle name="20% - Accent5 12" xfId="8177"/>
    <cellStyle name="20% - Accent5 12 2" xfId="8178"/>
    <cellStyle name="20% - Accent5 12 2 2" xfId="8179"/>
    <cellStyle name="20% - Accent5 12 2 3" xfId="8180"/>
    <cellStyle name="20% - Accent5 12 3" xfId="8181"/>
    <cellStyle name="20% - Accent5 12 4" xfId="8182"/>
    <cellStyle name="20% - Accent5 12 5" xfId="8183"/>
    <cellStyle name="20% - Accent5 12 6" xfId="8184"/>
    <cellStyle name="20% - Accent5 13" xfId="8185"/>
    <cellStyle name="20% - Accent5 13 2" xfId="8186"/>
    <cellStyle name="20% - Accent5 13 3" xfId="8187"/>
    <cellStyle name="20% - Accent5 14" xfId="8188"/>
    <cellStyle name="20% - Accent5 15" xfId="8189"/>
    <cellStyle name="20% - Accent5 16" xfId="8190"/>
    <cellStyle name="20% - Accent5 17" xfId="8191"/>
    <cellStyle name="20% - Accent5 18" xfId="8192"/>
    <cellStyle name="20% - Accent5 2" xfId="56"/>
    <cellStyle name="20% - Accent5 2 2" xfId="291"/>
    <cellStyle name="20% - Accent5 2 3" xfId="292"/>
    <cellStyle name="20% - Accent5 3" xfId="293"/>
    <cellStyle name="20% - Accent5 3 10" xfId="8193"/>
    <cellStyle name="20% - Accent5 3 10 2" xfId="8194"/>
    <cellStyle name="20% - Accent5 3 10 2 2" xfId="8195"/>
    <cellStyle name="20% - Accent5 3 10 2 3" xfId="8196"/>
    <cellStyle name="20% - Accent5 3 10 3" xfId="8197"/>
    <cellStyle name="20% - Accent5 3 10 4" xfId="8198"/>
    <cellStyle name="20% - Accent5 3 10 5" xfId="8199"/>
    <cellStyle name="20% - Accent5 3 10 6" xfId="8200"/>
    <cellStyle name="20% - Accent5 3 11" xfId="8201"/>
    <cellStyle name="20% - Accent5 3 11 2" xfId="8202"/>
    <cellStyle name="20% - Accent5 3 11 2 2" xfId="8203"/>
    <cellStyle name="20% - Accent5 3 11 2 3" xfId="8204"/>
    <cellStyle name="20% - Accent5 3 11 3" xfId="8205"/>
    <cellStyle name="20% - Accent5 3 11 4" xfId="8206"/>
    <cellStyle name="20% - Accent5 3 11 5" xfId="8207"/>
    <cellStyle name="20% - Accent5 3 11 6" xfId="8208"/>
    <cellStyle name="20% - Accent5 3 12" xfId="8209"/>
    <cellStyle name="20% - Accent5 3 12 2" xfId="8210"/>
    <cellStyle name="20% - Accent5 3 12 3" xfId="8211"/>
    <cellStyle name="20% - Accent5 3 13" xfId="8212"/>
    <cellStyle name="20% - Accent5 3 14" xfId="8213"/>
    <cellStyle name="20% - Accent5 3 15" xfId="8214"/>
    <cellStyle name="20% - Accent5 3 16" xfId="8215"/>
    <cellStyle name="20% - Accent5 3 2" xfId="8216"/>
    <cellStyle name="20% - Accent5 3 2 10" xfId="8217"/>
    <cellStyle name="20% - Accent5 3 2 10 2" xfId="8218"/>
    <cellStyle name="20% - Accent5 3 2 10 3" xfId="8219"/>
    <cellStyle name="20% - Accent5 3 2 11" xfId="8220"/>
    <cellStyle name="20% - Accent5 3 2 12" xfId="8221"/>
    <cellStyle name="20% - Accent5 3 2 13" xfId="8222"/>
    <cellStyle name="20% - Accent5 3 2 14" xfId="8223"/>
    <cellStyle name="20% - Accent5 3 2 2" xfId="8224"/>
    <cellStyle name="20% - Accent5 3 2 2 10" xfId="8225"/>
    <cellStyle name="20% - Accent5 3 2 2 11" xfId="8226"/>
    <cellStyle name="20% - Accent5 3 2 2 12" xfId="8227"/>
    <cellStyle name="20% - Accent5 3 2 2 13" xfId="8228"/>
    <cellStyle name="20% - Accent5 3 2 2 2" xfId="8229"/>
    <cellStyle name="20% - Accent5 3 2 2 2 10" xfId="8230"/>
    <cellStyle name="20% - Accent5 3 2 2 2 2" xfId="8231"/>
    <cellStyle name="20% - Accent5 3 2 2 2 2 2" xfId="8232"/>
    <cellStyle name="20% - Accent5 3 2 2 2 2 2 2" xfId="8233"/>
    <cellStyle name="20% - Accent5 3 2 2 2 2 2 2 2" xfId="8234"/>
    <cellStyle name="20% - Accent5 3 2 2 2 2 2 2 3" xfId="8235"/>
    <cellStyle name="20% - Accent5 3 2 2 2 2 2 3" xfId="8236"/>
    <cellStyle name="20% - Accent5 3 2 2 2 2 2 4" xfId="8237"/>
    <cellStyle name="20% - Accent5 3 2 2 2 2 2 5" xfId="8238"/>
    <cellStyle name="20% - Accent5 3 2 2 2 2 2 6" xfId="8239"/>
    <cellStyle name="20% - Accent5 3 2 2 2 2 3" xfId="8240"/>
    <cellStyle name="20% - Accent5 3 2 2 2 2 3 2" xfId="8241"/>
    <cellStyle name="20% - Accent5 3 2 2 2 2 3 2 2" xfId="8242"/>
    <cellStyle name="20% - Accent5 3 2 2 2 2 3 2 3" xfId="8243"/>
    <cellStyle name="20% - Accent5 3 2 2 2 2 3 3" xfId="8244"/>
    <cellStyle name="20% - Accent5 3 2 2 2 2 3 4" xfId="8245"/>
    <cellStyle name="20% - Accent5 3 2 2 2 2 3 5" xfId="8246"/>
    <cellStyle name="20% - Accent5 3 2 2 2 2 3 6" xfId="8247"/>
    <cellStyle name="20% - Accent5 3 2 2 2 2 4" xfId="8248"/>
    <cellStyle name="20% - Accent5 3 2 2 2 2 4 2" xfId="8249"/>
    <cellStyle name="20% - Accent5 3 2 2 2 2 4 3" xfId="8250"/>
    <cellStyle name="20% - Accent5 3 2 2 2 2 5" xfId="8251"/>
    <cellStyle name="20% - Accent5 3 2 2 2 2 6" xfId="8252"/>
    <cellStyle name="20% - Accent5 3 2 2 2 2 7" xfId="8253"/>
    <cellStyle name="20% - Accent5 3 2 2 2 2 8" xfId="8254"/>
    <cellStyle name="20% - Accent5 3 2 2 2 3" xfId="8255"/>
    <cellStyle name="20% - Accent5 3 2 2 2 3 2" xfId="8256"/>
    <cellStyle name="20% - Accent5 3 2 2 2 3 2 2" xfId="8257"/>
    <cellStyle name="20% - Accent5 3 2 2 2 3 2 2 2" xfId="8258"/>
    <cellStyle name="20% - Accent5 3 2 2 2 3 2 2 3" xfId="8259"/>
    <cellStyle name="20% - Accent5 3 2 2 2 3 2 3" xfId="8260"/>
    <cellStyle name="20% - Accent5 3 2 2 2 3 2 4" xfId="8261"/>
    <cellStyle name="20% - Accent5 3 2 2 2 3 2 5" xfId="8262"/>
    <cellStyle name="20% - Accent5 3 2 2 2 3 2 6" xfId="8263"/>
    <cellStyle name="20% - Accent5 3 2 2 2 3 3" xfId="8264"/>
    <cellStyle name="20% - Accent5 3 2 2 2 3 3 2" xfId="8265"/>
    <cellStyle name="20% - Accent5 3 2 2 2 3 3 3" xfId="8266"/>
    <cellStyle name="20% - Accent5 3 2 2 2 3 4" xfId="8267"/>
    <cellStyle name="20% - Accent5 3 2 2 2 3 5" xfId="8268"/>
    <cellStyle name="20% - Accent5 3 2 2 2 3 6" xfId="8269"/>
    <cellStyle name="20% - Accent5 3 2 2 2 3 7" xfId="8270"/>
    <cellStyle name="20% - Accent5 3 2 2 2 4" xfId="8271"/>
    <cellStyle name="20% - Accent5 3 2 2 2 4 2" xfId="8272"/>
    <cellStyle name="20% - Accent5 3 2 2 2 4 2 2" xfId="8273"/>
    <cellStyle name="20% - Accent5 3 2 2 2 4 2 3" xfId="8274"/>
    <cellStyle name="20% - Accent5 3 2 2 2 4 3" xfId="8275"/>
    <cellStyle name="20% - Accent5 3 2 2 2 4 4" xfId="8276"/>
    <cellStyle name="20% - Accent5 3 2 2 2 4 5" xfId="8277"/>
    <cellStyle name="20% - Accent5 3 2 2 2 4 6" xfId="8278"/>
    <cellStyle name="20% - Accent5 3 2 2 2 5" xfId="8279"/>
    <cellStyle name="20% - Accent5 3 2 2 2 5 2" xfId="8280"/>
    <cellStyle name="20% - Accent5 3 2 2 2 5 2 2" xfId="8281"/>
    <cellStyle name="20% - Accent5 3 2 2 2 5 2 3" xfId="8282"/>
    <cellStyle name="20% - Accent5 3 2 2 2 5 3" xfId="8283"/>
    <cellStyle name="20% - Accent5 3 2 2 2 5 4" xfId="8284"/>
    <cellStyle name="20% - Accent5 3 2 2 2 5 5" xfId="8285"/>
    <cellStyle name="20% - Accent5 3 2 2 2 5 6" xfId="8286"/>
    <cellStyle name="20% - Accent5 3 2 2 2 6" xfId="8287"/>
    <cellStyle name="20% - Accent5 3 2 2 2 6 2" xfId="8288"/>
    <cellStyle name="20% - Accent5 3 2 2 2 6 3" xfId="8289"/>
    <cellStyle name="20% - Accent5 3 2 2 2 7" xfId="8290"/>
    <cellStyle name="20% - Accent5 3 2 2 2 8" xfId="8291"/>
    <cellStyle name="20% - Accent5 3 2 2 2 9" xfId="8292"/>
    <cellStyle name="20% - Accent5 3 2 2 3" xfId="8293"/>
    <cellStyle name="20% - Accent5 3 2 2 3 2" xfId="8294"/>
    <cellStyle name="20% - Accent5 3 2 2 3 2 2" xfId="8295"/>
    <cellStyle name="20% - Accent5 3 2 2 3 2 2 2" xfId="8296"/>
    <cellStyle name="20% - Accent5 3 2 2 3 2 2 2 2" xfId="8297"/>
    <cellStyle name="20% - Accent5 3 2 2 3 2 2 2 3" xfId="8298"/>
    <cellStyle name="20% - Accent5 3 2 2 3 2 2 3" xfId="8299"/>
    <cellStyle name="20% - Accent5 3 2 2 3 2 2 4" xfId="8300"/>
    <cellStyle name="20% - Accent5 3 2 2 3 2 2 5" xfId="8301"/>
    <cellStyle name="20% - Accent5 3 2 2 3 2 2 6" xfId="8302"/>
    <cellStyle name="20% - Accent5 3 2 2 3 2 3" xfId="8303"/>
    <cellStyle name="20% - Accent5 3 2 2 3 2 3 2" xfId="8304"/>
    <cellStyle name="20% - Accent5 3 2 2 3 2 3 3" xfId="8305"/>
    <cellStyle name="20% - Accent5 3 2 2 3 2 4" xfId="8306"/>
    <cellStyle name="20% - Accent5 3 2 2 3 2 5" xfId="8307"/>
    <cellStyle name="20% - Accent5 3 2 2 3 2 6" xfId="8308"/>
    <cellStyle name="20% - Accent5 3 2 2 3 2 7" xfId="8309"/>
    <cellStyle name="20% - Accent5 3 2 2 3 3" xfId="8310"/>
    <cellStyle name="20% - Accent5 3 2 2 3 3 2" xfId="8311"/>
    <cellStyle name="20% - Accent5 3 2 2 3 3 2 2" xfId="8312"/>
    <cellStyle name="20% - Accent5 3 2 2 3 3 2 3" xfId="8313"/>
    <cellStyle name="20% - Accent5 3 2 2 3 3 3" xfId="8314"/>
    <cellStyle name="20% - Accent5 3 2 2 3 3 4" xfId="8315"/>
    <cellStyle name="20% - Accent5 3 2 2 3 3 5" xfId="8316"/>
    <cellStyle name="20% - Accent5 3 2 2 3 3 6" xfId="8317"/>
    <cellStyle name="20% - Accent5 3 2 2 3 4" xfId="8318"/>
    <cellStyle name="20% - Accent5 3 2 2 3 4 2" xfId="8319"/>
    <cellStyle name="20% - Accent5 3 2 2 3 4 2 2" xfId="8320"/>
    <cellStyle name="20% - Accent5 3 2 2 3 4 2 3" xfId="8321"/>
    <cellStyle name="20% - Accent5 3 2 2 3 4 3" xfId="8322"/>
    <cellStyle name="20% - Accent5 3 2 2 3 4 4" xfId="8323"/>
    <cellStyle name="20% - Accent5 3 2 2 3 4 5" xfId="8324"/>
    <cellStyle name="20% - Accent5 3 2 2 3 4 6" xfId="8325"/>
    <cellStyle name="20% - Accent5 3 2 2 3 5" xfId="8326"/>
    <cellStyle name="20% - Accent5 3 2 2 3 5 2" xfId="8327"/>
    <cellStyle name="20% - Accent5 3 2 2 3 5 3" xfId="8328"/>
    <cellStyle name="20% - Accent5 3 2 2 3 6" xfId="8329"/>
    <cellStyle name="20% - Accent5 3 2 2 3 7" xfId="8330"/>
    <cellStyle name="20% - Accent5 3 2 2 3 8" xfId="8331"/>
    <cellStyle name="20% - Accent5 3 2 2 3 9" xfId="8332"/>
    <cellStyle name="20% - Accent5 3 2 2 4" xfId="8333"/>
    <cellStyle name="20% - Accent5 3 2 2 4 2" xfId="8334"/>
    <cellStyle name="20% - Accent5 3 2 2 4 2 2" xfId="8335"/>
    <cellStyle name="20% - Accent5 3 2 2 4 2 2 2" xfId="8336"/>
    <cellStyle name="20% - Accent5 3 2 2 4 2 2 3" xfId="8337"/>
    <cellStyle name="20% - Accent5 3 2 2 4 2 3" xfId="8338"/>
    <cellStyle name="20% - Accent5 3 2 2 4 2 4" xfId="8339"/>
    <cellStyle name="20% - Accent5 3 2 2 4 2 5" xfId="8340"/>
    <cellStyle name="20% - Accent5 3 2 2 4 2 6" xfId="8341"/>
    <cellStyle name="20% - Accent5 3 2 2 4 3" xfId="8342"/>
    <cellStyle name="20% - Accent5 3 2 2 4 3 2" xfId="8343"/>
    <cellStyle name="20% - Accent5 3 2 2 4 3 3" xfId="8344"/>
    <cellStyle name="20% - Accent5 3 2 2 4 4" xfId="8345"/>
    <cellStyle name="20% - Accent5 3 2 2 4 5" xfId="8346"/>
    <cellStyle name="20% - Accent5 3 2 2 4 6" xfId="8347"/>
    <cellStyle name="20% - Accent5 3 2 2 4 7" xfId="8348"/>
    <cellStyle name="20% - Accent5 3 2 2 5" xfId="8349"/>
    <cellStyle name="20% - Accent5 3 2 2 5 2" xfId="8350"/>
    <cellStyle name="20% - Accent5 3 2 2 5 2 2" xfId="8351"/>
    <cellStyle name="20% - Accent5 3 2 2 5 2 3" xfId="8352"/>
    <cellStyle name="20% - Accent5 3 2 2 5 3" xfId="8353"/>
    <cellStyle name="20% - Accent5 3 2 2 5 4" xfId="8354"/>
    <cellStyle name="20% - Accent5 3 2 2 5 5" xfId="8355"/>
    <cellStyle name="20% - Accent5 3 2 2 5 6" xfId="8356"/>
    <cellStyle name="20% - Accent5 3 2 2 6" xfId="8357"/>
    <cellStyle name="20% - Accent5 3 2 2 6 2" xfId="8358"/>
    <cellStyle name="20% - Accent5 3 2 2 6 2 2" xfId="8359"/>
    <cellStyle name="20% - Accent5 3 2 2 6 2 3" xfId="8360"/>
    <cellStyle name="20% - Accent5 3 2 2 6 3" xfId="8361"/>
    <cellStyle name="20% - Accent5 3 2 2 6 4" xfId="8362"/>
    <cellStyle name="20% - Accent5 3 2 2 6 5" xfId="8363"/>
    <cellStyle name="20% - Accent5 3 2 2 6 6" xfId="8364"/>
    <cellStyle name="20% - Accent5 3 2 2 7" xfId="8365"/>
    <cellStyle name="20% - Accent5 3 2 2 7 2" xfId="8366"/>
    <cellStyle name="20% - Accent5 3 2 2 7 2 2" xfId="8367"/>
    <cellStyle name="20% - Accent5 3 2 2 7 2 3" xfId="8368"/>
    <cellStyle name="20% - Accent5 3 2 2 7 3" xfId="8369"/>
    <cellStyle name="20% - Accent5 3 2 2 7 4" xfId="8370"/>
    <cellStyle name="20% - Accent5 3 2 2 7 5" xfId="8371"/>
    <cellStyle name="20% - Accent5 3 2 2 7 6" xfId="8372"/>
    <cellStyle name="20% - Accent5 3 2 2 8" xfId="8373"/>
    <cellStyle name="20% - Accent5 3 2 2 8 2" xfId="8374"/>
    <cellStyle name="20% - Accent5 3 2 2 8 2 2" xfId="8375"/>
    <cellStyle name="20% - Accent5 3 2 2 8 2 3" xfId="8376"/>
    <cellStyle name="20% - Accent5 3 2 2 8 3" xfId="8377"/>
    <cellStyle name="20% - Accent5 3 2 2 8 4" xfId="8378"/>
    <cellStyle name="20% - Accent5 3 2 2 8 5" xfId="8379"/>
    <cellStyle name="20% - Accent5 3 2 2 8 6" xfId="8380"/>
    <cellStyle name="20% - Accent5 3 2 2 9" xfId="8381"/>
    <cellStyle name="20% - Accent5 3 2 2 9 2" xfId="8382"/>
    <cellStyle name="20% - Accent5 3 2 2 9 3" xfId="8383"/>
    <cellStyle name="20% - Accent5 3 2 3" xfId="8384"/>
    <cellStyle name="20% - Accent5 3 2 3 10" xfId="8385"/>
    <cellStyle name="20% - Accent5 3 2 3 2" xfId="8386"/>
    <cellStyle name="20% - Accent5 3 2 3 2 2" xfId="8387"/>
    <cellStyle name="20% - Accent5 3 2 3 2 2 2" xfId="8388"/>
    <cellStyle name="20% - Accent5 3 2 3 2 2 2 2" xfId="8389"/>
    <cellStyle name="20% - Accent5 3 2 3 2 2 2 3" xfId="8390"/>
    <cellStyle name="20% - Accent5 3 2 3 2 2 3" xfId="8391"/>
    <cellStyle name="20% - Accent5 3 2 3 2 2 4" xfId="8392"/>
    <cellStyle name="20% - Accent5 3 2 3 2 2 5" xfId="8393"/>
    <cellStyle name="20% - Accent5 3 2 3 2 2 6" xfId="8394"/>
    <cellStyle name="20% - Accent5 3 2 3 2 3" xfId="8395"/>
    <cellStyle name="20% - Accent5 3 2 3 2 3 2" xfId="8396"/>
    <cellStyle name="20% - Accent5 3 2 3 2 3 2 2" xfId="8397"/>
    <cellStyle name="20% - Accent5 3 2 3 2 3 2 3" xfId="8398"/>
    <cellStyle name="20% - Accent5 3 2 3 2 3 3" xfId="8399"/>
    <cellStyle name="20% - Accent5 3 2 3 2 3 4" xfId="8400"/>
    <cellStyle name="20% - Accent5 3 2 3 2 3 5" xfId="8401"/>
    <cellStyle name="20% - Accent5 3 2 3 2 3 6" xfId="8402"/>
    <cellStyle name="20% - Accent5 3 2 3 2 4" xfId="8403"/>
    <cellStyle name="20% - Accent5 3 2 3 2 4 2" xfId="8404"/>
    <cellStyle name="20% - Accent5 3 2 3 2 4 3" xfId="8405"/>
    <cellStyle name="20% - Accent5 3 2 3 2 5" xfId="8406"/>
    <cellStyle name="20% - Accent5 3 2 3 2 6" xfId="8407"/>
    <cellStyle name="20% - Accent5 3 2 3 2 7" xfId="8408"/>
    <cellStyle name="20% - Accent5 3 2 3 2 8" xfId="8409"/>
    <cellStyle name="20% - Accent5 3 2 3 3" xfId="8410"/>
    <cellStyle name="20% - Accent5 3 2 3 3 2" xfId="8411"/>
    <cellStyle name="20% - Accent5 3 2 3 3 2 2" xfId="8412"/>
    <cellStyle name="20% - Accent5 3 2 3 3 2 2 2" xfId="8413"/>
    <cellStyle name="20% - Accent5 3 2 3 3 2 2 3" xfId="8414"/>
    <cellStyle name="20% - Accent5 3 2 3 3 2 3" xfId="8415"/>
    <cellStyle name="20% - Accent5 3 2 3 3 2 4" xfId="8416"/>
    <cellStyle name="20% - Accent5 3 2 3 3 2 5" xfId="8417"/>
    <cellStyle name="20% - Accent5 3 2 3 3 2 6" xfId="8418"/>
    <cellStyle name="20% - Accent5 3 2 3 3 3" xfId="8419"/>
    <cellStyle name="20% - Accent5 3 2 3 3 3 2" xfId="8420"/>
    <cellStyle name="20% - Accent5 3 2 3 3 3 3" xfId="8421"/>
    <cellStyle name="20% - Accent5 3 2 3 3 4" xfId="8422"/>
    <cellStyle name="20% - Accent5 3 2 3 3 5" xfId="8423"/>
    <cellStyle name="20% - Accent5 3 2 3 3 6" xfId="8424"/>
    <cellStyle name="20% - Accent5 3 2 3 3 7" xfId="8425"/>
    <cellStyle name="20% - Accent5 3 2 3 4" xfId="8426"/>
    <cellStyle name="20% - Accent5 3 2 3 4 2" xfId="8427"/>
    <cellStyle name="20% - Accent5 3 2 3 4 2 2" xfId="8428"/>
    <cellStyle name="20% - Accent5 3 2 3 4 2 3" xfId="8429"/>
    <cellStyle name="20% - Accent5 3 2 3 4 3" xfId="8430"/>
    <cellStyle name="20% - Accent5 3 2 3 4 4" xfId="8431"/>
    <cellStyle name="20% - Accent5 3 2 3 4 5" xfId="8432"/>
    <cellStyle name="20% - Accent5 3 2 3 4 6" xfId="8433"/>
    <cellStyle name="20% - Accent5 3 2 3 5" xfId="8434"/>
    <cellStyle name="20% - Accent5 3 2 3 5 2" xfId="8435"/>
    <cellStyle name="20% - Accent5 3 2 3 5 2 2" xfId="8436"/>
    <cellStyle name="20% - Accent5 3 2 3 5 2 3" xfId="8437"/>
    <cellStyle name="20% - Accent5 3 2 3 5 3" xfId="8438"/>
    <cellStyle name="20% - Accent5 3 2 3 5 4" xfId="8439"/>
    <cellStyle name="20% - Accent5 3 2 3 5 5" xfId="8440"/>
    <cellStyle name="20% - Accent5 3 2 3 5 6" xfId="8441"/>
    <cellStyle name="20% - Accent5 3 2 3 6" xfId="8442"/>
    <cellStyle name="20% - Accent5 3 2 3 6 2" xfId="8443"/>
    <cellStyle name="20% - Accent5 3 2 3 6 3" xfId="8444"/>
    <cellStyle name="20% - Accent5 3 2 3 7" xfId="8445"/>
    <cellStyle name="20% - Accent5 3 2 3 8" xfId="8446"/>
    <cellStyle name="20% - Accent5 3 2 3 9" xfId="8447"/>
    <cellStyle name="20% - Accent5 3 2 4" xfId="8448"/>
    <cellStyle name="20% - Accent5 3 2 4 2" xfId="8449"/>
    <cellStyle name="20% - Accent5 3 2 4 2 2" xfId="8450"/>
    <cellStyle name="20% - Accent5 3 2 4 2 2 2" xfId="8451"/>
    <cellStyle name="20% - Accent5 3 2 4 2 2 2 2" xfId="8452"/>
    <cellStyle name="20% - Accent5 3 2 4 2 2 2 3" xfId="8453"/>
    <cellStyle name="20% - Accent5 3 2 4 2 2 3" xfId="8454"/>
    <cellStyle name="20% - Accent5 3 2 4 2 2 4" xfId="8455"/>
    <cellStyle name="20% - Accent5 3 2 4 2 2 5" xfId="8456"/>
    <cellStyle name="20% - Accent5 3 2 4 2 2 6" xfId="8457"/>
    <cellStyle name="20% - Accent5 3 2 4 2 3" xfId="8458"/>
    <cellStyle name="20% - Accent5 3 2 4 2 3 2" xfId="8459"/>
    <cellStyle name="20% - Accent5 3 2 4 2 3 3" xfId="8460"/>
    <cellStyle name="20% - Accent5 3 2 4 2 4" xfId="8461"/>
    <cellStyle name="20% - Accent5 3 2 4 2 5" xfId="8462"/>
    <cellStyle name="20% - Accent5 3 2 4 2 6" xfId="8463"/>
    <cellStyle name="20% - Accent5 3 2 4 2 7" xfId="8464"/>
    <cellStyle name="20% - Accent5 3 2 4 3" xfId="8465"/>
    <cellStyle name="20% - Accent5 3 2 4 3 2" xfId="8466"/>
    <cellStyle name="20% - Accent5 3 2 4 3 2 2" xfId="8467"/>
    <cellStyle name="20% - Accent5 3 2 4 3 2 3" xfId="8468"/>
    <cellStyle name="20% - Accent5 3 2 4 3 3" xfId="8469"/>
    <cellStyle name="20% - Accent5 3 2 4 3 4" xfId="8470"/>
    <cellStyle name="20% - Accent5 3 2 4 3 5" xfId="8471"/>
    <cellStyle name="20% - Accent5 3 2 4 3 6" xfId="8472"/>
    <cellStyle name="20% - Accent5 3 2 4 4" xfId="8473"/>
    <cellStyle name="20% - Accent5 3 2 4 4 2" xfId="8474"/>
    <cellStyle name="20% - Accent5 3 2 4 4 2 2" xfId="8475"/>
    <cellStyle name="20% - Accent5 3 2 4 4 2 3" xfId="8476"/>
    <cellStyle name="20% - Accent5 3 2 4 4 3" xfId="8477"/>
    <cellStyle name="20% - Accent5 3 2 4 4 4" xfId="8478"/>
    <cellStyle name="20% - Accent5 3 2 4 4 5" xfId="8479"/>
    <cellStyle name="20% - Accent5 3 2 4 4 6" xfId="8480"/>
    <cellStyle name="20% - Accent5 3 2 4 5" xfId="8481"/>
    <cellStyle name="20% - Accent5 3 2 4 5 2" xfId="8482"/>
    <cellStyle name="20% - Accent5 3 2 4 5 3" xfId="8483"/>
    <cellStyle name="20% - Accent5 3 2 4 6" xfId="8484"/>
    <cellStyle name="20% - Accent5 3 2 4 7" xfId="8485"/>
    <cellStyle name="20% - Accent5 3 2 4 8" xfId="8486"/>
    <cellStyle name="20% - Accent5 3 2 4 9" xfId="8487"/>
    <cellStyle name="20% - Accent5 3 2 5" xfId="8488"/>
    <cellStyle name="20% - Accent5 3 2 5 2" xfId="8489"/>
    <cellStyle name="20% - Accent5 3 2 5 2 2" xfId="8490"/>
    <cellStyle name="20% - Accent5 3 2 5 2 2 2" xfId="8491"/>
    <cellStyle name="20% - Accent5 3 2 5 2 2 3" xfId="8492"/>
    <cellStyle name="20% - Accent5 3 2 5 2 3" xfId="8493"/>
    <cellStyle name="20% - Accent5 3 2 5 2 4" xfId="8494"/>
    <cellStyle name="20% - Accent5 3 2 5 2 5" xfId="8495"/>
    <cellStyle name="20% - Accent5 3 2 5 2 6" xfId="8496"/>
    <cellStyle name="20% - Accent5 3 2 5 3" xfId="8497"/>
    <cellStyle name="20% - Accent5 3 2 5 3 2" xfId="8498"/>
    <cellStyle name="20% - Accent5 3 2 5 3 3" xfId="8499"/>
    <cellStyle name="20% - Accent5 3 2 5 4" xfId="8500"/>
    <cellStyle name="20% - Accent5 3 2 5 5" xfId="8501"/>
    <cellStyle name="20% - Accent5 3 2 5 6" xfId="8502"/>
    <cellStyle name="20% - Accent5 3 2 5 7" xfId="8503"/>
    <cellStyle name="20% - Accent5 3 2 6" xfId="8504"/>
    <cellStyle name="20% - Accent5 3 2 6 2" xfId="8505"/>
    <cellStyle name="20% - Accent5 3 2 6 2 2" xfId="8506"/>
    <cellStyle name="20% - Accent5 3 2 6 2 3" xfId="8507"/>
    <cellStyle name="20% - Accent5 3 2 6 3" xfId="8508"/>
    <cellStyle name="20% - Accent5 3 2 6 4" xfId="8509"/>
    <cellStyle name="20% - Accent5 3 2 6 5" xfId="8510"/>
    <cellStyle name="20% - Accent5 3 2 6 6" xfId="8511"/>
    <cellStyle name="20% - Accent5 3 2 7" xfId="8512"/>
    <cellStyle name="20% - Accent5 3 2 7 2" xfId="8513"/>
    <cellStyle name="20% - Accent5 3 2 7 2 2" xfId="8514"/>
    <cellStyle name="20% - Accent5 3 2 7 2 3" xfId="8515"/>
    <cellStyle name="20% - Accent5 3 2 7 3" xfId="8516"/>
    <cellStyle name="20% - Accent5 3 2 7 4" xfId="8517"/>
    <cellStyle name="20% - Accent5 3 2 7 5" xfId="8518"/>
    <cellStyle name="20% - Accent5 3 2 7 6" xfId="8519"/>
    <cellStyle name="20% - Accent5 3 2 8" xfId="8520"/>
    <cellStyle name="20% - Accent5 3 2 8 2" xfId="8521"/>
    <cellStyle name="20% - Accent5 3 2 8 2 2" xfId="8522"/>
    <cellStyle name="20% - Accent5 3 2 8 2 3" xfId="8523"/>
    <cellStyle name="20% - Accent5 3 2 8 3" xfId="8524"/>
    <cellStyle name="20% - Accent5 3 2 8 4" xfId="8525"/>
    <cellStyle name="20% - Accent5 3 2 8 5" xfId="8526"/>
    <cellStyle name="20% - Accent5 3 2 8 6" xfId="8527"/>
    <cellStyle name="20% - Accent5 3 2 9" xfId="8528"/>
    <cellStyle name="20% - Accent5 3 2 9 2" xfId="8529"/>
    <cellStyle name="20% - Accent5 3 2 9 2 2" xfId="8530"/>
    <cellStyle name="20% - Accent5 3 2 9 2 3" xfId="8531"/>
    <cellStyle name="20% - Accent5 3 2 9 3" xfId="8532"/>
    <cellStyle name="20% - Accent5 3 2 9 4" xfId="8533"/>
    <cellStyle name="20% - Accent5 3 2 9 5" xfId="8534"/>
    <cellStyle name="20% - Accent5 3 2 9 6" xfId="8535"/>
    <cellStyle name="20% - Accent5 3 3" xfId="8536"/>
    <cellStyle name="20% - Accent5 3 3 10" xfId="8537"/>
    <cellStyle name="20% - Accent5 3 3 10 2" xfId="8538"/>
    <cellStyle name="20% - Accent5 3 3 10 3" xfId="8539"/>
    <cellStyle name="20% - Accent5 3 3 11" xfId="8540"/>
    <cellStyle name="20% - Accent5 3 3 12" xfId="8541"/>
    <cellStyle name="20% - Accent5 3 3 13" xfId="8542"/>
    <cellStyle name="20% - Accent5 3 3 14" xfId="8543"/>
    <cellStyle name="20% - Accent5 3 3 2" xfId="8544"/>
    <cellStyle name="20% - Accent5 3 3 2 10" xfId="8545"/>
    <cellStyle name="20% - Accent5 3 3 2 11" xfId="8546"/>
    <cellStyle name="20% - Accent5 3 3 2 12" xfId="8547"/>
    <cellStyle name="20% - Accent5 3 3 2 13" xfId="8548"/>
    <cellStyle name="20% - Accent5 3 3 2 2" xfId="8549"/>
    <cellStyle name="20% - Accent5 3 3 2 2 10" xfId="8550"/>
    <cellStyle name="20% - Accent5 3 3 2 2 2" xfId="8551"/>
    <cellStyle name="20% - Accent5 3 3 2 2 2 2" xfId="8552"/>
    <cellStyle name="20% - Accent5 3 3 2 2 2 2 2" xfId="8553"/>
    <cellStyle name="20% - Accent5 3 3 2 2 2 2 2 2" xfId="8554"/>
    <cellStyle name="20% - Accent5 3 3 2 2 2 2 2 3" xfId="8555"/>
    <cellStyle name="20% - Accent5 3 3 2 2 2 2 3" xfId="8556"/>
    <cellStyle name="20% - Accent5 3 3 2 2 2 2 4" xfId="8557"/>
    <cellStyle name="20% - Accent5 3 3 2 2 2 2 5" xfId="8558"/>
    <cellStyle name="20% - Accent5 3 3 2 2 2 2 6" xfId="8559"/>
    <cellStyle name="20% - Accent5 3 3 2 2 2 3" xfId="8560"/>
    <cellStyle name="20% - Accent5 3 3 2 2 2 3 2" xfId="8561"/>
    <cellStyle name="20% - Accent5 3 3 2 2 2 3 2 2" xfId="8562"/>
    <cellStyle name="20% - Accent5 3 3 2 2 2 3 2 3" xfId="8563"/>
    <cellStyle name="20% - Accent5 3 3 2 2 2 3 3" xfId="8564"/>
    <cellStyle name="20% - Accent5 3 3 2 2 2 3 4" xfId="8565"/>
    <cellStyle name="20% - Accent5 3 3 2 2 2 3 5" xfId="8566"/>
    <cellStyle name="20% - Accent5 3 3 2 2 2 3 6" xfId="8567"/>
    <cellStyle name="20% - Accent5 3 3 2 2 2 4" xfId="8568"/>
    <cellStyle name="20% - Accent5 3 3 2 2 2 4 2" xfId="8569"/>
    <cellStyle name="20% - Accent5 3 3 2 2 2 4 3" xfId="8570"/>
    <cellStyle name="20% - Accent5 3 3 2 2 2 5" xfId="8571"/>
    <cellStyle name="20% - Accent5 3 3 2 2 2 6" xfId="8572"/>
    <cellStyle name="20% - Accent5 3 3 2 2 2 7" xfId="8573"/>
    <cellStyle name="20% - Accent5 3 3 2 2 2 8" xfId="8574"/>
    <cellStyle name="20% - Accent5 3 3 2 2 3" xfId="8575"/>
    <cellStyle name="20% - Accent5 3 3 2 2 3 2" xfId="8576"/>
    <cellStyle name="20% - Accent5 3 3 2 2 3 2 2" xfId="8577"/>
    <cellStyle name="20% - Accent5 3 3 2 2 3 2 2 2" xfId="8578"/>
    <cellStyle name="20% - Accent5 3 3 2 2 3 2 2 3" xfId="8579"/>
    <cellStyle name="20% - Accent5 3 3 2 2 3 2 3" xfId="8580"/>
    <cellStyle name="20% - Accent5 3 3 2 2 3 2 4" xfId="8581"/>
    <cellStyle name="20% - Accent5 3 3 2 2 3 2 5" xfId="8582"/>
    <cellStyle name="20% - Accent5 3 3 2 2 3 2 6" xfId="8583"/>
    <cellStyle name="20% - Accent5 3 3 2 2 3 3" xfId="8584"/>
    <cellStyle name="20% - Accent5 3 3 2 2 3 3 2" xfId="8585"/>
    <cellStyle name="20% - Accent5 3 3 2 2 3 3 3" xfId="8586"/>
    <cellStyle name="20% - Accent5 3 3 2 2 3 4" xfId="8587"/>
    <cellStyle name="20% - Accent5 3 3 2 2 3 5" xfId="8588"/>
    <cellStyle name="20% - Accent5 3 3 2 2 3 6" xfId="8589"/>
    <cellStyle name="20% - Accent5 3 3 2 2 3 7" xfId="8590"/>
    <cellStyle name="20% - Accent5 3 3 2 2 4" xfId="8591"/>
    <cellStyle name="20% - Accent5 3 3 2 2 4 2" xfId="8592"/>
    <cellStyle name="20% - Accent5 3 3 2 2 4 2 2" xfId="8593"/>
    <cellStyle name="20% - Accent5 3 3 2 2 4 2 3" xfId="8594"/>
    <cellStyle name="20% - Accent5 3 3 2 2 4 3" xfId="8595"/>
    <cellStyle name="20% - Accent5 3 3 2 2 4 4" xfId="8596"/>
    <cellStyle name="20% - Accent5 3 3 2 2 4 5" xfId="8597"/>
    <cellStyle name="20% - Accent5 3 3 2 2 4 6" xfId="8598"/>
    <cellStyle name="20% - Accent5 3 3 2 2 5" xfId="8599"/>
    <cellStyle name="20% - Accent5 3 3 2 2 5 2" xfId="8600"/>
    <cellStyle name="20% - Accent5 3 3 2 2 5 2 2" xfId="8601"/>
    <cellStyle name="20% - Accent5 3 3 2 2 5 2 3" xfId="8602"/>
    <cellStyle name="20% - Accent5 3 3 2 2 5 3" xfId="8603"/>
    <cellStyle name="20% - Accent5 3 3 2 2 5 4" xfId="8604"/>
    <cellStyle name="20% - Accent5 3 3 2 2 5 5" xfId="8605"/>
    <cellStyle name="20% - Accent5 3 3 2 2 5 6" xfId="8606"/>
    <cellStyle name="20% - Accent5 3 3 2 2 6" xfId="8607"/>
    <cellStyle name="20% - Accent5 3 3 2 2 6 2" xfId="8608"/>
    <cellStyle name="20% - Accent5 3 3 2 2 6 3" xfId="8609"/>
    <cellStyle name="20% - Accent5 3 3 2 2 7" xfId="8610"/>
    <cellStyle name="20% - Accent5 3 3 2 2 8" xfId="8611"/>
    <cellStyle name="20% - Accent5 3 3 2 2 9" xfId="8612"/>
    <cellStyle name="20% - Accent5 3 3 2 3" xfId="8613"/>
    <cellStyle name="20% - Accent5 3 3 2 3 2" xfId="8614"/>
    <cellStyle name="20% - Accent5 3 3 2 3 2 2" xfId="8615"/>
    <cellStyle name="20% - Accent5 3 3 2 3 2 2 2" xfId="8616"/>
    <cellStyle name="20% - Accent5 3 3 2 3 2 2 2 2" xfId="8617"/>
    <cellStyle name="20% - Accent5 3 3 2 3 2 2 2 3" xfId="8618"/>
    <cellStyle name="20% - Accent5 3 3 2 3 2 2 3" xfId="8619"/>
    <cellStyle name="20% - Accent5 3 3 2 3 2 2 4" xfId="8620"/>
    <cellStyle name="20% - Accent5 3 3 2 3 2 2 5" xfId="8621"/>
    <cellStyle name="20% - Accent5 3 3 2 3 2 2 6" xfId="8622"/>
    <cellStyle name="20% - Accent5 3 3 2 3 2 3" xfId="8623"/>
    <cellStyle name="20% - Accent5 3 3 2 3 2 3 2" xfId="8624"/>
    <cellStyle name="20% - Accent5 3 3 2 3 2 3 3" xfId="8625"/>
    <cellStyle name="20% - Accent5 3 3 2 3 2 4" xfId="8626"/>
    <cellStyle name="20% - Accent5 3 3 2 3 2 5" xfId="8627"/>
    <cellStyle name="20% - Accent5 3 3 2 3 2 6" xfId="8628"/>
    <cellStyle name="20% - Accent5 3 3 2 3 2 7" xfId="8629"/>
    <cellStyle name="20% - Accent5 3 3 2 3 3" xfId="8630"/>
    <cellStyle name="20% - Accent5 3 3 2 3 3 2" xfId="8631"/>
    <cellStyle name="20% - Accent5 3 3 2 3 3 2 2" xfId="8632"/>
    <cellStyle name="20% - Accent5 3 3 2 3 3 2 3" xfId="8633"/>
    <cellStyle name="20% - Accent5 3 3 2 3 3 3" xfId="8634"/>
    <cellStyle name="20% - Accent5 3 3 2 3 3 4" xfId="8635"/>
    <cellStyle name="20% - Accent5 3 3 2 3 3 5" xfId="8636"/>
    <cellStyle name="20% - Accent5 3 3 2 3 3 6" xfId="8637"/>
    <cellStyle name="20% - Accent5 3 3 2 3 4" xfId="8638"/>
    <cellStyle name="20% - Accent5 3 3 2 3 4 2" xfId="8639"/>
    <cellStyle name="20% - Accent5 3 3 2 3 4 2 2" xfId="8640"/>
    <cellStyle name="20% - Accent5 3 3 2 3 4 2 3" xfId="8641"/>
    <cellStyle name="20% - Accent5 3 3 2 3 4 3" xfId="8642"/>
    <cellStyle name="20% - Accent5 3 3 2 3 4 4" xfId="8643"/>
    <cellStyle name="20% - Accent5 3 3 2 3 4 5" xfId="8644"/>
    <cellStyle name="20% - Accent5 3 3 2 3 4 6" xfId="8645"/>
    <cellStyle name="20% - Accent5 3 3 2 3 5" xfId="8646"/>
    <cellStyle name="20% - Accent5 3 3 2 3 5 2" xfId="8647"/>
    <cellStyle name="20% - Accent5 3 3 2 3 5 3" xfId="8648"/>
    <cellStyle name="20% - Accent5 3 3 2 3 6" xfId="8649"/>
    <cellStyle name="20% - Accent5 3 3 2 3 7" xfId="8650"/>
    <cellStyle name="20% - Accent5 3 3 2 3 8" xfId="8651"/>
    <cellStyle name="20% - Accent5 3 3 2 3 9" xfId="8652"/>
    <cellStyle name="20% - Accent5 3 3 2 4" xfId="8653"/>
    <cellStyle name="20% - Accent5 3 3 2 4 2" xfId="8654"/>
    <cellStyle name="20% - Accent5 3 3 2 4 2 2" xfId="8655"/>
    <cellStyle name="20% - Accent5 3 3 2 4 2 2 2" xfId="8656"/>
    <cellStyle name="20% - Accent5 3 3 2 4 2 2 3" xfId="8657"/>
    <cellStyle name="20% - Accent5 3 3 2 4 2 3" xfId="8658"/>
    <cellStyle name="20% - Accent5 3 3 2 4 2 4" xfId="8659"/>
    <cellStyle name="20% - Accent5 3 3 2 4 2 5" xfId="8660"/>
    <cellStyle name="20% - Accent5 3 3 2 4 2 6" xfId="8661"/>
    <cellStyle name="20% - Accent5 3 3 2 4 3" xfId="8662"/>
    <cellStyle name="20% - Accent5 3 3 2 4 3 2" xfId="8663"/>
    <cellStyle name="20% - Accent5 3 3 2 4 3 3" xfId="8664"/>
    <cellStyle name="20% - Accent5 3 3 2 4 4" xfId="8665"/>
    <cellStyle name="20% - Accent5 3 3 2 4 5" xfId="8666"/>
    <cellStyle name="20% - Accent5 3 3 2 4 6" xfId="8667"/>
    <cellStyle name="20% - Accent5 3 3 2 4 7" xfId="8668"/>
    <cellStyle name="20% - Accent5 3 3 2 5" xfId="8669"/>
    <cellStyle name="20% - Accent5 3 3 2 5 2" xfId="8670"/>
    <cellStyle name="20% - Accent5 3 3 2 5 2 2" xfId="8671"/>
    <cellStyle name="20% - Accent5 3 3 2 5 2 3" xfId="8672"/>
    <cellStyle name="20% - Accent5 3 3 2 5 3" xfId="8673"/>
    <cellStyle name="20% - Accent5 3 3 2 5 4" xfId="8674"/>
    <cellStyle name="20% - Accent5 3 3 2 5 5" xfId="8675"/>
    <cellStyle name="20% - Accent5 3 3 2 5 6" xfId="8676"/>
    <cellStyle name="20% - Accent5 3 3 2 6" xfId="8677"/>
    <cellStyle name="20% - Accent5 3 3 2 6 2" xfId="8678"/>
    <cellStyle name="20% - Accent5 3 3 2 6 2 2" xfId="8679"/>
    <cellStyle name="20% - Accent5 3 3 2 6 2 3" xfId="8680"/>
    <cellStyle name="20% - Accent5 3 3 2 6 3" xfId="8681"/>
    <cellStyle name="20% - Accent5 3 3 2 6 4" xfId="8682"/>
    <cellStyle name="20% - Accent5 3 3 2 6 5" xfId="8683"/>
    <cellStyle name="20% - Accent5 3 3 2 6 6" xfId="8684"/>
    <cellStyle name="20% - Accent5 3 3 2 7" xfId="8685"/>
    <cellStyle name="20% - Accent5 3 3 2 7 2" xfId="8686"/>
    <cellStyle name="20% - Accent5 3 3 2 7 2 2" xfId="8687"/>
    <cellStyle name="20% - Accent5 3 3 2 7 2 3" xfId="8688"/>
    <cellStyle name="20% - Accent5 3 3 2 7 3" xfId="8689"/>
    <cellStyle name="20% - Accent5 3 3 2 7 4" xfId="8690"/>
    <cellStyle name="20% - Accent5 3 3 2 7 5" xfId="8691"/>
    <cellStyle name="20% - Accent5 3 3 2 7 6" xfId="8692"/>
    <cellStyle name="20% - Accent5 3 3 2 8" xfId="8693"/>
    <cellStyle name="20% - Accent5 3 3 2 8 2" xfId="8694"/>
    <cellStyle name="20% - Accent5 3 3 2 8 2 2" xfId="8695"/>
    <cellStyle name="20% - Accent5 3 3 2 8 2 3" xfId="8696"/>
    <cellStyle name="20% - Accent5 3 3 2 8 3" xfId="8697"/>
    <cellStyle name="20% - Accent5 3 3 2 8 4" xfId="8698"/>
    <cellStyle name="20% - Accent5 3 3 2 8 5" xfId="8699"/>
    <cellStyle name="20% - Accent5 3 3 2 8 6" xfId="8700"/>
    <cellStyle name="20% - Accent5 3 3 2 9" xfId="8701"/>
    <cellStyle name="20% - Accent5 3 3 2 9 2" xfId="8702"/>
    <cellStyle name="20% - Accent5 3 3 2 9 3" xfId="8703"/>
    <cellStyle name="20% - Accent5 3 3 3" xfId="8704"/>
    <cellStyle name="20% - Accent5 3 3 3 10" xfId="8705"/>
    <cellStyle name="20% - Accent5 3 3 3 2" xfId="8706"/>
    <cellStyle name="20% - Accent5 3 3 3 2 2" xfId="8707"/>
    <cellStyle name="20% - Accent5 3 3 3 2 2 2" xfId="8708"/>
    <cellStyle name="20% - Accent5 3 3 3 2 2 2 2" xfId="8709"/>
    <cellStyle name="20% - Accent5 3 3 3 2 2 2 3" xfId="8710"/>
    <cellStyle name="20% - Accent5 3 3 3 2 2 3" xfId="8711"/>
    <cellStyle name="20% - Accent5 3 3 3 2 2 4" xfId="8712"/>
    <cellStyle name="20% - Accent5 3 3 3 2 2 5" xfId="8713"/>
    <cellStyle name="20% - Accent5 3 3 3 2 2 6" xfId="8714"/>
    <cellStyle name="20% - Accent5 3 3 3 2 3" xfId="8715"/>
    <cellStyle name="20% - Accent5 3 3 3 2 3 2" xfId="8716"/>
    <cellStyle name="20% - Accent5 3 3 3 2 3 2 2" xfId="8717"/>
    <cellStyle name="20% - Accent5 3 3 3 2 3 2 3" xfId="8718"/>
    <cellStyle name="20% - Accent5 3 3 3 2 3 3" xfId="8719"/>
    <cellStyle name="20% - Accent5 3 3 3 2 3 4" xfId="8720"/>
    <cellStyle name="20% - Accent5 3 3 3 2 3 5" xfId="8721"/>
    <cellStyle name="20% - Accent5 3 3 3 2 3 6" xfId="8722"/>
    <cellStyle name="20% - Accent5 3 3 3 2 4" xfId="8723"/>
    <cellStyle name="20% - Accent5 3 3 3 2 4 2" xfId="8724"/>
    <cellStyle name="20% - Accent5 3 3 3 2 4 3" xfId="8725"/>
    <cellStyle name="20% - Accent5 3 3 3 2 5" xfId="8726"/>
    <cellStyle name="20% - Accent5 3 3 3 2 6" xfId="8727"/>
    <cellStyle name="20% - Accent5 3 3 3 2 7" xfId="8728"/>
    <cellStyle name="20% - Accent5 3 3 3 2 8" xfId="8729"/>
    <cellStyle name="20% - Accent5 3 3 3 3" xfId="8730"/>
    <cellStyle name="20% - Accent5 3 3 3 3 2" xfId="8731"/>
    <cellStyle name="20% - Accent5 3 3 3 3 2 2" xfId="8732"/>
    <cellStyle name="20% - Accent5 3 3 3 3 2 2 2" xfId="8733"/>
    <cellStyle name="20% - Accent5 3 3 3 3 2 2 3" xfId="8734"/>
    <cellStyle name="20% - Accent5 3 3 3 3 2 3" xfId="8735"/>
    <cellStyle name="20% - Accent5 3 3 3 3 2 4" xfId="8736"/>
    <cellStyle name="20% - Accent5 3 3 3 3 2 5" xfId="8737"/>
    <cellStyle name="20% - Accent5 3 3 3 3 2 6" xfId="8738"/>
    <cellStyle name="20% - Accent5 3 3 3 3 3" xfId="8739"/>
    <cellStyle name="20% - Accent5 3 3 3 3 3 2" xfId="8740"/>
    <cellStyle name="20% - Accent5 3 3 3 3 3 3" xfId="8741"/>
    <cellStyle name="20% - Accent5 3 3 3 3 4" xfId="8742"/>
    <cellStyle name="20% - Accent5 3 3 3 3 5" xfId="8743"/>
    <cellStyle name="20% - Accent5 3 3 3 3 6" xfId="8744"/>
    <cellStyle name="20% - Accent5 3 3 3 3 7" xfId="8745"/>
    <cellStyle name="20% - Accent5 3 3 3 4" xfId="8746"/>
    <cellStyle name="20% - Accent5 3 3 3 4 2" xfId="8747"/>
    <cellStyle name="20% - Accent5 3 3 3 4 2 2" xfId="8748"/>
    <cellStyle name="20% - Accent5 3 3 3 4 2 3" xfId="8749"/>
    <cellStyle name="20% - Accent5 3 3 3 4 3" xfId="8750"/>
    <cellStyle name="20% - Accent5 3 3 3 4 4" xfId="8751"/>
    <cellStyle name="20% - Accent5 3 3 3 4 5" xfId="8752"/>
    <cellStyle name="20% - Accent5 3 3 3 4 6" xfId="8753"/>
    <cellStyle name="20% - Accent5 3 3 3 5" xfId="8754"/>
    <cellStyle name="20% - Accent5 3 3 3 5 2" xfId="8755"/>
    <cellStyle name="20% - Accent5 3 3 3 5 2 2" xfId="8756"/>
    <cellStyle name="20% - Accent5 3 3 3 5 2 3" xfId="8757"/>
    <cellStyle name="20% - Accent5 3 3 3 5 3" xfId="8758"/>
    <cellStyle name="20% - Accent5 3 3 3 5 4" xfId="8759"/>
    <cellStyle name="20% - Accent5 3 3 3 5 5" xfId="8760"/>
    <cellStyle name="20% - Accent5 3 3 3 5 6" xfId="8761"/>
    <cellStyle name="20% - Accent5 3 3 3 6" xfId="8762"/>
    <cellStyle name="20% - Accent5 3 3 3 6 2" xfId="8763"/>
    <cellStyle name="20% - Accent5 3 3 3 6 3" xfId="8764"/>
    <cellStyle name="20% - Accent5 3 3 3 7" xfId="8765"/>
    <cellStyle name="20% - Accent5 3 3 3 8" xfId="8766"/>
    <cellStyle name="20% - Accent5 3 3 3 9" xfId="8767"/>
    <cellStyle name="20% - Accent5 3 3 4" xfId="8768"/>
    <cellStyle name="20% - Accent5 3 3 4 2" xfId="8769"/>
    <cellStyle name="20% - Accent5 3 3 4 2 2" xfId="8770"/>
    <cellStyle name="20% - Accent5 3 3 4 2 2 2" xfId="8771"/>
    <cellStyle name="20% - Accent5 3 3 4 2 2 2 2" xfId="8772"/>
    <cellStyle name="20% - Accent5 3 3 4 2 2 2 3" xfId="8773"/>
    <cellStyle name="20% - Accent5 3 3 4 2 2 3" xfId="8774"/>
    <cellStyle name="20% - Accent5 3 3 4 2 2 4" xfId="8775"/>
    <cellStyle name="20% - Accent5 3 3 4 2 2 5" xfId="8776"/>
    <cellStyle name="20% - Accent5 3 3 4 2 2 6" xfId="8777"/>
    <cellStyle name="20% - Accent5 3 3 4 2 3" xfId="8778"/>
    <cellStyle name="20% - Accent5 3 3 4 2 3 2" xfId="8779"/>
    <cellStyle name="20% - Accent5 3 3 4 2 3 3" xfId="8780"/>
    <cellStyle name="20% - Accent5 3 3 4 2 4" xfId="8781"/>
    <cellStyle name="20% - Accent5 3 3 4 2 5" xfId="8782"/>
    <cellStyle name="20% - Accent5 3 3 4 2 6" xfId="8783"/>
    <cellStyle name="20% - Accent5 3 3 4 2 7" xfId="8784"/>
    <cellStyle name="20% - Accent5 3 3 4 3" xfId="8785"/>
    <cellStyle name="20% - Accent5 3 3 4 3 2" xfId="8786"/>
    <cellStyle name="20% - Accent5 3 3 4 3 2 2" xfId="8787"/>
    <cellStyle name="20% - Accent5 3 3 4 3 2 3" xfId="8788"/>
    <cellStyle name="20% - Accent5 3 3 4 3 3" xfId="8789"/>
    <cellStyle name="20% - Accent5 3 3 4 3 4" xfId="8790"/>
    <cellStyle name="20% - Accent5 3 3 4 3 5" xfId="8791"/>
    <cellStyle name="20% - Accent5 3 3 4 3 6" xfId="8792"/>
    <cellStyle name="20% - Accent5 3 3 4 4" xfId="8793"/>
    <cellStyle name="20% - Accent5 3 3 4 4 2" xfId="8794"/>
    <cellStyle name="20% - Accent5 3 3 4 4 2 2" xfId="8795"/>
    <cellStyle name="20% - Accent5 3 3 4 4 2 3" xfId="8796"/>
    <cellStyle name="20% - Accent5 3 3 4 4 3" xfId="8797"/>
    <cellStyle name="20% - Accent5 3 3 4 4 4" xfId="8798"/>
    <cellStyle name="20% - Accent5 3 3 4 4 5" xfId="8799"/>
    <cellStyle name="20% - Accent5 3 3 4 4 6" xfId="8800"/>
    <cellStyle name="20% - Accent5 3 3 4 5" xfId="8801"/>
    <cellStyle name="20% - Accent5 3 3 4 5 2" xfId="8802"/>
    <cellStyle name="20% - Accent5 3 3 4 5 3" xfId="8803"/>
    <cellStyle name="20% - Accent5 3 3 4 6" xfId="8804"/>
    <cellStyle name="20% - Accent5 3 3 4 7" xfId="8805"/>
    <cellStyle name="20% - Accent5 3 3 4 8" xfId="8806"/>
    <cellStyle name="20% - Accent5 3 3 4 9" xfId="8807"/>
    <cellStyle name="20% - Accent5 3 3 5" xfId="8808"/>
    <cellStyle name="20% - Accent5 3 3 5 2" xfId="8809"/>
    <cellStyle name="20% - Accent5 3 3 5 2 2" xfId="8810"/>
    <cellStyle name="20% - Accent5 3 3 5 2 2 2" xfId="8811"/>
    <cellStyle name="20% - Accent5 3 3 5 2 2 3" xfId="8812"/>
    <cellStyle name="20% - Accent5 3 3 5 2 3" xfId="8813"/>
    <cellStyle name="20% - Accent5 3 3 5 2 4" xfId="8814"/>
    <cellStyle name="20% - Accent5 3 3 5 2 5" xfId="8815"/>
    <cellStyle name="20% - Accent5 3 3 5 2 6" xfId="8816"/>
    <cellStyle name="20% - Accent5 3 3 5 3" xfId="8817"/>
    <cellStyle name="20% - Accent5 3 3 5 3 2" xfId="8818"/>
    <cellStyle name="20% - Accent5 3 3 5 3 3" xfId="8819"/>
    <cellStyle name="20% - Accent5 3 3 5 4" xfId="8820"/>
    <cellStyle name="20% - Accent5 3 3 5 5" xfId="8821"/>
    <cellStyle name="20% - Accent5 3 3 5 6" xfId="8822"/>
    <cellStyle name="20% - Accent5 3 3 5 7" xfId="8823"/>
    <cellStyle name="20% - Accent5 3 3 6" xfId="8824"/>
    <cellStyle name="20% - Accent5 3 3 6 2" xfId="8825"/>
    <cellStyle name="20% - Accent5 3 3 6 2 2" xfId="8826"/>
    <cellStyle name="20% - Accent5 3 3 6 2 3" xfId="8827"/>
    <cellStyle name="20% - Accent5 3 3 6 3" xfId="8828"/>
    <cellStyle name="20% - Accent5 3 3 6 4" xfId="8829"/>
    <cellStyle name="20% - Accent5 3 3 6 5" xfId="8830"/>
    <cellStyle name="20% - Accent5 3 3 6 6" xfId="8831"/>
    <cellStyle name="20% - Accent5 3 3 7" xfId="8832"/>
    <cellStyle name="20% - Accent5 3 3 7 2" xfId="8833"/>
    <cellStyle name="20% - Accent5 3 3 7 2 2" xfId="8834"/>
    <cellStyle name="20% - Accent5 3 3 7 2 3" xfId="8835"/>
    <cellStyle name="20% - Accent5 3 3 7 3" xfId="8836"/>
    <cellStyle name="20% - Accent5 3 3 7 4" xfId="8837"/>
    <cellStyle name="20% - Accent5 3 3 7 5" xfId="8838"/>
    <cellStyle name="20% - Accent5 3 3 7 6" xfId="8839"/>
    <cellStyle name="20% - Accent5 3 3 8" xfId="8840"/>
    <cellStyle name="20% - Accent5 3 3 8 2" xfId="8841"/>
    <cellStyle name="20% - Accent5 3 3 8 2 2" xfId="8842"/>
    <cellStyle name="20% - Accent5 3 3 8 2 3" xfId="8843"/>
    <cellStyle name="20% - Accent5 3 3 8 3" xfId="8844"/>
    <cellStyle name="20% - Accent5 3 3 8 4" xfId="8845"/>
    <cellStyle name="20% - Accent5 3 3 8 5" xfId="8846"/>
    <cellStyle name="20% - Accent5 3 3 8 6" xfId="8847"/>
    <cellStyle name="20% - Accent5 3 3 9" xfId="8848"/>
    <cellStyle name="20% - Accent5 3 3 9 2" xfId="8849"/>
    <cellStyle name="20% - Accent5 3 3 9 2 2" xfId="8850"/>
    <cellStyle name="20% - Accent5 3 3 9 2 3" xfId="8851"/>
    <cellStyle name="20% - Accent5 3 3 9 3" xfId="8852"/>
    <cellStyle name="20% - Accent5 3 3 9 4" xfId="8853"/>
    <cellStyle name="20% - Accent5 3 3 9 5" xfId="8854"/>
    <cellStyle name="20% - Accent5 3 3 9 6" xfId="8855"/>
    <cellStyle name="20% - Accent5 3 4" xfId="8856"/>
    <cellStyle name="20% - Accent5 3 4 10" xfId="8857"/>
    <cellStyle name="20% - Accent5 3 4 11" xfId="8858"/>
    <cellStyle name="20% - Accent5 3 4 12" xfId="8859"/>
    <cellStyle name="20% - Accent5 3 4 13" xfId="8860"/>
    <cellStyle name="20% - Accent5 3 4 2" xfId="8861"/>
    <cellStyle name="20% - Accent5 3 4 2 10" xfId="8862"/>
    <cellStyle name="20% - Accent5 3 4 2 2" xfId="8863"/>
    <cellStyle name="20% - Accent5 3 4 2 2 2" xfId="8864"/>
    <cellStyle name="20% - Accent5 3 4 2 2 2 2" xfId="8865"/>
    <cellStyle name="20% - Accent5 3 4 2 2 2 2 2" xfId="8866"/>
    <cellStyle name="20% - Accent5 3 4 2 2 2 2 3" xfId="8867"/>
    <cellStyle name="20% - Accent5 3 4 2 2 2 3" xfId="8868"/>
    <cellStyle name="20% - Accent5 3 4 2 2 2 4" xfId="8869"/>
    <cellStyle name="20% - Accent5 3 4 2 2 2 5" xfId="8870"/>
    <cellStyle name="20% - Accent5 3 4 2 2 2 6" xfId="8871"/>
    <cellStyle name="20% - Accent5 3 4 2 2 3" xfId="8872"/>
    <cellStyle name="20% - Accent5 3 4 2 2 3 2" xfId="8873"/>
    <cellStyle name="20% - Accent5 3 4 2 2 3 2 2" xfId="8874"/>
    <cellStyle name="20% - Accent5 3 4 2 2 3 2 3" xfId="8875"/>
    <cellStyle name="20% - Accent5 3 4 2 2 3 3" xfId="8876"/>
    <cellStyle name="20% - Accent5 3 4 2 2 3 4" xfId="8877"/>
    <cellStyle name="20% - Accent5 3 4 2 2 3 5" xfId="8878"/>
    <cellStyle name="20% - Accent5 3 4 2 2 3 6" xfId="8879"/>
    <cellStyle name="20% - Accent5 3 4 2 2 4" xfId="8880"/>
    <cellStyle name="20% - Accent5 3 4 2 2 4 2" xfId="8881"/>
    <cellStyle name="20% - Accent5 3 4 2 2 4 3" xfId="8882"/>
    <cellStyle name="20% - Accent5 3 4 2 2 5" xfId="8883"/>
    <cellStyle name="20% - Accent5 3 4 2 2 6" xfId="8884"/>
    <cellStyle name="20% - Accent5 3 4 2 2 7" xfId="8885"/>
    <cellStyle name="20% - Accent5 3 4 2 2 8" xfId="8886"/>
    <cellStyle name="20% - Accent5 3 4 2 3" xfId="8887"/>
    <cellStyle name="20% - Accent5 3 4 2 3 2" xfId="8888"/>
    <cellStyle name="20% - Accent5 3 4 2 3 2 2" xfId="8889"/>
    <cellStyle name="20% - Accent5 3 4 2 3 2 2 2" xfId="8890"/>
    <cellStyle name="20% - Accent5 3 4 2 3 2 2 3" xfId="8891"/>
    <cellStyle name="20% - Accent5 3 4 2 3 2 3" xfId="8892"/>
    <cellStyle name="20% - Accent5 3 4 2 3 2 4" xfId="8893"/>
    <cellStyle name="20% - Accent5 3 4 2 3 2 5" xfId="8894"/>
    <cellStyle name="20% - Accent5 3 4 2 3 2 6" xfId="8895"/>
    <cellStyle name="20% - Accent5 3 4 2 3 3" xfId="8896"/>
    <cellStyle name="20% - Accent5 3 4 2 3 3 2" xfId="8897"/>
    <cellStyle name="20% - Accent5 3 4 2 3 3 3" xfId="8898"/>
    <cellStyle name="20% - Accent5 3 4 2 3 4" xfId="8899"/>
    <cellStyle name="20% - Accent5 3 4 2 3 5" xfId="8900"/>
    <cellStyle name="20% - Accent5 3 4 2 3 6" xfId="8901"/>
    <cellStyle name="20% - Accent5 3 4 2 3 7" xfId="8902"/>
    <cellStyle name="20% - Accent5 3 4 2 4" xfId="8903"/>
    <cellStyle name="20% - Accent5 3 4 2 4 2" xfId="8904"/>
    <cellStyle name="20% - Accent5 3 4 2 4 2 2" xfId="8905"/>
    <cellStyle name="20% - Accent5 3 4 2 4 2 3" xfId="8906"/>
    <cellStyle name="20% - Accent5 3 4 2 4 3" xfId="8907"/>
    <cellStyle name="20% - Accent5 3 4 2 4 4" xfId="8908"/>
    <cellStyle name="20% - Accent5 3 4 2 4 5" xfId="8909"/>
    <cellStyle name="20% - Accent5 3 4 2 4 6" xfId="8910"/>
    <cellStyle name="20% - Accent5 3 4 2 5" xfId="8911"/>
    <cellStyle name="20% - Accent5 3 4 2 5 2" xfId="8912"/>
    <cellStyle name="20% - Accent5 3 4 2 5 2 2" xfId="8913"/>
    <cellStyle name="20% - Accent5 3 4 2 5 2 3" xfId="8914"/>
    <cellStyle name="20% - Accent5 3 4 2 5 3" xfId="8915"/>
    <cellStyle name="20% - Accent5 3 4 2 5 4" xfId="8916"/>
    <cellStyle name="20% - Accent5 3 4 2 5 5" xfId="8917"/>
    <cellStyle name="20% - Accent5 3 4 2 5 6" xfId="8918"/>
    <cellStyle name="20% - Accent5 3 4 2 6" xfId="8919"/>
    <cellStyle name="20% - Accent5 3 4 2 6 2" xfId="8920"/>
    <cellStyle name="20% - Accent5 3 4 2 6 3" xfId="8921"/>
    <cellStyle name="20% - Accent5 3 4 2 7" xfId="8922"/>
    <cellStyle name="20% - Accent5 3 4 2 8" xfId="8923"/>
    <cellStyle name="20% - Accent5 3 4 2 9" xfId="8924"/>
    <cellStyle name="20% - Accent5 3 4 3" xfId="8925"/>
    <cellStyle name="20% - Accent5 3 4 3 2" xfId="8926"/>
    <cellStyle name="20% - Accent5 3 4 3 2 2" xfId="8927"/>
    <cellStyle name="20% - Accent5 3 4 3 2 2 2" xfId="8928"/>
    <cellStyle name="20% - Accent5 3 4 3 2 2 2 2" xfId="8929"/>
    <cellStyle name="20% - Accent5 3 4 3 2 2 2 3" xfId="8930"/>
    <cellStyle name="20% - Accent5 3 4 3 2 2 3" xfId="8931"/>
    <cellStyle name="20% - Accent5 3 4 3 2 2 4" xfId="8932"/>
    <cellStyle name="20% - Accent5 3 4 3 2 2 5" xfId="8933"/>
    <cellStyle name="20% - Accent5 3 4 3 2 2 6" xfId="8934"/>
    <cellStyle name="20% - Accent5 3 4 3 2 3" xfId="8935"/>
    <cellStyle name="20% - Accent5 3 4 3 2 3 2" xfId="8936"/>
    <cellStyle name="20% - Accent5 3 4 3 2 3 3" xfId="8937"/>
    <cellStyle name="20% - Accent5 3 4 3 2 4" xfId="8938"/>
    <cellStyle name="20% - Accent5 3 4 3 2 5" xfId="8939"/>
    <cellStyle name="20% - Accent5 3 4 3 2 6" xfId="8940"/>
    <cellStyle name="20% - Accent5 3 4 3 2 7" xfId="8941"/>
    <cellStyle name="20% - Accent5 3 4 3 3" xfId="8942"/>
    <cellStyle name="20% - Accent5 3 4 3 3 2" xfId="8943"/>
    <cellStyle name="20% - Accent5 3 4 3 3 2 2" xfId="8944"/>
    <cellStyle name="20% - Accent5 3 4 3 3 2 3" xfId="8945"/>
    <cellStyle name="20% - Accent5 3 4 3 3 3" xfId="8946"/>
    <cellStyle name="20% - Accent5 3 4 3 3 4" xfId="8947"/>
    <cellStyle name="20% - Accent5 3 4 3 3 5" xfId="8948"/>
    <cellStyle name="20% - Accent5 3 4 3 3 6" xfId="8949"/>
    <cellStyle name="20% - Accent5 3 4 3 4" xfId="8950"/>
    <cellStyle name="20% - Accent5 3 4 3 4 2" xfId="8951"/>
    <cellStyle name="20% - Accent5 3 4 3 4 2 2" xfId="8952"/>
    <cellStyle name="20% - Accent5 3 4 3 4 2 3" xfId="8953"/>
    <cellStyle name="20% - Accent5 3 4 3 4 3" xfId="8954"/>
    <cellStyle name="20% - Accent5 3 4 3 4 4" xfId="8955"/>
    <cellStyle name="20% - Accent5 3 4 3 4 5" xfId="8956"/>
    <cellStyle name="20% - Accent5 3 4 3 4 6" xfId="8957"/>
    <cellStyle name="20% - Accent5 3 4 3 5" xfId="8958"/>
    <cellStyle name="20% - Accent5 3 4 3 5 2" xfId="8959"/>
    <cellStyle name="20% - Accent5 3 4 3 5 3" xfId="8960"/>
    <cellStyle name="20% - Accent5 3 4 3 6" xfId="8961"/>
    <cellStyle name="20% - Accent5 3 4 3 7" xfId="8962"/>
    <cellStyle name="20% - Accent5 3 4 3 8" xfId="8963"/>
    <cellStyle name="20% - Accent5 3 4 3 9" xfId="8964"/>
    <cellStyle name="20% - Accent5 3 4 4" xfId="8965"/>
    <cellStyle name="20% - Accent5 3 4 4 2" xfId="8966"/>
    <cellStyle name="20% - Accent5 3 4 4 2 2" xfId="8967"/>
    <cellStyle name="20% - Accent5 3 4 4 2 2 2" xfId="8968"/>
    <cellStyle name="20% - Accent5 3 4 4 2 2 3" xfId="8969"/>
    <cellStyle name="20% - Accent5 3 4 4 2 3" xfId="8970"/>
    <cellStyle name="20% - Accent5 3 4 4 2 4" xfId="8971"/>
    <cellStyle name="20% - Accent5 3 4 4 2 5" xfId="8972"/>
    <cellStyle name="20% - Accent5 3 4 4 2 6" xfId="8973"/>
    <cellStyle name="20% - Accent5 3 4 4 3" xfId="8974"/>
    <cellStyle name="20% - Accent5 3 4 4 3 2" xfId="8975"/>
    <cellStyle name="20% - Accent5 3 4 4 3 3" xfId="8976"/>
    <cellStyle name="20% - Accent5 3 4 4 4" xfId="8977"/>
    <cellStyle name="20% - Accent5 3 4 4 5" xfId="8978"/>
    <cellStyle name="20% - Accent5 3 4 4 6" xfId="8979"/>
    <cellStyle name="20% - Accent5 3 4 4 7" xfId="8980"/>
    <cellStyle name="20% - Accent5 3 4 5" xfId="8981"/>
    <cellStyle name="20% - Accent5 3 4 5 2" xfId="8982"/>
    <cellStyle name="20% - Accent5 3 4 5 2 2" xfId="8983"/>
    <cellStyle name="20% - Accent5 3 4 5 2 3" xfId="8984"/>
    <cellStyle name="20% - Accent5 3 4 5 3" xfId="8985"/>
    <cellStyle name="20% - Accent5 3 4 5 4" xfId="8986"/>
    <cellStyle name="20% - Accent5 3 4 5 5" xfId="8987"/>
    <cellStyle name="20% - Accent5 3 4 5 6" xfId="8988"/>
    <cellStyle name="20% - Accent5 3 4 6" xfId="8989"/>
    <cellStyle name="20% - Accent5 3 4 6 2" xfId="8990"/>
    <cellStyle name="20% - Accent5 3 4 6 2 2" xfId="8991"/>
    <cellStyle name="20% - Accent5 3 4 6 2 3" xfId="8992"/>
    <cellStyle name="20% - Accent5 3 4 6 3" xfId="8993"/>
    <cellStyle name="20% - Accent5 3 4 6 4" xfId="8994"/>
    <cellStyle name="20% - Accent5 3 4 6 5" xfId="8995"/>
    <cellStyle name="20% - Accent5 3 4 6 6" xfId="8996"/>
    <cellStyle name="20% - Accent5 3 4 7" xfId="8997"/>
    <cellStyle name="20% - Accent5 3 4 7 2" xfId="8998"/>
    <cellStyle name="20% - Accent5 3 4 7 2 2" xfId="8999"/>
    <cellStyle name="20% - Accent5 3 4 7 2 3" xfId="9000"/>
    <cellStyle name="20% - Accent5 3 4 7 3" xfId="9001"/>
    <cellStyle name="20% - Accent5 3 4 7 4" xfId="9002"/>
    <cellStyle name="20% - Accent5 3 4 7 5" xfId="9003"/>
    <cellStyle name="20% - Accent5 3 4 7 6" xfId="9004"/>
    <cellStyle name="20% - Accent5 3 4 8" xfId="9005"/>
    <cellStyle name="20% - Accent5 3 4 8 2" xfId="9006"/>
    <cellStyle name="20% - Accent5 3 4 8 2 2" xfId="9007"/>
    <cellStyle name="20% - Accent5 3 4 8 2 3" xfId="9008"/>
    <cellStyle name="20% - Accent5 3 4 8 3" xfId="9009"/>
    <cellStyle name="20% - Accent5 3 4 8 4" xfId="9010"/>
    <cellStyle name="20% - Accent5 3 4 8 5" xfId="9011"/>
    <cellStyle name="20% - Accent5 3 4 8 6" xfId="9012"/>
    <cellStyle name="20% - Accent5 3 4 9" xfId="9013"/>
    <cellStyle name="20% - Accent5 3 4 9 2" xfId="9014"/>
    <cellStyle name="20% - Accent5 3 4 9 3" xfId="9015"/>
    <cellStyle name="20% - Accent5 3 5" xfId="9016"/>
    <cellStyle name="20% - Accent5 3 5 10" xfId="9017"/>
    <cellStyle name="20% - Accent5 3 5 2" xfId="9018"/>
    <cellStyle name="20% - Accent5 3 5 2 2" xfId="9019"/>
    <cellStyle name="20% - Accent5 3 5 2 2 2" xfId="9020"/>
    <cellStyle name="20% - Accent5 3 5 2 2 2 2" xfId="9021"/>
    <cellStyle name="20% - Accent5 3 5 2 2 2 3" xfId="9022"/>
    <cellStyle name="20% - Accent5 3 5 2 2 3" xfId="9023"/>
    <cellStyle name="20% - Accent5 3 5 2 2 4" xfId="9024"/>
    <cellStyle name="20% - Accent5 3 5 2 2 5" xfId="9025"/>
    <cellStyle name="20% - Accent5 3 5 2 2 6" xfId="9026"/>
    <cellStyle name="20% - Accent5 3 5 2 3" xfId="9027"/>
    <cellStyle name="20% - Accent5 3 5 2 3 2" xfId="9028"/>
    <cellStyle name="20% - Accent5 3 5 2 3 2 2" xfId="9029"/>
    <cellStyle name="20% - Accent5 3 5 2 3 2 3" xfId="9030"/>
    <cellStyle name="20% - Accent5 3 5 2 3 3" xfId="9031"/>
    <cellStyle name="20% - Accent5 3 5 2 3 4" xfId="9032"/>
    <cellStyle name="20% - Accent5 3 5 2 3 5" xfId="9033"/>
    <cellStyle name="20% - Accent5 3 5 2 3 6" xfId="9034"/>
    <cellStyle name="20% - Accent5 3 5 2 4" xfId="9035"/>
    <cellStyle name="20% - Accent5 3 5 2 4 2" xfId="9036"/>
    <cellStyle name="20% - Accent5 3 5 2 4 3" xfId="9037"/>
    <cellStyle name="20% - Accent5 3 5 2 5" xfId="9038"/>
    <cellStyle name="20% - Accent5 3 5 2 6" xfId="9039"/>
    <cellStyle name="20% - Accent5 3 5 2 7" xfId="9040"/>
    <cellStyle name="20% - Accent5 3 5 2 8" xfId="9041"/>
    <cellStyle name="20% - Accent5 3 5 3" xfId="9042"/>
    <cellStyle name="20% - Accent5 3 5 3 2" xfId="9043"/>
    <cellStyle name="20% - Accent5 3 5 3 2 2" xfId="9044"/>
    <cellStyle name="20% - Accent5 3 5 3 2 2 2" xfId="9045"/>
    <cellStyle name="20% - Accent5 3 5 3 2 2 3" xfId="9046"/>
    <cellStyle name="20% - Accent5 3 5 3 2 3" xfId="9047"/>
    <cellStyle name="20% - Accent5 3 5 3 2 4" xfId="9048"/>
    <cellStyle name="20% - Accent5 3 5 3 2 5" xfId="9049"/>
    <cellStyle name="20% - Accent5 3 5 3 2 6" xfId="9050"/>
    <cellStyle name="20% - Accent5 3 5 3 3" xfId="9051"/>
    <cellStyle name="20% - Accent5 3 5 3 3 2" xfId="9052"/>
    <cellStyle name="20% - Accent5 3 5 3 3 3" xfId="9053"/>
    <cellStyle name="20% - Accent5 3 5 3 4" xfId="9054"/>
    <cellStyle name="20% - Accent5 3 5 3 5" xfId="9055"/>
    <cellStyle name="20% - Accent5 3 5 3 6" xfId="9056"/>
    <cellStyle name="20% - Accent5 3 5 3 7" xfId="9057"/>
    <cellStyle name="20% - Accent5 3 5 4" xfId="9058"/>
    <cellStyle name="20% - Accent5 3 5 4 2" xfId="9059"/>
    <cellStyle name="20% - Accent5 3 5 4 2 2" xfId="9060"/>
    <cellStyle name="20% - Accent5 3 5 4 2 3" xfId="9061"/>
    <cellStyle name="20% - Accent5 3 5 4 3" xfId="9062"/>
    <cellStyle name="20% - Accent5 3 5 4 4" xfId="9063"/>
    <cellStyle name="20% - Accent5 3 5 4 5" xfId="9064"/>
    <cellStyle name="20% - Accent5 3 5 4 6" xfId="9065"/>
    <cellStyle name="20% - Accent5 3 5 5" xfId="9066"/>
    <cellStyle name="20% - Accent5 3 5 5 2" xfId="9067"/>
    <cellStyle name="20% - Accent5 3 5 5 2 2" xfId="9068"/>
    <cellStyle name="20% - Accent5 3 5 5 2 3" xfId="9069"/>
    <cellStyle name="20% - Accent5 3 5 5 3" xfId="9070"/>
    <cellStyle name="20% - Accent5 3 5 5 4" xfId="9071"/>
    <cellStyle name="20% - Accent5 3 5 5 5" xfId="9072"/>
    <cellStyle name="20% - Accent5 3 5 5 6" xfId="9073"/>
    <cellStyle name="20% - Accent5 3 5 6" xfId="9074"/>
    <cellStyle name="20% - Accent5 3 5 6 2" xfId="9075"/>
    <cellStyle name="20% - Accent5 3 5 6 3" xfId="9076"/>
    <cellStyle name="20% - Accent5 3 5 7" xfId="9077"/>
    <cellStyle name="20% - Accent5 3 5 8" xfId="9078"/>
    <cellStyle name="20% - Accent5 3 5 9" xfId="9079"/>
    <cellStyle name="20% - Accent5 3 6" xfId="9080"/>
    <cellStyle name="20% - Accent5 3 6 2" xfId="9081"/>
    <cellStyle name="20% - Accent5 3 6 2 2" xfId="9082"/>
    <cellStyle name="20% - Accent5 3 6 2 2 2" xfId="9083"/>
    <cellStyle name="20% - Accent5 3 6 2 2 2 2" xfId="9084"/>
    <cellStyle name="20% - Accent5 3 6 2 2 2 3" xfId="9085"/>
    <cellStyle name="20% - Accent5 3 6 2 2 3" xfId="9086"/>
    <cellStyle name="20% - Accent5 3 6 2 2 4" xfId="9087"/>
    <cellStyle name="20% - Accent5 3 6 2 2 5" xfId="9088"/>
    <cellStyle name="20% - Accent5 3 6 2 2 6" xfId="9089"/>
    <cellStyle name="20% - Accent5 3 6 2 3" xfId="9090"/>
    <cellStyle name="20% - Accent5 3 6 2 3 2" xfId="9091"/>
    <cellStyle name="20% - Accent5 3 6 2 3 3" xfId="9092"/>
    <cellStyle name="20% - Accent5 3 6 2 4" xfId="9093"/>
    <cellStyle name="20% - Accent5 3 6 2 5" xfId="9094"/>
    <cellStyle name="20% - Accent5 3 6 2 6" xfId="9095"/>
    <cellStyle name="20% - Accent5 3 6 2 7" xfId="9096"/>
    <cellStyle name="20% - Accent5 3 6 3" xfId="9097"/>
    <cellStyle name="20% - Accent5 3 6 3 2" xfId="9098"/>
    <cellStyle name="20% - Accent5 3 6 3 2 2" xfId="9099"/>
    <cellStyle name="20% - Accent5 3 6 3 2 3" xfId="9100"/>
    <cellStyle name="20% - Accent5 3 6 3 3" xfId="9101"/>
    <cellStyle name="20% - Accent5 3 6 3 4" xfId="9102"/>
    <cellStyle name="20% - Accent5 3 6 3 5" xfId="9103"/>
    <cellStyle name="20% - Accent5 3 6 3 6" xfId="9104"/>
    <cellStyle name="20% - Accent5 3 6 4" xfId="9105"/>
    <cellStyle name="20% - Accent5 3 6 4 2" xfId="9106"/>
    <cellStyle name="20% - Accent5 3 6 4 2 2" xfId="9107"/>
    <cellStyle name="20% - Accent5 3 6 4 2 3" xfId="9108"/>
    <cellStyle name="20% - Accent5 3 6 4 3" xfId="9109"/>
    <cellStyle name="20% - Accent5 3 6 4 4" xfId="9110"/>
    <cellStyle name="20% - Accent5 3 6 4 5" xfId="9111"/>
    <cellStyle name="20% - Accent5 3 6 4 6" xfId="9112"/>
    <cellStyle name="20% - Accent5 3 6 5" xfId="9113"/>
    <cellStyle name="20% - Accent5 3 6 5 2" xfId="9114"/>
    <cellStyle name="20% - Accent5 3 6 5 3" xfId="9115"/>
    <cellStyle name="20% - Accent5 3 6 6" xfId="9116"/>
    <cellStyle name="20% - Accent5 3 6 7" xfId="9117"/>
    <cellStyle name="20% - Accent5 3 6 8" xfId="9118"/>
    <cellStyle name="20% - Accent5 3 6 9" xfId="9119"/>
    <cellStyle name="20% - Accent5 3 7" xfId="9120"/>
    <cellStyle name="20% - Accent5 3 7 2" xfId="9121"/>
    <cellStyle name="20% - Accent5 3 7 2 2" xfId="9122"/>
    <cellStyle name="20% - Accent5 3 7 2 2 2" xfId="9123"/>
    <cellStyle name="20% - Accent5 3 7 2 2 3" xfId="9124"/>
    <cellStyle name="20% - Accent5 3 7 2 3" xfId="9125"/>
    <cellStyle name="20% - Accent5 3 7 2 4" xfId="9126"/>
    <cellStyle name="20% - Accent5 3 7 2 5" xfId="9127"/>
    <cellStyle name="20% - Accent5 3 7 2 6" xfId="9128"/>
    <cellStyle name="20% - Accent5 3 7 3" xfId="9129"/>
    <cellStyle name="20% - Accent5 3 7 3 2" xfId="9130"/>
    <cellStyle name="20% - Accent5 3 7 3 3" xfId="9131"/>
    <cellStyle name="20% - Accent5 3 7 4" xfId="9132"/>
    <cellStyle name="20% - Accent5 3 7 5" xfId="9133"/>
    <cellStyle name="20% - Accent5 3 7 6" xfId="9134"/>
    <cellStyle name="20% - Accent5 3 7 7" xfId="9135"/>
    <cellStyle name="20% - Accent5 3 8" xfId="9136"/>
    <cellStyle name="20% - Accent5 3 8 2" xfId="9137"/>
    <cellStyle name="20% - Accent5 3 8 2 2" xfId="9138"/>
    <cellStyle name="20% - Accent5 3 8 2 3" xfId="9139"/>
    <cellStyle name="20% - Accent5 3 8 3" xfId="9140"/>
    <cellStyle name="20% - Accent5 3 8 4" xfId="9141"/>
    <cellStyle name="20% - Accent5 3 8 5" xfId="9142"/>
    <cellStyle name="20% - Accent5 3 8 6" xfId="9143"/>
    <cellStyle name="20% - Accent5 3 9" xfId="9144"/>
    <cellStyle name="20% - Accent5 3 9 2" xfId="9145"/>
    <cellStyle name="20% - Accent5 3 9 2 2" xfId="9146"/>
    <cellStyle name="20% - Accent5 3 9 2 3" xfId="9147"/>
    <cellStyle name="20% - Accent5 3 9 3" xfId="9148"/>
    <cellStyle name="20% - Accent5 3 9 4" xfId="9149"/>
    <cellStyle name="20% - Accent5 3 9 5" xfId="9150"/>
    <cellStyle name="20% - Accent5 3 9 6" xfId="9151"/>
    <cellStyle name="20% - Accent5 4" xfId="9152"/>
    <cellStyle name="20% - Accent5 4 10" xfId="9153"/>
    <cellStyle name="20% - Accent5 4 10 2" xfId="9154"/>
    <cellStyle name="20% - Accent5 4 10 2 2" xfId="9155"/>
    <cellStyle name="20% - Accent5 4 10 2 3" xfId="9156"/>
    <cellStyle name="20% - Accent5 4 10 3" xfId="9157"/>
    <cellStyle name="20% - Accent5 4 10 4" xfId="9158"/>
    <cellStyle name="20% - Accent5 4 10 5" xfId="9159"/>
    <cellStyle name="20% - Accent5 4 10 6" xfId="9160"/>
    <cellStyle name="20% - Accent5 4 11" xfId="9161"/>
    <cellStyle name="20% - Accent5 4 11 2" xfId="9162"/>
    <cellStyle name="20% - Accent5 4 11 3" xfId="9163"/>
    <cellStyle name="20% - Accent5 4 12" xfId="9164"/>
    <cellStyle name="20% - Accent5 4 13" xfId="9165"/>
    <cellStyle name="20% - Accent5 4 14" xfId="9166"/>
    <cellStyle name="20% - Accent5 4 15" xfId="9167"/>
    <cellStyle name="20% - Accent5 4 2" xfId="9168"/>
    <cellStyle name="20% - Accent5 4 2 10" xfId="9169"/>
    <cellStyle name="20% - Accent5 4 2 10 2" xfId="9170"/>
    <cellStyle name="20% - Accent5 4 2 10 3" xfId="9171"/>
    <cellStyle name="20% - Accent5 4 2 11" xfId="9172"/>
    <cellStyle name="20% - Accent5 4 2 12" xfId="9173"/>
    <cellStyle name="20% - Accent5 4 2 13" xfId="9174"/>
    <cellStyle name="20% - Accent5 4 2 14" xfId="9175"/>
    <cellStyle name="20% - Accent5 4 2 2" xfId="9176"/>
    <cellStyle name="20% - Accent5 4 2 2 10" xfId="9177"/>
    <cellStyle name="20% - Accent5 4 2 2 11" xfId="9178"/>
    <cellStyle name="20% - Accent5 4 2 2 12" xfId="9179"/>
    <cellStyle name="20% - Accent5 4 2 2 13" xfId="9180"/>
    <cellStyle name="20% - Accent5 4 2 2 2" xfId="9181"/>
    <cellStyle name="20% - Accent5 4 2 2 2 10" xfId="9182"/>
    <cellStyle name="20% - Accent5 4 2 2 2 2" xfId="9183"/>
    <cellStyle name="20% - Accent5 4 2 2 2 2 2" xfId="9184"/>
    <cellStyle name="20% - Accent5 4 2 2 2 2 2 2" xfId="9185"/>
    <cellStyle name="20% - Accent5 4 2 2 2 2 2 2 2" xfId="9186"/>
    <cellStyle name="20% - Accent5 4 2 2 2 2 2 2 3" xfId="9187"/>
    <cellStyle name="20% - Accent5 4 2 2 2 2 2 3" xfId="9188"/>
    <cellStyle name="20% - Accent5 4 2 2 2 2 2 4" xfId="9189"/>
    <cellStyle name="20% - Accent5 4 2 2 2 2 2 5" xfId="9190"/>
    <cellStyle name="20% - Accent5 4 2 2 2 2 2 6" xfId="9191"/>
    <cellStyle name="20% - Accent5 4 2 2 2 2 3" xfId="9192"/>
    <cellStyle name="20% - Accent5 4 2 2 2 2 3 2" xfId="9193"/>
    <cellStyle name="20% - Accent5 4 2 2 2 2 3 2 2" xfId="9194"/>
    <cellStyle name="20% - Accent5 4 2 2 2 2 3 2 3" xfId="9195"/>
    <cellStyle name="20% - Accent5 4 2 2 2 2 3 3" xfId="9196"/>
    <cellStyle name="20% - Accent5 4 2 2 2 2 3 4" xfId="9197"/>
    <cellStyle name="20% - Accent5 4 2 2 2 2 3 5" xfId="9198"/>
    <cellStyle name="20% - Accent5 4 2 2 2 2 3 6" xfId="9199"/>
    <cellStyle name="20% - Accent5 4 2 2 2 2 4" xfId="9200"/>
    <cellStyle name="20% - Accent5 4 2 2 2 2 4 2" xfId="9201"/>
    <cellStyle name="20% - Accent5 4 2 2 2 2 4 3" xfId="9202"/>
    <cellStyle name="20% - Accent5 4 2 2 2 2 5" xfId="9203"/>
    <cellStyle name="20% - Accent5 4 2 2 2 2 6" xfId="9204"/>
    <cellStyle name="20% - Accent5 4 2 2 2 2 7" xfId="9205"/>
    <cellStyle name="20% - Accent5 4 2 2 2 2 8" xfId="9206"/>
    <cellStyle name="20% - Accent5 4 2 2 2 3" xfId="9207"/>
    <cellStyle name="20% - Accent5 4 2 2 2 3 2" xfId="9208"/>
    <cellStyle name="20% - Accent5 4 2 2 2 3 2 2" xfId="9209"/>
    <cellStyle name="20% - Accent5 4 2 2 2 3 2 2 2" xfId="9210"/>
    <cellStyle name="20% - Accent5 4 2 2 2 3 2 2 3" xfId="9211"/>
    <cellStyle name="20% - Accent5 4 2 2 2 3 2 3" xfId="9212"/>
    <cellStyle name="20% - Accent5 4 2 2 2 3 2 4" xfId="9213"/>
    <cellStyle name="20% - Accent5 4 2 2 2 3 2 5" xfId="9214"/>
    <cellStyle name="20% - Accent5 4 2 2 2 3 2 6" xfId="9215"/>
    <cellStyle name="20% - Accent5 4 2 2 2 3 3" xfId="9216"/>
    <cellStyle name="20% - Accent5 4 2 2 2 3 3 2" xfId="9217"/>
    <cellStyle name="20% - Accent5 4 2 2 2 3 3 3" xfId="9218"/>
    <cellStyle name="20% - Accent5 4 2 2 2 3 4" xfId="9219"/>
    <cellStyle name="20% - Accent5 4 2 2 2 3 5" xfId="9220"/>
    <cellStyle name="20% - Accent5 4 2 2 2 3 6" xfId="9221"/>
    <cellStyle name="20% - Accent5 4 2 2 2 3 7" xfId="9222"/>
    <cellStyle name="20% - Accent5 4 2 2 2 4" xfId="9223"/>
    <cellStyle name="20% - Accent5 4 2 2 2 4 2" xfId="9224"/>
    <cellStyle name="20% - Accent5 4 2 2 2 4 2 2" xfId="9225"/>
    <cellStyle name="20% - Accent5 4 2 2 2 4 2 3" xfId="9226"/>
    <cellStyle name="20% - Accent5 4 2 2 2 4 3" xfId="9227"/>
    <cellStyle name="20% - Accent5 4 2 2 2 4 4" xfId="9228"/>
    <cellStyle name="20% - Accent5 4 2 2 2 4 5" xfId="9229"/>
    <cellStyle name="20% - Accent5 4 2 2 2 4 6" xfId="9230"/>
    <cellStyle name="20% - Accent5 4 2 2 2 5" xfId="9231"/>
    <cellStyle name="20% - Accent5 4 2 2 2 5 2" xfId="9232"/>
    <cellStyle name="20% - Accent5 4 2 2 2 5 2 2" xfId="9233"/>
    <cellStyle name="20% - Accent5 4 2 2 2 5 2 3" xfId="9234"/>
    <cellStyle name="20% - Accent5 4 2 2 2 5 3" xfId="9235"/>
    <cellStyle name="20% - Accent5 4 2 2 2 5 4" xfId="9236"/>
    <cellStyle name="20% - Accent5 4 2 2 2 5 5" xfId="9237"/>
    <cellStyle name="20% - Accent5 4 2 2 2 5 6" xfId="9238"/>
    <cellStyle name="20% - Accent5 4 2 2 2 6" xfId="9239"/>
    <cellStyle name="20% - Accent5 4 2 2 2 6 2" xfId="9240"/>
    <cellStyle name="20% - Accent5 4 2 2 2 6 3" xfId="9241"/>
    <cellStyle name="20% - Accent5 4 2 2 2 7" xfId="9242"/>
    <cellStyle name="20% - Accent5 4 2 2 2 8" xfId="9243"/>
    <cellStyle name="20% - Accent5 4 2 2 2 9" xfId="9244"/>
    <cellStyle name="20% - Accent5 4 2 2 3" xfId="9245"/>
    <cellStyle name="20% - Accent5 4 2 2 3 2" xfId="9246"/>
    <cellStyle name="20% - Accent5 4 2 2 3 2 2" xfId="9247"/>
    <cellStyle name="20% - Accent5 4 2 2 3 2 2 2" xfId="9248"/>
    <cellStyle name="20% - Accent5 4 2 2 3 2 2 2 2" xfId="9249"/>
    <cellStyle name="20% - Accent5 4 2 2 3 2 2 2 3" xfId="9250"/>
    <cellStyle name="20% - Accent5 4 2 2 3 2 2 3" xfId="9251"/>
    <cellStyle name="20% - Accent5 4 2 2 3 2 2 4" xfId="9252"/>
    <cellStyle name="20% - Accent5 4 2 2 3 2 2 5" xfId="9253"/>
    <cellStyle name="20% - Accent5 4 2 2 3 2 2 6" xfId="9254"/>
    <cellStyle name="20% - Accent5 4 2 2 3 2 3" xfId="9255"/>
    <cellStyle name="20% - Accent5 4 2 2 3 2 3 2" xfId="9256"/>
    <cellStyle name="20% - Accent5 4 2 2 3 2 3 3" xfId="9257"/>
    <cellStyle name="20% - Accent5 4 2 2 3 2 4" xfId="9258"/>
    <cellStyle name="20% - Accent5 4 2 2 3 2 5" xfId="9259"/>
    <cellStyle name="20% - Accent5 4 2 2 3 2 6" xfId="9260"/>
    <cellStyle name="20% - Accent5 4 2 2 3 2 7" xfId="9261"/>
    <cellStyle name="20% - Accent5 4 2 2 3 3" xfId="9262"/>
    <cellStyle name="20% - Accent5 4 2 2 3 3 2" xfId="9263"/>
    <cellStyle name="20% - Accent5 4 2 2 3 3 2 2" xfId="9264"/>
    <cellStyle name="20% - Accent5 4 2 2 3 3 2 3" xfId="9265"/>
    <cellStyle name="20% - Accent5 4 2 2 3 3 3" xfId="9266"/>
    <cellStyle name="20% - Accent5 4 2 2 3 3 4" xfId="9267"/>
    <cellStyle name="20% - Accent5 4 2 2 3 3 5" xfId="9268"/>
    <cellStyle name="20% - Accent5 4 2 2 3 3 6" xfId="9269"/>
    <cellStyle name="20% - Accent5 4 2 2 3 4" xfId="9270"/>
    <cellStyle name="20% - Accent5 4 2 2 3 4 2" xfId="9271"/>
    <cellStyle name="20% - Accent5 4 2 2 3 4 2 2" xfId="9272"/>
    <cellStyle name="20% - Accent5 4 2 2 3 4 2 3" xfId="9273"/>
    <cellStyle name="20% - Accent5 4 2 2 3 4 3" xfId="9274"/>
    <cellStyle name="20% - Accent5 4 2 2 3 4 4" xfId="9275"/>
    <cellStyle name="20% - Accent5 4 2 2 3 4 5" xfId="9276"/>
    <cellStyle name="20% - Accent5 4 2 2 3 4 6" xfId="9277"/>
    <cellStyle name="20% - Accent5 4 2 2 3 5" xfId="9278"/>
    <cellStyle name="20% - Accent5 4 2 2 3 5 2" xfId="9279"/>
    <cellStyle name="20% - Accent5 4 2 2 3 5 3" xfId="9280"/>
    <cellStyle name="20% - Accent5 4 2 2 3 6" xfId="9281"/>
    <cellStyle name="20% - Accent5 4 2 2 3 7" xfId="9282"/>
    <cellStyle name="20% - Accent5 4 2 2 3 8" xfId="9283"/>
    <cellStyle name="20% - Accent5 4 2 2 3 9" xfId="9284"/>
    <cellStyle name="20% - Accent5 4 2 2 4" xfId="9285"/>
    <cellStyle name="20% - Accent5 4 2 2 4 2" xfId="9286"/>
    <cellStyle name="20% - Accent5 4 2 2 4 2 2" xfId="9287"/>
    <cellStyle name="20% - Accent5 4 2 2 4 2 2 2" xfId="9288"/>
    <cellStyle name="20% - Accent5 4 2 2 4 2 2 3" xfId="9289"/>
    <cellStyle name="20% - Accent5 4 2 2 4 2 3" xfId="9290"/>
    <cellStyle name="20% - Accent5 4 2 2 4 2 4" xfId="9291"/>
    <cellStyle name="20% - Accent5 4 2 2 4 2 5" xfId="9292"/>
    <cellStyle name="20% - Accent5 4 2 2 4 2 6" xfId="9293"/>
    <cellStyle name="20% - Accent5 4 2 2 4 3" xfId="9294"/>
    <cellStyle name="20% - Accent5 4 2 2 4 3 2" xfId="9295"/>
    <cellStyle name="20% - Accent5 4 2 2 4 3 3" xfId="9296"/>
    <cellStyle name="20% - Accent5 4 2 2 4 4" xfId="9297"/>
    <cellStyle name="20% - Accent5 4 2 2 4 5" xfId="9298"/>
    <cellStyle name="20% - Accent5 4 2 2 4 6" xfId="9299"/>
    <cellStyle name="20% - Accent5 4 2 2 4 7" xfId="9300"/>
    <cellStyle name="20% - Accent5 4 2 2 5" xfId="9301"/>
    <cellStyle name="20% - Accent5 4 2 2 5 2" xfId="9302"/>
    <cellStyle name="20% - Accent5 4 2 2 5 2 2" xfId="9303"/>
    <cellStyle name="20% - Accent5 4 2 2 5 2 3" xfId="9304"/>
    <cellStyle name="20% - Accent5 4 2 2 5 3" xfId="9305"/>
    <cellStyle name="20% - Accent5 4 2 2 5 4" xfId="9306"/>
    <cellStyle name="20% - Accent5 4 2 2 5 5" xfId="9307"/>
    <cellStyle name="20% - Accent5 4 2 2 5 6" xfId="9308"/>
    <cellStyle name="20% - Accent5 4 2 2 6" xfId="9309"/>
    <cellStyle name="20% - Accent5 4 2 2 6 2" xfId="9310"/>
    <cellStyle name="20% - Accent5 4 2 2 6 2 2" xfId="9311"/>
    <cellStyle name="20% - Accent5 4 2 2 6 2 3" xfId="9312"/>
    <cellStyle name="20% - Accent5 4 2 2 6 3" xfId="9313"/>
    <cellStyle name="20% - Accent5 4 2 2 6 4" xfId="9314"/>
    <cellStyle name="20% - Accent5 4 2 2 6 5" xfId="9315"/>
    <cellStyle name="20% - Accent5 4 2 2 6 6" xfId="9316"/>
    <cellStyle name="20% - Accent5 4 2 2 7" xfId="9317"/>
    <cellStyle name="20% - Accent5 4 2 2 7 2" xfId="9318"/>
    <cellStyle name="20% - Accent5 4 2 2 7 2 2" xfId="9319"/>
    <cellStyle name="20% - Accent5 4 2 2 7 2 3" xfId="9320"/>
    <cellStyle name="20% - Accent5 4 2 2 7 3" xfId="9321"/>
    <cellStyle name="20% - Accent5 4 2 2 7 4" xfId="9322"/>
    <cellStyle name="20% - Accent5 4 2 2 7 5" xfId="9323"/>
    <cellStyle name="20% - Accent5 4 2 2 7 6" xfId="9324"/>
    <cellStyle name="20% - Accent5 4 2 2 8" xfId="9325"/>
    <cellStyle name="20% - Accent5 4 2 2 8 2" xfId="9326"/>
    <cellStyle name="20% - Accent5 4 2 2 8 2 2" xfId="9327"/>
    <cellStyle name="20% - Accent5 4 2 2 8 2 3" xfId="9328"/>
    <cellStyle name="20% - Accent5 4 2 2 8 3" xfId="9329"/>
    <cellStyle name="20% - Accent5 4 2 2 8 4" xfId="9330"/>
    <cellStyle name="20% - Accent5 4 2 2 8 5" xfId="9331"/>
    <cellStyle name="20% - Accent5 4 2 2 8 6" xfId="9332"/>
    <cellStyle name="20% - Accent5 4 2 2 9" xfId="9333"/>
    <cellStyle name="20% - Accent5 4 2 2 9 2" xfId="9334"/>
    <cellStyle name="20% - Accent5 4 2 2 9 3" xfId="9335"/>
    <cellStyle name="20% - Accent5 4 2 3" xfId="9336"/>
    <cellStyle name="20% - Accent5 4 2 3 10" xfId="9337"/>
    <cellStyle name="20% - Accent5 4 2 3 2" xfId="9338"/>
    <cellStyle name="20% - Accent5 4 2 3 2 2" xfId="9339"/>
    <cellStyle name="20% - Accent5 4 2 3 2 2 2" xfId="9340"/>
    <cellStyle name="20% - Accent5 4 2 3 2 2 2 2" xfId="9341"/>
    <cellStyle name="20% - Accent5 4 2 3 2 2 2 3" xfId="9342"/>
    <cellStyle name="20% - Accent5 4 2 3 2 2 3" xfId="9343"/>
    <cellStyle name="20% - Accent5 4 2 3 2 2 4" xfId="9344"/>
    <cellStyle name="20% - Accent5 4 2 3 2 2 5" xfId="9345"/>
    <cellStyle name="20% - Accent5 4 2 3 2 2 6" xfId="9346"/>
    <cellStyle name="20% - Accent5 4 2 3 2 3" xfId="9347"/>
    <cellStyle name="20% - Accent5 4 2 3 2 3 2" xfId="9348"/>
    <cellStyle name="20% - Accent5 4 2 3 2 3 2 2" xfId="9349"/>
    <cellStyle name="20% - Accent5 4 2 3 2 3 2 3" xfId="9350"/>
    <cellStyle name="20% - Accent5 4 2 3 2 3 3" xfId="9351"/>
    <cellStyle name="20% - Accent5 4 2 3 2 3 4" xfId="9352"/>
    <cellStyle name="20% - Accent5 4 2 3 2 3 5" xfId="9353"/>
    <cellStyle name="20% - Accent5 4 2 3 2 3 6" xfId="9354"/>
    <cellStyle name="20% - Accent5 4 2 3 2 4" xfId="9355"/>
    <cellStyle name="20% - Accent5 4 2 3 2 4 2" xfId="9356"/>
    <cellStyle name="20% - Accent5 4 2 3 2 4 3" xfId="9357"/>
    <cellStyle name="20% - Accent5 4 2 3 2 5" xfId="9358"/>
    <cellStyle name="20% - Accent5 4 2 3 2 6" xfId="9359"/>
    <cellStyle name="20% - Accent5 4 2 3 2 7" xfId="9360"/>
    <cellStyle name="20% - Accent5 4 2 3 2 8" xfId="9361"/>
    <cellStyle name="20% - Accent5 4 2 3 3" xfId="9362"/>
    <cellStyle name="20% - Accent5 4 2 3 3 2" xfId="9363"/>
    <cellStyle name="20% - Accent5 4 2 3 3 2 2" xfId="9364"/>
    <cellStyle name="20% - Accent5 4 2 3 3 2 2 2" xfId="9365"/>
    <cellStyle name="20% - Accent5 4 2 3 3 2 2 3" xfId="9366"/>
    <cellStyle name="20% - Accent5 4 2 3 3 2 3" xfId="9367"/>
    <cellStyle name="20% - Accent5 4 2 3 3 2 4" xfId="9368"/>
    <cellStyle name="20% - Accent5 4 2 3 3 2 5" xfId="9369"/>
    <cellStyle name="20% - Accent5 4 2 3 3 2 6" xfId="9370"/>
    <cellStyle name="20% - Accent5 4 2 3 3 3" xfId="9371"/>
    <cellStyle name="20% - Accent5 4 2 3 3 3 2" xfId="9372"/>
    <cellStyle name="20% - Accent5 4 2 3 3 3 3" xfId="9373"/>
    <cellStyle name="20% - Accent5 4 2 3 3 4" xfId="9374"/>
    <cellStyle name="20% - Accent5 4 2 3 3 5" xfId="9375"/>
    <cellStyle name="20% - Accent5 4 2 3 3 6" xfId="9376"/>
    <cellStyle name="20% - Accent5 4 2 3 3 7" xfId="9377"/>
    <cellStyle name="20% - Accent5 4 2 3 4" xfId="9378"/>
    <cellStyle name="20% - Accent5 4 2 3 4 2" xfId="9379"/>
    <cellStyle name="20% - Accent5 4 2 3 4 2 2" xfId="9380"/>
    <cellStyle name="20% - Accent5 4 2 3 4 2 3" xfId="9381"/>
    <cellStyle name="20% - Accent5 4 2 3 4 3" xfId="9382"/>
    <cellStyle name="20% - Accent5 4 2 3 4 4" xfId="9383"/>
    <cellStyle name="20% - Accent5 4 2 3 4 5" xfId="9384"/>
    <cellStyle name="20% - Accent5 4 2 3 4 6" xfId="9385"/>
    <cellStyle name="20% - Accent5 4 2 3 5" xfId="9386"/>
    <cellStyle name="20% - Accent5 4 2 3 5 2" xfId="9387"/>
    <cellStyle name="20% - Accent5 4 2 3 5 2 2" xfId="9388"/>
    <cellStyle name="20% - Accent5 4 2 3 5 2 3" xfId="9389"/>
    <cellStyle name="20% - Accent5 4 2 3 5 3" xfId="9390"/>
    <cellStyle name="20% - Accent5 4 2 3 5 4" xfId="9391"/>
    <cellStyle name="20% - Accent5 4 2 3 5 5" xfId="9392"/>
    <cellStyle name="20% - Accent5 4 2 3 5 6" xfId="9393"/>
    <cellStyle name="20% - Accent5 4 2 3 6" xfId="9394"/>
    <cellStyle name="20% - Accent5 4 2 3 6 2" xfId="9395"/>
    <cellStyle name="20% - Accent5 4 2 3 6 3" xfId="9396"/>
    <cellStyle name="20% - Accent5 4 2 3 7" xfId="9397"/>
    <cellStyle name="20% - Accent5 4 2 3 8" xfId="9398"/>
    <cellStyle name="20% - Accent5 4 2 3 9" xfId="9399"/>
    <cellStyle name="20% - Accent5 4 2 4" xfId="9400"/>
    <cellStyle name="20% - Accent5 4 2 4 2" xfId="9401"/>
    <cellStyle name="20% - Accent5 4 2 4 2 2" xfId="9402"/>
    <cellStyle name="20% - Accent5 4 2 4 2 2 2" xfId="9403"/>
    <cellStyle name="20% - Accent5 4 2 4 2 2 2 2" xfId="9404"/>
    <cellStyle name="20% - Accent5 4 2 4 2 2 2 3" xfId="9405"/>
    <cellStyle name="20% - Accent5 4 2 4 2 2 3" xfId="9406"/>
    <cellStyle name="20% - Accent5 4 2 4 2 2 4" xfId="9407"/>
    <cellStyle name="20% - Accent5 4 2 4 2 2 5" xfId="9408"/>
    <cellStyle name="20% - Accent5 4 2 4 2 2 6" xfId="9409"/>
    <cellStyle name="20% - Accent5 4 2 4 2 3" xfId="9410"/>
    <cellStyle name="20% - Accent5 4 2 4 2 3 2" xfId="9411"/>
    <cellStyle name="20% - Accent5 4 2 4 2 3 3" xfId="9412"/>
    <cellStyle name="20% - Accent5 4 2 4 2 4" xfId="9413"/>
    <cellStyle name="20% - Accent5 4 2 4 2 5" xfId="9414"/>
    <cellStyle name="20% - Accent5 4 2 4 2 6" xfId="9415"/>
    <cellStyle name="20% - Accent5 4 2 4 2 7" xfId="9416"/>
    <cellStyle name="20% - Accent5 4 2 4 3" xfId="9417"/>
    <cellStyle name="20% - Accent5 4 2 4 3 2" xfId="9418"/>
    <cellStyle name="20% - Accent5 4 2 4 3 2 2" xfId="9419"/>
    <cellStyle name="20% - Accent5 4 2 4 3 2 3" xfId="9420"/>
    <cellStyle name="20% - Accent5 4 2 4 3 3" xfId="9421"/>
    <cellStyle name="20% - Accent5 4 2 4 3 4" xfId="9422"/>
    <cellStyle name="20% - Accent5 4 2 4 3 5" xfId="9423"/>
    <cellStyle name="20% - Accent5 4 2 4 3 6" xfId="9424"/>
    <cellStyle name="20% - Accent5 4 2 4 4" xfId="9425"/>
    <cellStyle name="20% - Accent5 4 2 4 4 2" xfId="9426"/>
    <cellStyle name="20% - Accent5 4 2 4 4 2 2" xfId="9427"/>
    <cellStyle name="20% - Accent5 4 2 4 4 2 3" xfId="9428"/>
    <cellStyle name="20% - Accent5 4 2 4 4 3" xfId="9429"/>
    <cellStyle name="20% - Accent5 4 2 4 4 4" xfId="9430"/>
    <cellStyle name="20% - Accent5 4 2 4 4 5" xfId="9431"/>
    <cellStyle name="20% - Accent5 4 2 4 4 6" xfId="9432"/>
    <cellStyle name="20% - Accent5 4 2 4 5" xfId="9433"/>
    <cellStyle name="20% - Accent5 4 2 4 5 2" xfId="9434"/>
    <cellStyle name="20% - Accent5 4 2 4 5 3" xfId="9435"/>
    <cellStyle name="20% - Accent5 4 2 4 6" xfId="9436"/>
    <cellStyle name="20% - Accent5 4 2 4 7" xfId="9437"/>
    <cellStyle name="20% - Accent5 4 2 4 8" xfId="9438"/>
    <cellStyle name="20% - Accent5 4 2 4 9" xfId="9439"/>
    <cellStyle name="20% - Accent5 4 2 5" xfId="9440"/>
    <cellStyle name="20% - Accent5 4 2 5 2" xfId="9441"/>
    <cellStyle name="20% - Accent5 4 2 5 2 2" xfId="9442"/>
    <cellStyle name="20% - Accent5 4 2 5 2 2 2" xfId="9443"/>
    <cellStyle name="20% - Accent5 4 2 5 2 2 3" xfId="9444"/>
    <cellStyle name="20% - Accent5 4 2 5 2 3" xfId="9445"/>
    <cellStyle name="20% - Accent5 4 2 5 2 4" xfId="9446"/>
    <cellStyle name="20% - Accent5 4 2 5 2 5" xfId="9447"/>
    <cellStyle name="20% - Accent5 4 2 5 2 6" xfId="9448"/>
    <cellStyle name="20% - Accent5 4 2 5 3" xfId="9449"/>
    <cellStyle name="20% - Accent5 4 2 5 3 2" xfId="9450"/>
    <cellStyle name="20% - Accent5 4 2 5 3 3" xfId="9451"/>
    <cellStyle name="20% - Accent5 4 2 5 4" xfId="9452"/>
    <cellStyle name="20% - Accent5 4 2 5 5" xfId="9453"/>
    <cellStyle name="20% - Accent5 4 2 5 6" xfId="9454"/>
    <cellStyle name="20% - Accent5 4 2 5 7" xfId="9455"/>
    <cellStyle name="20% - Accent5 4 2 6" xfId="9456"/>
    <cellStyle name="20% - Accent5 4 2 6 2" xfId="9457"/>
    <cellStyle name="20% - Accent5 4 2 6 2 2" xfId="9458"/>
    <cellStyle name="20% - Accent5 4 2 6 2 3" xfId="9459"/>
    <cellStyle name="20% - Accent5 4 2 6 3" xfId="9460"/>
    <cellStyle name="20% - Accent5 4 2 6 4" xfId="9461"/>
    <cellStyle name="20% - Accent5 4 2 6 5" xfId="9462"/>
    <cellStyle name="20% - Accent5 4 2 6 6" xfId="9463"/>
    <cellStyle name="20% - Accent5 4 2 7" xfId="9464"/>
    <cellStyle name="20% - Accent5 4 2 7 2" xfId="9465"/>
    <cellStyle name="20% - Accent5 4 2 7 2 2" xfId="9466"/>
    <cellStyle name="20% - Accent5 4 2 7 2 3" xfId="9467"/>
    <cellStyle name="20% - Accent5 4 2 7 3" xfId="9468"/>
    <cellStyle name="20% - Accent5 4 2 7 4" xfId="9469"/>
    <cellStyle name="20% - Accent5 4 2 7 5" xfId="9470"/>
    <cellStyle name="20% - Accent5 4 2 7 6" xfId="9471"/>
    <cellStyle name="20% - Accent5 4 2 8" xfId="9472"/>
    <cellStyle name="20% - Accent5 4 2 8 2" xfId="9473"/>
    <cellStyle name="20% - Accent5 4 2 8 2 2" xfId="9474"/>
    <cellStyle name="20% - Accent5 4 2 8 2 3" xfId="9475"/>
    <cellStyle name="20% - Accent5 4 2 8 3" xfId="9476"/>
    <cellStyle name="20% - Accent5 4 2 8 4" xfId="9477"/>
    <cellStyle name="20% - Accent5 4 2 8 5" xfId="9478"/>
    <cellStyle name="20% - Accent5 4 2 8 6" xfId="9479"/>
    <cellStyle name="20% - Accent5 4 2 9" xfId="9480"/>
    <cellStyle name="20% - Accent5 4 2 9 2" xfId="9481"/>
    <cellStyle name="20% - Accent5 4 2 9 2 2" xfId="9482"/>
    <cellStyle name="20% - Accent5 4 2 9 2 3" xfId="9483"/>
    <cellStyle name="20% - Accent5 4 2 9 3" xfId="9484"/>
    <cellStyle name="20% - Accent5 4 2 9 4" xfId="9485"/>
    <cellStyle name="20% - Accent5 4 2 9 5" xfId="9486"/>
    <cellStyle name="20% - Accent5 4 2 9 6" xfId="9487"/>
    <cellStyle name="20% - Accent5 4 3" xfId="9488"/>
    <cellStyle name="20% - Accent5 4 3 10" xfId="9489"/>
    <cellStyle name="20% - Accent5 4 3 11" xfId="9490"/>
    <cellStyle name="20% - Accent5 4 3 12" xfId="9491"/>
    <cellStyle name="20% - Accent5 4 3 13" xfId="9492"/>
    <cellStyle name="20% - Accent5 4 3 2" xfId="9493"/>
    <cellStyle name="20% - Accent5 4 3 2 10" xfId="9494"/>
    <cellStyle name="20% - Accent5 4 3 2 2" xfId="9495"/>
    <cellStyle name="20% - Accent5 4 3 2 2 2" xfId="9496"/>
    <cellStyle name="20% - Accent5 4 3 2 2 2 2" xfId="9497"/>
    <cellStyle name="20% - Accent5 4 3 2 2 2 2 2" xfId="9498"/>
    <cellStyle name="20% - Accent5 4 3 2 2 2 2 3" xfId="9499"/>
    <cellStyle name="20% - Accent5 4 3 2 2 2 3" xfId="9500"/>
    <cellStyle name="20% - Accent5 4 3 2 2 2 4" xfId="9501"/>
    <cellStyle name="20% - Accent5 4 3 2 2 2 5" xfId="9502"/>
    <cellStyle name="20% - Accent5 4 3 2 2 2 6" xfId="9503"/>
    <cellStyle name="20% - Accent5 4 3 2 2 3" xfId="9504"/>
    <cellStyle name="20% - Accent5 4 3 2 2 3 2" xfId="9505"/>
    <cellStyle name="20% - Accent5 4 3 2 2 3 2 2" xfId="9506"/>
    <cellStyle name="20% - Accent5 4 3 2 2 3 2 3" xfId="9507"/>
    <cellStyle name="20% - Accent5 4 3 2 2 3 3" xfId="9508"/>
    <cellStyle name="20% - Accent5 4 3 2 2 3 4" xfId="9509"/>
    <cellStyle name="20% - Accent5 4 3 2 2 3 5" xfId="9510"/>
    <cellStyle name="20% - Accent5 4 3 2 2 3 6" xfId="9511"/>
    <cellStyle name="20% - Accent5 4 3 2 2 4" xfId="9512"/>
    <cellStyle name="20% - Accent5 4 3 2 2 4 2" xfId="9513"/>
    <cellStyle name="20% - Accent5 4 3 2 2 4 3" xfId="9514"/>
    <cellStyle name="20% - Accent5 4 3 2 2 5" xfId="9515"/>
    <cellStyle name="20% - Accent5 4 3 2 2 6" xfId="9516"/>
    <cellStyle name="20% - Accent5 4 3 2 2 7" xfId="9517"/>
    <cellStyle name="20% - Accent5 4 3 2 2 8" xfId="9518"/>
    <cellStyle name="20% - Accent5 4 3 2 3" xfId="9519"/>
    <cellStyle name="20% - Accent5 4 3 2 3 2" xfId="9520"/>
    <cellStyle name="20% - Accent5 4 3 2 3 2 2" xfId="9521"/>
    <cellStyle name="20% - Accent5 4 3 2 3 2 2 2" xfId="9522"/>
    <cellStyle name="20% - Accent5 4 3 2 3 2 2 3" xfId="9523"/>
    <cellStyle name="20% - Accent5 4 3 2 3 2 3" xfId="9524"/>
    <cellStyle name="20% - Accent5 4 3 2 3 2 4" xfId="9525"/>
    <cellStyle name="20% - Accent5 4 3 2 3 2 5" xfId="9526"/>
    <cellStyle name="20% - Accent5 4 3 2 3 2 6" xfId="9527"/>
    <cellStyle name="20% - Accent5 4 3 2 3 3" xfId="9528"/>
    <cellStyle name="20% - Accent5 4 3 2 3 3 2" xfId="9529"/>
    <cellStyle name="20% - Accent5 4 3 2 3 3 3" xfId="9530"/>
    <cellStyle name="20% - Accent5 4 3 2 3 4" xfId="9531"/>
    <cellStyle name="20% - Accent5 4 3 2 3 5" xfId="9532"/>
    <cellStyle name="20% - Accent5 4 3 2 3 6" xfId="9533"/>
    <cellStyle name="20% - Accent5 4 3 2 3 7" xfId="9534"/>
    <cellStyle name="20% - Accent5 4 3 2 4" xfId="9535"/>
    <cellStyle name="20% - Accent5 4 3 2 4 2" xfId="9536"/>
    <cellStyle name="20% - Accent5 4 3 2 4 2 2" xfId="9537"/>
    <cellStyle name="20% - Accent5 4 3 2 4 2 3" xfId="9538"/>
    <cellStyle name="20% - Accent5 4 3 2 4 3" xfId="9539"/>
    <cellStyle name="20% - Accent5 4 3 2 4 4" xfId="9540"/>
    <cellStyle name="20% - Accent5 4 3 2 4 5" xfId="9541"/>
    <cellStyle name="20% - Accent5 4 3 2 4 6" xfId="9542"/>
    <cellStyle name="20% - Accent5 4 3 2 5" xfId="9543"/>
    <cellStyle name="20% - Accent5 4 3 2 5 2" xfId="9544"/>
    <cellStyle name="20% - Accent5 4 3 2 5 2 2" xfId="9545"/>
    <cellStyle name="20% - Accent5 4 3 2 5 2 3" xfId="9546"/>
    <cellStyle name="20% - Accent5 4 3 2 5 3" xfId="9547"/>
    <cellStyle name="20% - Accent5 4 3 2 5 4" xfId="9548"/>
    <cellStyle name="20% - Accent5 4 3 2 5 5" xfId="9549"/>
    <cellStyle name="20% - Accent5 4 3 2 5 6" xfId="9550"/>
    <cellStyle name="20% - Accent5 4 3 2 6" xfId="9551"/>
    <cellStyle name="20% - Accent5 4 3 2 6 2" xfId="9552"/>
    <cellStyle name="20% - Accent5 4 3 2 6 3" xfId="9553"/>
    <cellStyle name="20% - Accent5 4 3 2 7" xfId="9554"/>
    <cellStyle name="20% - Accent5 4 3 2 8" xfId="9555"/>
    <cellStyle name="20% - Accent5 4 3 2 9" xfId="9556"/>
    <cellStyle name="20% - Accent5 4 3 3" xfId="9557"/>
    <cellStyle name="20% - Accent5 4 3 3 2" xfId="9558"/>
    <cellStyle name="20% - Accent5 4 3 3 2 2" xfId="9559"/>
    <cellStyle name="20% - Accent5 4 3 3 2 2 2" xfId="9560"/>
    <cellStyle name="20% - Accent5 4 3 3 2 2 2 2" xfId="9561"/>
    <cellStyle name="20% - Accent5 4 3 3 2 2 2 3" xfId="9562"/>
    <cellStyle name="20% - Accent5 4 3 3 2 2 3" xfId="9563"/>
    <cellStyle name="20% - Accent5 4 3 3 2 2 4" xfId="9564"/>
    <cellStyle name="20% - Accent5 4 3 3 2 2 5" xfId="9565"/>
    <cellStyle name="20% - Accent5 4 3 3 2 2 6" xfId="9566"/>
    <cellStyle name="20% - Accent5 4 3 3 2 3" xfId="9567"/>
    <cellStyle name="20% - Accent5 4 3 3 2 3 2" xfId="9568"/>
    <cellStyle name="20% - Accent5 4 3 3 2 3 3" xfId="9569"/>
    <cellStyle name="20% - Accent5 4 3 3 2 4" xfId="9570"/>
    <cellStyle name="20% - Accent5 4 3 3 2 5" xfId="9571"/>
    <cellStyle name="20% - Accent5 4 3 3 2 6" xfId="9572"/>
    <cellStyle name="20% - Accent5 4 3 3 2 7" xfId="9573"/>
    <cellStyle name="20% - Accent5 4 3 3 3" xfId="9574"/>
    <cellStyle name="20% - Accent5 4 3 3 3 2" xfId="9575"/>
    <cellStyle name="20% - Accent5 4 3 3 3 2 2" xfId="9576"/>
    <cellStyle name="20% - Accent5 4 3 3 3 2 3" xfId="9577"/>
    <cellStyle name="20% - Accent5 4 3 3 3 3" xfId="9578"/>
    <cellStyle name="20% - Accent5 4 3 3 3 4" xfId="9579"/>
    <cellStyle name="20% - Accent5 4 3 3 3 5" xfId="9580"/>
    <cellStyle name="20% - Accent5 4 3 3 3 6" xfId="9581"/>
    <cellStyle name="20% - Accent5 4 3 3 4" xfId="9582"/>
    <cellStyle name="20% - Accent5 4 3 3 4 2" xfId="9583"/>
    <cellStyle name="20% - Accent5 4 3 3 4 2 2" xfId="9584"/>
    <cellStyle name="20% - Accent5 4 3 3 4 2 3" xfId="9585"/>
    <cellStyle name="20% - Accent5 4 3 3 4 3" xfId="9586"/>
    <cellStyle name="20% - Accent5 4 3 3 4 4" xfId="9587"/>
    <cellStyle name="20% - Accent5 4 3 3 4 5" xfId="9588"/>
    <cellStyle name="20% - Accent5 4 3 3 4 6" xfId="9589"/>
    <cellStyle name="20% - Accent5 4 3 3 5" xfId="9590"/>
    <cellStyle name="20% - Accent5 4 3 3 5 2" xfId="9591"/>
    <cellStyle name="20% - Accent5 4 3 3 5 3" xfId="9592"/>
    <cellStyle name="20% - Accent5 4 3 3 6" xfId="9593"/>
    <cellStyle name="20% - Accent5 4 3 3 7" xfId="9594"/>
    <cellStyle name="20% - Accent5 4 3 3 8" xfId="9595"/>
    <cellStyle name="20% - Accent5 4 3 3 9" xfId="9596"/>
    <cellStyle name="20% - Accent5 4 3 4" xfId="9597"/>
    <cellStyle name="20% - Accent5 4 3 4 2" xfId="9598"/>
    <cellStyle name="20% - Accent5 4 3 4 2 2" xfId="9599"/>
    <cellStyle name="20% - Accent5 4 3 4 2 2 2" xfId="9600"/>
    <cellStyle name="20% - Accent5 4 3 4 2 2 3" xfId="9601"/>
    <cellStyle name="20% - Accent5 4 3 4 2 3" xfId="9602"/>
    <cellStyle name="20% - Accent5 4 3 4 2 4" xfId="9603"/>
    <cellStyle name="20% - Accent5 4 3 4 2 5" xfId="9604"/>
    <cellStyle name="20% - Accent5 4 3 4 2 6" xfId="9605"/>
    <cellStyle name="20% - Accent5 4 3 4 3" xfId="9606"/>
    <cellStyle name="20% - Accent5 4 3 4 3 2" xfId="9607"/>
    <cellStyle name="20% - Accent5 4 3 4 3 3" xfId="9608"/>
    <cellStyle name="20% - Accent5 4 3 4 4" xfId="9609"/>
    <cellStyle name="20% - Accent5 4 3 4 5" xfId="9610"/>
    <cellStyle name="20% - Accent5 4 3 4 6" xfId="9611"/>
    <cellStyle name="20% - Accent5 4 3 4 7" xfId="9612"/>
    <cellStyle name="20% - Accent5 4 3 5" xfId="9613"/>
    <cellStyle name="20% - Accent5 4 3 5 2" xfId="9614"/>
    <cellStyle name="20% - Accent5 4 3 5 2 2" xfId="9615"/>
    <cellStyle name="20% - Accent5 4 3 5 2 3" xfId="9616"/>
    <cellStyle name="20% - Accent5 4 3 5 3" xfId="9617"/>
    <cellStyle name="20% - Accent5 4 3 5 4" xfId="9618"/>
    <cellStyle name="20% - Accent5 4 3 5 5" xfId="9619"/>
    <cellStyle name="20% - Accent5 4 3 5 6" xfId="9620"/>
    <cellStyle name="20% - Accent5 4 3 6" xfId="9621"/>
    <cellStyle name="20% - Accent5 4 3 6 2" xfId="9622"/>
    <cellStyle name="20% - Accent5 4 3 6 2 2" xfId="9623"/>
    <cellStyle name="20% - Accent5 4 3 6 2 3" xfId="9624"/>
    <cellStyle name="20% - Accent5 4 3 6 3" xfId="9625"/>
    <cellStyle name="20% - Accent5 4 3 6 4" xfId="9626"/>
    <cellStyle name="20% - Accent5 4 3 6 5" xfId="9627"/>
    <cellStyle name="20% - Accent5 4 3 6 6" xfId="9628"/>
    <cellStyle name="20% - Accent5 4 3 7" xfId="9629"/>
    <cellStyle name="20% - Accent5 4 3 7 2" xfId="9630"/>
    <cellStyle name="20% - Accent5 4 3 7 2 2" xfId="9631"/>
    <cellStyle name="20% - Accent5 4 3 7 2 3" xfId="9632"/>
    <cellStyle name="20% - Accent5 4 3 7 3" xfId="9633"/>
    <cellStyle name="20% - Accent5 4 3 7 4" xfId="9634"/>
    <cellStyle name="20% - Accent5 4 3 7 5" xfId="9635"/>
    <cellStyle name="20% - Accent5 4 3 7 6" xfId="9636"/>
    <cellStyle name="20% - Accent5 4 3 8" xfId="9637"/>
    <cellStyle name="20% - Accent5 4 3 8 2" xfId="9638"/>
    <cellStyle name="20% - Accent5 4 3 8 2 2" xfId="9639"/>
    <cellStyle name="20% - Accent5 4 3 8 2 3" xfId="9640"/>
    <cellStyle name="20% - Accent5 4 3 8 3" xfId="9641"/>
    <cellStyle name="20% - Accent5 4 3 8 4" xfId="9642"/>
    <cellStyle name="20% - Accent5 4 3 8 5" xfId="9643"/>
    <cellStyle name="20% - Accent5 4 3 8 6" xfId="9644"/>
    <cellStyle name="20% - Accent5 4 3 9" xfId="9645"/>
    <cellStyle name="20% - Accent5 4 3 9 2" xfId="9646"/>
    <cellStyle name="20% - Accent5 4 3 9 3" xfId="9647"/>
    <cellStyle name="20% - Accent5 4 4" xfId="9648"/>
    <cellStyle name="20% - Accent5 4 4 10" xfId="9649"/>
    <cellStyle name="20% - Accent5 4 4 2" xfId="9650"/>
    <cellStyle name="20% - Accent5 4 4 2 2" xfId="9651"/>
    <cellStyle name="20% - Accent5 4 4 2 2 2" xfId="9652"/>
    <cellStyle name="20% - Accent5 4 4 2 2 2 2" xfId="9653"/>
    <cellStyle name="20% - Accent5 4 4 2 2 2 3" xfId="9654"/>
    <cellStyle name="20% - Accent5 4 4 2 2 3" xfId="9655"/>
    <cellStyle name="20% - Accent5 4 4 2 2 4" xfId="9656"/>
    <cellStyle name="20% - Accent5 4 4 2 2 5" xfId="9657"/>
    <cellStyle name="20% - Accent5 4 4 2 2 6" xfId="9658"/>
    <cellStyle name="20% - Accent5 4 4 2 3" xfId="9659"/>
    <cellStyle name="20% - Accent5 4 4 2 3 2" xfId="9660"/>
    <cellStyle name="20% - Accent5 4 4 2 3 2 2" xfId="9661"/>
    <cellStyle name="20% - Accent5 4 4 2 3 2 3" xfId="9662"/>
    <cellStyle name="20% - Accent5 4 4 2 3 3" xfId="9663"/>
    <cellStyle name="20% - Accent5 4 4 2 3 4" xfId="9664"/>
    <cellStyle name="20% - Accent5 4 4 2 3 5" xfId="9665"/>
    <cellStyle name="20% - Accent5 4 4 2 3 6" xfId="9666"/>
    <cellStyle name="20% - Accent5 4 4 2 4" xfId="9667"/>
    <cellStyle name="20% - Accent5 4 4 2 4 2" xfId="9668"/>
    <cellStyle name="20% - Accent5 4 4 2 4 3" xfId="9669"/>
    <cellStyle name="20% - Accent5 4 4 2 5" xfId="9670"/>
    <cellStyle name="20% - Accent5 4 4 2 6" xfId="9671"/>
    <cellStyle name="20% - Accent5 4 4 2 7" xfId="9672"/>
    <cellStyle name="20% - Accent5 4 4 2 8" xfId="9673"/>
    <cellStyle name="20% - Accent5 4 4 3" xfId="9674"/>
    <cellStyle name="20% - Accent5 4 4 3 2" xfId="9675"/>
    <cellStyle name="20% - Accent5 4 4 3 2 2" xfId="9676"/>
    <cellStyle name="20% - Accent5 4 4 3 2 2 2" xfId="9677"/>
    <cellStyle name="20% - Accent5 4 4 3 2 2 3" xfId="9678"/>
    <cellStyle name="20% - Accent5 4 4 3 2 3" xfId="9679"/>
    <cellStyle name="20% - Accent5 4 4 3 2 4" xfId="9680"/>
    <cellStyle name="20% - Accent5 4 4 3 2 5" xfId="9681"/>
    <cellStyle name="20% - Accent5 4 4 3 2 6" xfId="9682"/>
    <cellStyle name="20% - Accent5 4 4 3 3" xfId="9683"/>
    <cellStyle name="20% - Accent5 4 4 3 3 2" xfId="9684"/>
    <cellStyle name="20% - Accent5 4 4 3 3 3" xfId="9685"/>
    <cellStyle name="20% - Accent5 4 4 3 4" xfId="9686"/>
    <cellStyle name="20% - Accent5 4 4 3 5" xfId="9687"/>
    <cellStyle name="20% - Accent5 4 4 3 6" xfId="9688"/>
    <cellStyle name="20% - Accent5 4 4 3 7" xfId="9689"/>
    <cellStyle name="20% - Accent5 4 4 4" xfId="9690"/>
    <cellStyle name="20% - Accent5 4 4 4 2" xfId="9691"/>
    <cellStyle name="20% - Accent5 4 4 4 2 2" xfId="9692"/>
    <cellStyle name="20% - Accent5 4 4 4 2 3" xfId="9693"/>
    <cellStyle name="20% - Accent5 4 4 4 3" xfId="9694"/>
    <cellStyle name="20% - Accent5 4 4 4 4" xfId="9695"/>
    <cellStyle name="20% - Accent5 4 4 4 5" xfId="9696"/>
    <cellStyle name="20% - Accent5 4 4 4 6" xfId="9697"/>
    <cellStyle name="20% - Accent5 4 4 5" xfId="9698"/>
    <cellStyle name="20% - Accent5 4 4 5 2" xfId="9699"/>
    <cellStyle name="20% - Accent5 4 4 5 2 2" xfId="9700"/>
    <cellStyle name="20% - Accent5 4 4 5 2 3" xfId="9701"/>
    <cellStyle name="20% - Accent5 4 4 5 3" xfId="9702"/>
    <cellStyle name="20% - Accent5 4 4 5 4" xfId="9703"/>
    <cellStyle name="20% - Accent5 4 4 5 5" xfId="9704"/>
    <cellStyle name="20% - Accent5 4 4 5 6" xfId="9705"/>
    <cellStyle name="20% - Accent5 4 4 6" xfId="9706"/>
    <cellStyle name="20% - Accent5 4 4 6 2" xfId="9707"/>
    <cellStyle name="20% - Accent5 4 4 6 3" xfId="9708"/>
    <cellStyle name="20% - Accent5 4 4 7" xfId="9709"/>
    <cellStyle name="20% - Accent5 4 4 8" xfId="9710"/>
    <cellStyle name="20% - Accent5 4 4 9" xfId="9711"/>
    <cellStyle name="20% - Accent5 4 5" xfId="9712"/>
    <cellStyle name="20% - Accent5 4 5 2" xfId="9713"/>
    <cellStyle name="20% - Accent5 4 5 2 2" xfId="9714"/>
    <cellStyle name="20% - Accent5 4 5 2 2 2" xfId="9715"/>
    <cellStyle name="20% - Accent5 4 5 2 2 2 2" xfId="9716"/>
    <cellStyle name="20% - Accent5 4 5 2 2 2 3" xfId="9717"/>
    <cellStyle name="20% - Accent5 4 5 2 2 3" xfId="9718"/>
    <cellStyle name="20% - Accent5 4 5 2 2 4" xfId="9719"/>
    <cellStyle name="20% - Accent5 4 5 2 2 5" xfId="9720"/>
    <cellStyle name="20% - Accent5 4 5 2 2 6" xfId="9721"/>
    <cellStyle name="20% - Accent5 4 5 2 3" xfId="9722"/>
    <cellStyle name="20% - Accent5 4 5 2 3 2" xfId="9723"/>
    <cellStyle name="20% - Accent5 4 5 2 3 3" xfId="9724"/>
    <cellStyle name="20% - Accent5 4 5 2 4" xfId="9725"/>
    <cellStyle name="20% - Accent5 4 5 2 5" xfId="9726"/>
    <cellStyle name="20% - Accent5 4 5 2 6" xfId="9727"/>
    <cellStyle name="20% - Accent5 4 5 2 7" xfId="9728"/>
    <cellStyle name="20% - Accent5 4 5 3" xfId="9729"/>
    <cellStyle name="20% - Accent5 4 5 3 2" xfId="9730"/>
    <cellStyle name="20% - Accent5 4 5 3 2 2" xfId="9731"/>
    <cellStyle name="20% - Accent5 4 5 3 2 3" xfId="9732"/>
    <cellStyle name="20% - Accent5 4 5 3 3" xfId="9733"/>
    <cellStyle name="20% - Accent5 4 5 3 4" xfId="9734"/>
    <cellStyle name="20% - Accent5 4 5 3 5" xfId="9735"/>
    <cellStyle name="20% - Accent5 4 5 3 6" xfId="9736"/>
    <cellStyle name="20% - Accent5 4 5 4" xfId="9737"/>
    <cellStyle name="20% - Accent5 4 5 4 2" xfId="9738"/>
    <cellStyle name="20% - Accent5 4 5 4 2 2" xfId="9739"/>
    <cellStyle name="20% - Accent5 4 5 4 2 3" xfId="9740"/>
    <cellStyle name="20% - Accent5 4 5 4 3" xfId="9741"/>
    <cellStyle name="20% - Accent5 4 5 4 4" xfId="9742"/>
    <cellStyle name="20% - Accent5 4 5 4 5" xfId="9743"/>
    <cellStyle name="20% - Accent5 4 5 4 6" xfId="9744"/>
    <cellStyle name="20% - Accent5 4 5 5" xfId="9745"/>
    <cellStyle name="20% - Accent5 4 5 5 2" xfId="9746"/>
    <cellStyle name="20% - Accent5 4 5 5 3" xfId="9747"/>
    <cellStyle name="20% - Accent5 4 5 6" xfId="9748"/>
    <cellStyle name="20% - Accent5 4 5 7" xfId="9749"/>
    <cellStyle name="20% - Accent5 4 5 8" xfId="9750"/>
    <cellStyle name="20% - Accent5 4 5 9" xfId="9751"/>
    <cellStyle name="20% - Accent5 4 6" xfId="9752"/>
    <cellStyle name="20% - Accent5 4 6 2" xfId="9753"/>
    <cellStyle name="20% - Accent5 4 6 2 2" xfId="9754"/>
    <cellStyle name="20% - Accent5 4 6 2 2 2" xfId="9755"/>
    <cellStyle name="20% - Accent5 4 6 2 2 3" xfId="9756"/>
    <cellStyle name="20% - Accent5 4 6 2 3" xfId="9757"/>
    <cellStyle name="20% - Accent5 4 6 2 4" xfId="9758"/>
    <cellStyle name="20% - Accent5 4 6 2 5" xfId="9759"/>
    <cellStyle name="20% - Accent5 4 6 2 6" xfId="9760"/>
    <cellStyle name="20% - Accent5 4 6 3" xfId="9761"/>
    <cellStyle name="20% - Accent5 4 6 3 2" xfId="9762"/>
    <cellStyle name="20% - Accent5 4 6 3 3" xfId="9763"/>
    <cellStyle name="20% - Accent5 4 6 4" xfId="9764"/>
    <cellStyle name="20% - Accent5 4 6 5" xfId="9765"/>
    <cellStyle name="20% - Accent5 4 6 6" xfId="9766"/>
    <cellStyle name="20% - Accent5 4 6 7" xfId="9767"/>
    <cellStyle name="20% - Accent5 4 7" xfId="9768"/>
    <cellStyle name="20% - Accent5 4 7 2" xfId="9769"/>
    <cellStyle name="20% - Accent5 4 7 2 2" xfId="9770"/>
    <cellStyle name="20% - Accent5 4 7 2 3" xfId="9771"/>
    <cellStyle name="20% - Accent5 4 7 3" xfId="9772"/>
    <cellStyle name="20% - Accent5 4 7 4" xfId="9773"/>
    <cellStyle name="20% - Accent5 4 7 5" xfId="9774"/>
    <cellStyle name="20% - Accent5 4 7 6" xfId="9775"/>
    <cellStyle name="20% - Accent5 4 8" xfId="9776"/>
    <cellStyle name="20% - Accent5 4 8 2" xfId="9777"/>
    <cellStyle name="20% - Accent5 4 8 2 2" xfId="9778"/>
    <cellStyle name="20% - Accent5 4 8 2 3" xfId="9779"/>
    <cellStyle name="20% - Accent5 4 8 3" xfId="9780"/>
    <cellStyle name="20% - Accent5 4 8 4" xfId="9781"/>
    <cellStyle name="20% - Accent5 4 8 5" xfId="9782"/>
    <cellStyle name="20% - Accent5 4 8 6" xfId="9783"/>
    <cellStyle name="20% - Accent5 4 9" xfId="9784"/>
    <cellStyle name="20% - Accent5 4 9 2" xfId="9785"/>
    <cellStyle name="20% - Accent5 4 9 2 2" xfId="9786"/>
    <cellStyle name="20% - Accent5 4 9 2 3" xfId="9787"/>
    <cellStyle name="20% - Accent5 4 9 3" xfId="9788"/>
    <cellStyle name="20% - Accent5 4 9 4" xfId="9789"/>
    <cellStyle name="20% - Accent5 4 9 5" xfId="9790"/>
    <cellStyle name="20% - Accent5 4 9 6" xfId="9791"/>
    <cellStyle name="20% - Accent5 5" xfId="9792"/>
    <cellStyle name="20% - Accent5 5 10" xfId="9793"/>
    <cellStyle name="20% - Accent5 5 11" xfId="9794"/>
    <cellStyle name="20% - Accent5 5 12" xfId="9795"/>
    <cellStyle name="20% - Accent5 5 13" xfId="9796"/>
    <cellStyle name="20% - Accent5 5 2" xfId="9797"/>
    <cellStyle name="20% - Accent5 5 2 10" xfId="9798"/>
    <cellStyle name="20% - Accent5 5 2 2" xfId="9799"/>
    <cellStyle name="20% - Accent5 5 2 2 2" xfId="9800"/>
    <cellStyle name="20% - Accent5 5 2 2 2 2" xfId="9801"/>
    <cellStyle name="20% - Accent5 5 2 2 2 2 2" xfId="9802"/>
    <cellStyle name="20% - Accent5 5 2 2 2 2 3" xfId="9803"/>
    <cellStyle name="20% - Accent5 5 2 2 2 3" xfId="9804"/>
    <cellStyle name="20% - Accent5 5 2 2 2 4" xfId="9805"/>
    <cellStyle name="20% - Accent5 5 2 2 2 5" xfId="9806"/>
    <cellStyle name="20% - Accent5 5 2 2 2 6" xfId="9807"/>
    <cellStyle name="20% - Accent5 5 2 2 3" xfId="9808"/>
    <cellStyle name="20% - Accent5 5 2 2 3 2" xfId="9809"/>
    <cellStyle name="20% - Accent5 5 2 2 3 2 2" xfId="9810"/>
    <cellStyle name="20% - Accent5 5 2 2 3 2 3" xfId="9811"/>
    <cellStyle name="20% - Accent5 5 2 2 3 3" xfId="9812"/>
    <cellStyle name="20% - Accent5 5 2 2 3 4" xfId="9813"/>
    <cellStyle name="20% - Accent5 5 2 2 3 5" xfId="9814"/>
    <cellStyle name="20% - Accent5 5 2 2 3 6" xfId="9815"/>
    <cellStyle name="20% - Accent5 5 2 2 4" xfId="9816"/>
    <cellStyle name="20% - Accent5 5 2 2 4 2" xfId="9817"/>
    <cellStyle name="20% - Accent5 5 2 2 4 3" xfId="9818"/>
    <cellStyle name="20% - Accent5 5 2 2 5" xfId="9819"/>
    <cellStyle name="20% - Accent5 5 2 2 6" xfId="9820"/>
    <cellStyle name="20% - Accent5 5 2 2 7" xfId="9821"/>
    <cellStyle name="20% - Accent5 5 2 2 8" xfId="9822"/>
    <cellStyle name="20% - Accent5 5 2 3" xfId="9823"/>
    <cellStyle name="20% - Accent5 5 2 3 2" xfId="9824"/>
    <cellStyle name="20% - Accent5 5 2 3 2 2" xfId="9825"/>
    <cellStyle name="20% - Accent5 5 2 3 2 2 2" xfId="9826"/>
    <cellStyle name="20% - Accent5 5 2 3 2 2 3" xfId="9827"/>
    <cellStyle name="20% - Accent5 5 2 3 2 3" xfId="9828"/>
    <cellStyle name="20% - Accent5 5 2 3 2 4" xfId="9829"/>
    <cellStyle name="20% - Accent5 5 2 3 2 5" xfId="9830"/>
    <cellStyle name="20% - Accent5 5 2 3 2 6" xfId="9831"/>
    <cellStyle name="20% - Accent5 5 2 3 3" xfId="9832"/>
    <cellStyle name="20% - Accent5 5 2 3 3 2" xfId="9833"/>
    <cellStyle name="20% - Accent5 5 2 3 3 3" xfId="9834"/>
    <cellStyle name="20% - Accent5 5 2 3 4" xfId="9835"/>
    <cellStyle name="20% - Accent5 5 2 3 5" xfId="9836"/>
    <cellStyle name="20% - Accent5 5 2 3 6" xfId="9837"/>
    <cellStyle name="20% - Accent5 5 2 3 7" xfId="9838"/>
    <cellStyle name="20% - Accent5 5 2 4" xfId="9839"/>
    <cellStyle name="20% - Accent5 5 2 4 2" xfId="9840"/>
    <cellStyle name="20% - Accent5 5 2 4 2 2" xfId="9841"/>
    <cellStyle name="20% - Accent5 5 2 4 2 3" xfId="9842"/>
    <cellStyle name="20% - Accent5 5 2 4 3" xfId="9843"/>
    <cellStyle name="20% - Accent5 5 2 4 4" xfId="9844"/>
    <cellStyle name="20% - Accent5 5 2 4 5" xfId="9845"/>
    <cellStyle name="20% - Accent5 5 2 4 6" xfId="9846"/>
    <cellStyle name="20% - Accent5 5 2 5" xfId="9847"/>
    <cellStyle name="20% - Accent5 5 2 5 2" xfId="9848"/>
    <cellStyle name="20% - Accent5 5 2 5 2 2" xfId="9849"/>
    <cellStyle name="20% - Accent5 5 2 5 2 3" xfId="9850"/>
    <cellStyle name="20% - Accent5 5 2 5 3" xfId="9851"/>
    <cellStyle name="20% - Accent5 5 2 5 4" xfId="9852"/>
    <cellStyle name="20% - Accent5 5 2 5 5" xfId="9853"/>
    <cellStyle name="20% - Accent5 5 2 5 6" xfId="9854"/>
    <cellStyle name="20% - Accent5 5 2 6" xfId="9855"/>
    <cellStyle name="20% - Accent5 5 2 6 2" xfId="9856"/>
    <cellStyle name="20% - Accent5 5 2 6 3" xfId="9857"/>
    <cellStyle name="20% - Accent5 5 2 7" xfId="9858"/>
    <cellStyle name="20% - Accent5 5 2 8" xfId="9859"/>
    <cellStyle name="20% - Accent5 5 2 9" xfId="9860"/>
    <cellStyle name="20% - Accent5 5 3" xfId="9861"/>
    <cellStyle name="20% - Accent5 5 3 2" xfId="9862"/>
    <cellStyle name="20% - Accent5 5 3 2 2" xfId="9863"/>
    <cellStyle name="20% - Accent5 5 3 2 2 2" xfId="9864"/>
    <cellStyle name="20% - Accent5 5 3 2 2 2 2" xfId="9865"/>
    <cellStyle name="20% - Accent5 5 3 2 2 2 3" xfId="9866"/>
    <cellStyle name="20% - Accent5 5 3 2 2 3" xfId="9867"/>
    <cellStyle name="20% - Accent5 5 3 2 2 4" xfId="9868"/>
    <cellStyle name="20% - Accent5 5 3 2 2 5" xfId="9869"/>
    <cellStyle name="20% - Accent5 5 3 2 2 6" xfId="9870"/>
    <cellStyle name="20% - Accent5 5 3 2 3" xfId="9871"/>
    <cellStyle name="20% - Accent5 5 3 2 3 2" xfId="9872"/>
    <cellStyle name="20% - Accent5 5 3 2 3 3" xfId="9873"/>
    <cellStyle name="20% - Accent5 5 3 2 4" xfId="9874"/>
    <cellStyle name="20% - Accent5 5 3 2 5" xfId="9875"/>
    <cellStyle name="20% - Accent5 5 3 2 6" xfId="9876"/>
    <cellStyle name="20% - Accent5 5 3 2 7" xfId="9877"/>
    <cellStyle name="20% - Accent5 5 3 3" xfId="9878"/>
    <cellStyle name="20% - Accent5 5 3 3 2" xfId="9879"/>
    <cellStyle name="20% - Accent5 5 3 3 2 2" xfId="9880"/>
    <cellStyle name="20% - Accent5 5 3 3 2 3" xfId="9881"/>
    <cellStyle name="20% - Accent5 5 3 3 3" xfId="9882"/>
    <cellStyle name="20% - Accent5 5 3 3 4" xfId="9883"/>
    <cellStyle name="20% - Accent5 5 3 3 5" xfId="9884"/>
    <cellStyle name="20% - Accent5 5 3 3 6" xfId="9885"/>
    <cellStyle name="20% - Accent5 5 3 4" xfId="9886"/>
    <cellStyle name="20% - Accent5 5 3 4 2" xfId="9887"/>
    <cellStyle name="20% - Accent5 5 3 4 2 2" xfId="9888"/>
    <cellStyle name="20% - Accent5 5 3 4 2 3" xfId="9889"/>
    <cellStyle name="20% - Accent5 5 3 4 3" xfId="9890"/>
    <cellStyle name="20% - Accent5 5 3 4 4" xfId="9891"/>
    <cellStyle name="20% - Accent5 5 3 4 5" xfId="9892"/>
    <cellStyle name="20% - Accent5 5 3 4 6" xfId="9893"/>
    <cellStyle name="20% - Accent5 5 3 5" xfId="9894"/>
    <cellStyle name="20% - Accent5 5 3 5 2" xfId="9895"/>
    <cellStyle name="20% - Accent5 5 3 5 3" xfId="9896"/>
    <cellStyle name="20% - Accent5 5 3 6" xfId="9897"/>
    <cellStyle name="20% - Accent5 5 3 7" xfId="9898"/>
    <cellStyle name="20% - Accent5 5 3 8" xfId="9899"/>
    <cellStyle name="20% - Accent5 5 3 9" xfId="9900"/>
    <cellStyle name="20% - Accent5 5 4" xfId="9901"/>
    <cellStyle name="20% - Accent5 5 4 2" xfId="9902"/>
    <cellStyle name="20% - Accent5 5 4 2 2" xfId="9903"/>
    <cellStyle name="20% - Accent5 5 4 2 2 2" xfId="9904"/>
    <cellStyle name="20% - Accent5 5 4 2 2 3" xfId="9905"/>
    <cellStyle name="20% - Accent5 5 4 2 3" xfId="9906"/>
    <cellStyle name="20% - Accent5 5 4 2 4" xfId="9907"/>
    <cellStyle name="20% - Accent5 5 4 2 5" xfId="9908"/>
    <cellStyle name="20% - Accent5 5 4 2 6" xfId="9909"/>
    <cellStyle name="20% - Accent5 5 4 3" xfId="9910"/>
    <cellStyle name="20% - Accent5 5 4 3 2" xfId="9911"/>
    <cellStyle name="20% - Accent5 5 4 3 3" xfId="9912"/>
    <cellStyle name="20% - Accent5 5 4 4" xfId="9913"/>
    <cellStyle name="20% - Accent5 5 4 5" xfId="9914"/>
    <cellStyle name="20% - Accent5 5 4 6" xfId="9915"/>
    <cellStyle name="20% - Accent5 5 4 7" xfId="9916"/>
    <cellStyle name="20% - Accent5 5 5" xfId="9917"/>
    <cellStyle name="20% - Accent5 5 5 2" xfId="9918"/>
    <cellStyle name="20% - Accent5 5 5 2 2" xfId="9919"/>
    <cellStyle name="20% - Accent5 5 5 2 3" xfId="9920"/>
    <cellStyle name="20% - Accent5 5 5 3" xfId="9921"/>
    <cellStyle name="20% - Accent5 5 5 4" xfId="9922"/>
    <cellStyle name="20% - Accent5 5 5 5" xfId="9923"/>
    <cellStyle name="20% - Accent5 5 5 6" xfId="9924"/>
    <cellStyle name="20% - Accent5 5 6" xfId="9925"/>
    <cellStyle name="20% - Accent5 5 6 2" xfId="9926"/>
    <cellStyle name="20% - Accent5 5 6 2 2" xfId="9927"/>
    <cellStyle name="20% - Accent5 5 6 2 3" xfId="9928"/>
    <cellStyle name="20% - Accent5 5 6 3" xfId="9929"/>
    <cellStyle name="20% - Accent5 5 6 4" xfId="9930"/>
    <cellStyle name="20% - Accent5 5 6 5" xfId="9931"/>
    <cellStyle name="20% - Accent5 5 6 6" xfId="9932"/>
    <cellStyle name="20% - Accent5 5 7" xfId="9933"/>
    <cellStyle name="20% - Accent5 5 7 2" xfId="9934"/>
    <cellStyle name="20% - Accent5 5 7 2 2" xfId="9935"/>
    <cellStyle name="20% - Accent5 5 7 2 3" xfId="9936"/>
    <cellStyle name="20% - Accent5 5 7 3" xfId="9937"/>
    <cellStyle name="20% - Accent5 5 7 4" xfId="9938"/>
    <cellStyle name="20% - Accent5 5 7 5" xfId="9939"/>
    <cellStyle name="20% - Accent5 5 7 6" xfId="9940"/>
    <cellStyle name="20% - Accent5 5 8" xfId="9941"/>
    <cellStyle name="20% - Accent5 5 8 2" xfId="9942"/>
    <cellStyle name="20% - Accent5 5 8 2 2" xfId="9943"/>
    <cellStyle name="20% - Accent5 5 8 2 3" xfId="9944"/>
    <cellStyle name="20% - Accent5 5 8 3" xfId="9945"/>
    <cellStyle name="20% - Accent5 5 8 4" xfId="9946"/>
    <cellStyle name="20% - Accent5 5 8 5" xfId="9947"/>
    <cellStyle name="20% - Accent5 5 8 6" xfId="9948"/>
    <cellStyle name="20% - Accent5 5 9" xfId="9949"/>
    <cellStyle name="20% - Accent5 5 9 2" xfId="9950"/>
    <cellStyle name="20% - Accent5 5 9 3" xfId="9951"/>
    <cellStyle name="20% - Accent5 6" xfId="9952"/>
    <cellStyle name="20% - Accent5 6 10" xfId="9953"/>
    <cellStyle name="20% - Accent5 6 11" xfId="9954"/>
    <cellStyle name="20% - Accent5 6 2" xfId="9955"/>
    <cellStyle name="20% - Accent5 6 2 2" xfId="9956"/>
    <cellStyle name="20% - Accent5 6 2 2 2" xfId="9957"/>
    <cellStyle name="20% - Accent5 6 2 2 2 2" xfId="9958"/>
    <cellStyle name="20% - Accent5 6 2 2 2 3" xfId="9959"/>
    <cellStyle name="20% - Accent5 6 2 2 3" xfId="9960"/>
    <cellStyle name="20% - Accent5 6 2 2 4" xfId="9961"/>
    <cellStyle name="20% - Accent5 6 2 2 5" xfId="9962"/>
    <cellStyle name="20% - Accent5 6 2 2 6" xfId="9963"/>
    <cellStyle name="20% - Accent5 6 2 3" xfId="9964"/>
    <cellStyle name="20% - Accent5 6 2 3 2" xfId="9965"/>
    <cellStyle name="20% - Accent5 6 2 3 2 2" xfId="9966"/>
    <cellStyle name="20% - Accent5 6 2 3 2 3" xfId="9967"/>
    <cellStyle name="20% - Accent5 6 2 3 3" xfId="9968"/>
    <cellStyle name="20% - Accent5 6 2 3 4" xfId="9969"/>
    <cellStyle name="20% - Accent5 6 2 3 5" xfId="9970"/>
    <cellStyle name="20% - Accent5 6 2 3 6" xfId="9971"/>
    <cellStyle name="20% - Accent5 6 2 4" xfId="9972"/>
    <cellStyle name="20% - Accent5 6 2 4 2" xfId="9973"/>
    <cellStyle name="20% - Accent5 6 2 4 3" xfId="9974"/>
    <cellStyle name="20% - Accent5 6 2 5" xfId="9975"/>
    <cellStyle name="20% - Accent5 6 2 6" xfId="9976"/>
    <cellStyle name="20% - Accent5 6 2 7" xfId="9977"/>
    <cellStyle name="20% - Accent5 6 2 8" xfId="9978"/>
    <cellStyle name="20% - Accent5 6 3" xfId="9979"/>
    <cellStyle name="20% - Accent5 6 3 2" xfId="9980"/>
    <cellStyle name="20% - Accent5 6 3 2 2" xfId="9981"/>
    <cellStyle name="20% - Accent5 6 3 2 2 2" xfId="9982"/>
    <cellStyle name="20% - Accent5 6 3 2 2 3" xfId="9983"/>
    <cellStyle name="20% - Accent5 6 3 2 3" xfId="9984"/>
    <cellStyle name="20% - Accent5 6 3 2 4" xfId="9985"/>
    <cellStyle name="20% - Accent5 6 3 2 5" xfId="9986"/>
    <cellStyle name="20% - Accent5 6 3 2 6" xfId="9987"/>
    <cellStyle name="20% - Accent5 6 3 3" xfId="9988"/>
    <cellStyle name="20% - Accent5 6 3 3 2" xfId="9989"/>
    <cellStyle name="20% - Accent5 6 3 3 3" xfId="9990"/>
    <cellStyle name="20% - Accent5 6 3 4" xfId="9991"/>
    <cellStyle name="20% - Accent5 6 3 5" xfId="9992"/>
    <cellStyle name="20% - Accent5 6 3 6" xfId="9993"/>
    <cellStyle name="20% - Accent5 6 3 7" xfId="9994"/>
    <cellStyle name="20% - Accent5 6 4" xfId="9995"/>
    <cellStyle name="20% - Accent5 6 4 2" xfId="9996"/>
    <cellStyle name="20% - Accent5 6 4 2 2" xfId="9997"/>
    <cellStyle name="20% - Accent5 6 4 2 3" xfId="9998"/>
    <cellStyle name="20% - Accent5 6 4 3" xfId="9999"/>
    <cellStyle name="20% - Accent5 6 4 4" xfId="10000"/>
    <cellStyle name="20% - Accent5 6 4 5" xfId="10001"/>
    <cellStyle name="20% - Accent5 6 4 6" xfId="10002"/>
    <cellStyle name="20% - Accent5 6 5" xfId="10003"/>
    <cellStyle name="20% - Accent5 6 5 2" xfId="10004"/>
    <cellStyle name="20% - Accent5 6 5 2 2" xfId="10005"/>
    <cellStyle name="20% - Accent5 6 5 2 3" xfId="10006"/>
    <cellStyle name="20% - Accent5 6 5 3" xfId="10007"/>
    <cellStyle name="20% - Accent5 6 5 4" xfId="10008"/>
    <cellStyle name="20% - Accent5 6 5 5" xfId="10009"/>
    <cellStyle name="20% - Accent5 6 5 6" xfId="10010"/>
    <cellStyle name="20% - Accent5 6 6" xfId="10011"/>
    <cellStyle name="20% - Accent5 6 6 2" xfId="10012"/>
    <cellStyle name="20% - Accent5 6 6 2 2" xfId="10013"/>
    <cellStyle name="20% - Accent5 6 6 2 3" xfId="10014"/>
    <cellStyle name="20% - Accent5 6 6 3" xfId="10015"/>
    <cellStyle name="20% - Accent5 6 6 4" xfId="10016"/>
    <cellStyle name="20% - Accent5 6 6 5" xfId="10017"/>
    <cellStyle name="20% - Accent5 6 6 6" xfId="10018"/>
    <cellStyle name="20% - Accent5 6 7" xfId="10019"/>
    <cellStyle name="20% - Accent5 6 7 2" xfId="10020"/>
    <cellStyle name="20% - Accent5 6 7 3" xfId="10021"/>
    <cellStyle name="20% - Accent5 6 8" xfId="10022"/>
    <cellStyle name="20% - Accent5 6 9" xfId="10023"/>
    <cellStyle name="20% - Accent5 7" xfId="10024"/>
    <cellStyle name="20% - Accent5 7 2" xfId="10025"/>
    <cellStyle name="20% - Accent5 7 2 2" xfId="10026"/>
    <cellStyle name="20% - Accent5 7 2 3" xfId="10027"/>
    <cellStyle name="20% - Accent5 7 3" xfId="10028"/>
    <cellStyle name="20% - Accent5 7 4" xfId="10029"/>
    <cellStyle name="20% - Accent5 7 5" xfId="10030"/>
    <cellStyle name="20% - Accent5 7 6" xfId="10031"/>
    <cellStyle name="20% - Accent5 8" xfId="10032"/>
    <cellStyle name="20% - Accent5 8 2" xfId="10033"/>
    <cellStyle name="20% - Accent5 8 2 2" xfId="10034"/>
    <cellStyle name="20% - Accent5 8 2 3" xfId="10035"/>
    <cellStyle name="20% - Accent5 8 3" xfId="10036"/>
    <cellStyle name="20% - Accent5 8 4" xfId="10037"/>
    <cellStyle name="20% - Accent5 8 5" xfId="10038"/>
    <cellStyle name="20% - Accent5 8 6" xfId="10039"/>
    <cellStyle name="20% - Accent5 9" xfId="10040"/>
    <cellStyle name="20% - Accent5 9 2" xfId="10041"/>
    <cellStyle name="20% - Accent5 9 2 2" xfId="10042"/>
    <cellStyle name="20% - Accent5 9 2 3" xfId="10043"/>
    <cellStyle name="20% - Accent5 9 3" xfId="10044"/>
    <cellStyle name="20% - Accent5 9 4" xfId="10045"/>
    <cellStyle name="20% - Accent5 9 5" xfId="10046"/>
    <cellStyle name="20% - Accent5 9 6" xfId="10047"/>
    <cellStyle name="20% - Accent6" xfId="41" builtinId="50" customBuiltin="1"/>
    <cellStyle name="20% - Accent6 10" xfId="10048"/>
    <cellStyle name="20% - Accent6 10 2" xfId="10049"/>
    <cellStyle name="20% - Accent6 10 2 2" xfId="10050"/>
    <cellStyle name="20% - Accent6 10 2 3" xfId="10051"/>
    <cellStyle name="20% - Accent6 10 3" xfId="10052"/>
    <cellStyle name="20% - Accent6 10 4" xfId="10053"/>
    <cellStyle name="20% - Accent6 10 5" xfId="10054"/>
    <cellStyle name="20% - Accent6 10 6" xfId="10055"/>
    <cellStyle name="20% - Accent6 11" xfId="10056"/>
    <cellStyle name="20% - Accent6 11 2" xfId="10057"/>
    <cellStyle name="20% - Accent6 11 2 2" xfId="10058"/>
    <cellStyle name="20% - Accent6 11 2 3" xfId="10059"/>
    <cellStyle name="20% - Accent6 11 3" xfId="10060"/>
    <cellStyle name="20% - Accent6 11 4" xfId="10061"/>
    <cellStyle name="20% - Accent6 11 5" xfId="10062"/>
    <cellStyle name="20% - Accent6 11 6" xfId="10063"/>
    <cellStyle name="20% - Accent6 12" xfId="10064"/>
    <cellStyle name="20% - Accent6 12 2" xfId="10065"/>
    <cellStyle name="20% - Accent6 12 2 2" xfId="10066"/>
    <cellStyle name="20% - Accent6 12 2 3" xfId="10067"/>
    <cellStyle name="20% - Accent6 12 3" xfId="10068"/>
    <cellStyle name="20% - Accent6 12 4" xfId="10069"/>
    <cellStyle name="20% - Accent6 12 5" xfId="10070"/>
    <cellStyle name="20% - Accent6 12 6" xfId="10071"/>
    <cellStyle name="20% - Accent6 13" xfId="10072"/>
    <cellStyle name="20% - Accent6 13 2" xfId="10073"/>
    <cellStyle name="20% - Accent6 13 3" xfId="10074"/>
    <cellStyle name="20% - Accent6 14" xfId="10075"/>
    <cellStyle name="20% - Accent6 15" xfId="10076"/>
    <cellStyle name="20% - Accent6 16" xfId="10077"/>
    <cellStyle name="20% - Accent6 17" xfId="10078"/>
    <cellStyle name="20% - Accent6 18" xfId="10079"/>
    <cellStyle name="20% - Accent6 2" xfId="57"/>
    <cellStyle name="20% - Accent6 2 2" xfId="294"/>
    <cellStyle name="20% - Accent6 2 3" xfId="295"/>
    <cellStyle name="20% - Accent6 3" xfId="296"/>
    <cellStyle name="20% - Accent6 3 10" xfId="10080"/>
    <cellStyle name="20% - Accent6 3 10 2" xfId="10081"/>
    <cellStyle name="20% - Accent6 3 10 2 2" xfId="10082"/>
    <cellStyle name="20% - Accent6 3 10 2 3" xfId="10083"/>
    <cellStyle name="20% - Accent6 3 10 3" xfId="10084"/>
    <cellStyle name="20% - Accent6 3 10 4" xfId="10085"/>
    <cellStyle name="20% - Accent6 3 10 5" xfId="10086"/>
    <cellStyle name="20% - Accent6 3 10 6" xfId="10087"/>
    <cellStyle name="20% - Accent6 3 11" xfId="10088"/>
    <cellStyle name="20% - Accent6 3 11 2" xfId="10089"/>
    <cellStyle name="20% - Accent6 3 11 2 2" xfId="10090"/>
    <cellStyle name="20% - Accent6 3 11 2 3" xfId="10091"/>
    <cellStyle name="20% - Accent6 3 11 3" xfId="10092"/>
    <cellStyle name="20% - Accent6 3 11 4" xfId="10093"/>
    <cellStyle name="20% - Accent6 3 11 5" xfId="10094"/>
    <cellStyle name="20% - Accent6 3 11 6" xfId="10095"/>
    <cellStyle name="20% - Accent6 3 12" xfId="10096"/>
    <cellStyle name="20% - Accent6 3 12 2" xfId="10097"/>
    <cellStyle name="20% - Accent6 3 12 3" xfId="10098"/>
    <cellStyle name="20% - Accent6 3 13" xfId="10099"/>
    <cellStyle name="20% - Accent6 3 14" xfId="10100"/>
    <cellStyle name="20% - Accent6 3 15" xfId="10101"/>
    <cellStyle name="20% - Accent6 3 16" xfId="10102"/>
    <cellStyle name="20% - Accent6 3 2" xfId="10103"/>
    <cellStyle name="20% - Accent6 3 2 10" xfId="10104"/>
    <cellStyle name="20% - Accent6 3 2 10 2" xfId="10105"/>
    <cellStyle name="20% - Accent6 3 2 10 3" xfId="10106"/>
    <cellStyle name="20% - Accent6 3 2 11" xfId="10107"/>
    <cellStyle name="20% - Accent6 3 2 12" xfId="10108"/>
    <cellStyle name="20% - Accent6 3 2 13" xfId="10109"/>
    <cellStyle name="20% - Accent6 3 2 14" xfId="10110"/>
    <cellStyle name="20% - Accent6 3 2 2" xfId="10111"/>
    <cellStyle name="20% - Accent6 3 2 2 10" xfId="10112"/>
    <cellStyle name="20% - Accent6 3 2 2 11" xfId="10113"/>
    <cellStyle name="20% - Accent6 3 2 2 12" xfId="10114"/>
    <cellStyle name="20% - Accent6 3 2 2 13" xfId="10115"/>
    <cellStyle name="20% - Accent6 3 2 2 2" xfId="10116"/>
    <cellStyle name="20% - Accent6 3 2 2 2 10" xfId="10117"/>
    <cellStyle name="20% - Accent6 3 2 2 2 2" xfId="10118"/>
    <cellStyle name="20% - Accent6 3 2 2 2 2 2" xfId="10119"/>
    <cellStyle name="20% - Accent6 3 2 2 2 2 2 2" xfId="10120"/>
    <cellStyle name="20% - Accent6 3 2 2 2 2 2 2 2" xfId="10121"/>
    <cellStyle name="20% - Accent6 3 2 2 2 2 2 2 3" xfId="10122"/>
    <cellStyle name="20% - Accent6 3 2 2 2 2 2 3" xfId="10123"/>
    <cellStyle name="20% - Accent6 3 2 2 2 2 2 4" xfId="10124"/>
    <cellStyle name="20% - Accent6 3 2 2 2 2 2 5" xfId="10125"/>
    <cellStyle name="20% - Accent6 3 2 2 2 2 2 6" xfId="10126"/>
    <cellStyle name="20% - Accent6 3 2 2 2 2 3" xfId="10127"/>
    <cellStyle name="20% - Accent6 3 2 2 2 2 3 2" xfId="10128"/>
    <cellStyle name="20% - Accent6 3 2 2 2 2 3 2 2" xfId="10129"/>
    <cellStyle name="20% - Accent6 3 2 2 2 2 3 2 3" xfId="10130"/>
    <cellStyle name="20% - Accent6 3 2 2 2 2 3 3" xfId="10131"/>
    <cellStyle name="20% - Accent6 3 2 2 2 2 3 4" xfId="10132"/>
    <cellStyle name="20% - Accent6 3 2 2 2 2 3 5" xfId="10133"/>
    <cellStyle name="20% - Accent6 3 2 2 2 2 3 6" xfId="10134"/>
    <cellStyle name="20% - Accent6 3 2 2 2 2 4" xfId="10135"/>
    <cellStyle name="20% - Accent6 3 2 2 2 2 4 2" xfId="10136"/>
    <cellStyle name="20% - Accent6 3 2 2 2 2 4 3" xfId="10137"/>
    <cellStyle name="20% - Accent6 3 2 2 2 2 5" xfId="10138"/>
    <cellStyle name="20% - Accent6 3 2 2 2 2 6" xfId="10139"/>
    <cellStyle name="20% - Accent6 3 2 2 2 2 7" xfId="10140"/>
    <cellStyle name="20% - Accent6 3 2 2 2 2 8" xfId="10141"/>
    <cellStyle name="20% - Accent6 3 2 2 2 3" xfId="10142"/>
    <cellStyle name="20% - Accent6 3 2 2 2 3 2" xfId="10143"/>
    <cellStyle name="20% - Accent6 3 2 2 2 3 2 2" xfId="10144"/>
    <cellStyle name="20% - Accent6 3 2 2 2 3 2 2 2" xfId="10145"/>
    <cellStyle name="20% - Accent6 3 2 2 2 3 2 2 3" xfId="10146"/>
    <cellStyle name="20% - Accent6 3 2 2 2 3 2 3" xfId="10147"/>
    <cellStyle name="20% - Accent6 3 2 2 2 3 2 4" xfId="10148"/>
    <cellStyle name="20% - Accent6 3 2 2 2 3 2 5" xfId="10149"/>
    <cellStyle name="20% - Accent6 3 2 2 2 3 2 6" xfId="10150"/>
    <cellStyle name="20% - Accent6 3 2 2 2 3 3" xfId="10151"/>
    <cellStyle name="20% - Accent6 3 2 2 2 3 3 2" xfId="10152"/>
    <cellStyle name="20% - Accent6 3 2 2 2 3 3 3" xfId="10153"/>
    <cellStyle name="20% - Accent6 3 2 2 2 3 4" xfId="10154"/>
    <cellStyle name="20% - Accent6 3 2 2 2 3 5" xfId="10155"/>
    <cellStyle name="20% - Accent6 3 2 2 2 3 6" xfId="10156"/>
    <cellStyle name="20% - Accent6 3 2 2 2 3 7" xfId="10157"/>
    <cellStyle name="20% - Accent6 3 2 2 2 4" xfId="10158"/>
    <cellStyle name="20% - Accent6 3 2 2 2 4 2" xfId="10159"/>
    <cellStyle name="20% - Accent6 3 2 2 2 4 2 2" xfId="10160"/>
    <cellStyle name="20% - Accent6 3 2 2 2 4 2 3" xfId="10161"/>
    <cellStyle name="20% - Accent6 3 2 2 2 4 3" xfId="10162"/>
    <cellStyle name="20% - Accent6 3 2 2 2 4 4" xfId="10163"/>
    <cellStyle name="20% - Accent6 3 2 2 2 4 5" xfId="10164"/>
    <cellStyle name="20% - Accent6 3 2 2 2 4 6" xfId="10165"/>
    <cellStyle name="20% - Accent6 3 2 2 2 5" xfId="10166"/>
    <cellStyle name="20% - Accent6 3 2 2 2 5 2" xfId="10167"/>
    <cellStyle name="20% - Accent6 3 2 2 2 5 2 2" xfId="10168"/>
    <cellStyle name="20% - Accent6 3 2 2 2 5 2 3" xfId="10169"/>
    <cellStyle name="20% - Accent6 3 2 2 2 5 3" xfId="10170"/>
    <cellStyle name="20% - Accent6 3 2 2 2 5 4" xfId="10171"/>
    <cellStyle name="20% - Accent6 3 2 2 2 5 5" xfId="10172"/>
    <cellStyle name="20% - Accent6 3 2 2 2 5 6" xfId="10173"/>
    <cellStyle name="20% - Accent6 3 2 2 2 6" xfId="10174"/>
    <cellStyle name="20% - Accent6 3 2 2 2 6 2" xfId="10175"/>
    <cellStyle name="20% - Accent6 3 2 2 2 6 3" xfId="10176"/>
    <cellStyle name="20% - Accent6 3 2 2 2 7" xfId="10177"/>
    <cellStyle name="20% - Accent6 3 2 2 2 8" xfId="10178"/>
    <cellStyle name="20% - Accent6 3 2 2 2 9" xfId="10179"/>
    <cellStyle name="20% - Accent6 3 2 2 3" xfId="10180"/>
    <cellStyle name="20% - Accent6 3 2 2 3 2" xfId="10181"/>
    <cellStyle name="20% - Accent6 3 2 2 3 2 2" xfId="10182"/>
    <cellStyle name="20% - Accent6 3 2 2 3 2 2 2" xfId="10183"/>
    <cellStyle name="20% - Accent6 3 2 2 3 2 2 2 2" xfId="10184"/>
    <cellStyle name="20% - Accent6 3 2 2 3 2 2 2 3" xfId="10185"/>
    <cellStyle name="20% - Accent6 3 2 2 3 2 2 3" xfId="10186"/>
    <cellStyle name="20% - Accent6 3 2 2 3 2 2 4" xfId="10187"/>
    <cellStyle name="20% - Accent6 3 2 2 3 2 2 5" xfId="10188"/>
    <cellStyle name="20% - Accent6 3 2 2 3 2 2 6" xfId="10189"/>
    <cellStyle name="20% - Accent6 3 2 2 3 2 3" xfId="10190"/>
    <cellStyle name="20% - Accent6 3 2 2 3 2 3 2" xfId="10191"/>
    <cellStyle name="20% - Accent6 3 2 2 3 2 3 3" xfId="10192"/>
    <cellStyle name="20% - Accent6 3 2 2 3 2 4" xfId="10193"/>
    <cellStyle name="20% - Accent6 3 2 2 3 2 5" xfId="10194"/>
    <cellStyle name="20% - Accent6 3 2 2 3 2 6" xfId="10195"/>
    <cellStyle name="20% - Accent6 3 2 2 3 2 7" xfId="10196"/>
    <cellStyle name="20% - Accent6 3 2 2 3 3" xfId="10197"/>
    <cellStyle name="20% - Accent6 3 2 2 3 3 2" xfId="10198"/>
    <cellStyle name="20% - Accent6 3 2 2 3 3 2 2" xfId="10199"/>
    <cellStyle name="20% - Accent6 3 2 2 3 3 2 3" xfId="10200"/>
    <cellStyle name="20% - Accent6 3 2 2 3 3 3" xfId="10201"/>
    <cellStyle name="20% - Accent6 3 2 2 3 3 4" xfId="10202"/>
    <cellStyle name="20% - Accent6 3 2 2 3 3 5" xfId="10203"/>
    <cellStyle name="20% - Accent6 3 2 2 3 3 6" xfId="10204"/>
    <cellStyle name="20% - Accent6 3 2 2 3 4" xfId="10205"/>
    <cellStyle name="20% - Accent6 3 2 2 3 4 2" xfId="10206"/>
    <cellStyle name="20% - Accent6 3 2 2 3 4 2 2" xfId="10207"/>
    <cellStyle name="20% - Accent6 3 2 2 3 4 2 3" xfId="10208"/>
    <cellStyle name="20% - Accent6 3 2 2 3 4 3" xfId="10209"/>
    <cellStyle name="20% - Accent6 3 2 2 3 4 4" xfId="10210"/>
    <cellStyle name="20% - Accent6 3 2 2 3 4 5" xfId="10211"/>
    <cellStyle name="20% - Accent6 3 2 2 3 4 6" xfId="10212"/>
    <cellStyle name="20% - Accent6 3 2 2 3 5" xfId="10213"/>
    <cellStyle name="20% - Accent6 3 2 2 3 5 2" xfId="10214"/>
    <cellStyle name="20% - Accent6 3 2 2 3 5 3" xfId="10215"/>
    <cellStyle name="20% - Accent6 3 2 2 3 6" xfId="10216"/>
    <cellStyle name="20% - Accent6 3 2 2 3 7" xfId="10217"/>
    <cellStyle name="20% - Accent6 3 2 2 3 8" xfId="10218"/>
    <cellStyle name="20% - Accent6 3 2 2 3 9" xfId="10219"/>
    <cellStyle name="20% - Accent6 3 2 2 4" xfId="10220"/>
    <cellStyle name="20% - Accent6 3 2 2 4 2" xfId="10221"/>
    <cellStyle name="20% - Accent6 3 2 2 4 2 2" xfId="10222"/>
    <cellStyle name="20% - Accent6 3 2 2 4 2 2 2" xfId="10223"/>
    <cellStyle name="20% - Accent6 3 2 2 4 2 2 3" xfId="10224"/>
    <cellStyle name="20% - Accent6 3 2 2 4 2 3" xfId="10225"/>
    <cellStyle name="20% - Accent6 3 2 2 4 2 4" xfId="10226"/>
    <cellStyle name="20% - Accent6 3 2 2 4 2 5" xfId="10227"/>
    <cellStyle name="20% - Accent6 3 2 2 4 2 6" xfId="10228"/>
    <cellStyle name="20% - Accent6 3 2 2 4 3" xfId="10229"/>
    <cellStyle name="20% - Accent6 3 2 2 4 3 2" xfId="10230"/>
    <cellStyle name="20% - Accent6 3 2 2 4 3 3" xfId="10231"/>
    <cellStyle name="20% - Accent6 3 2 2 4 4" xfId="10232"/>
    <cellStyle name="20% - Accent6 3 2 2 4 5" xfId="10233"/>
    <cellStyle name="20% - Accent6 3 2 2 4 6" xfId="10234"/>
    <cellStyle name="20% - Accent6 3 2 2 4 7" xfId="10235"/>
    <cellStyle name="20% - Accent6 3 2 2 5" xfId="10236"/>
    <cellStyle name="20% - Accent6 3 2 2 5 2" xfId="10237"/>
    <cellStyle name="20% - Accent6 3 2 2 5 2 2" xfId="10238"/>
    <cellStyle name="20% - Accent6 3 2 2 5 2 3" xfId="10239"/>
    <cellStyle name="20% - Accent6 3 2 2 5 3" xfId="10240"/>
    <cellStyle name="20% - Accent6 3 2 2 5 4" xfId="10241"/>
    <cellStyle name="20% - Accent6 3 2 2 5 5" xfId="10242"/>
    <cellStyle name="20% - Accent6 3 2 2 5 6" xfId="10243"/>
    <cellStyle name="20% - Accent6 3 2 2 6" xfId="10244"/>
    <cellStyle name="20% - Accent6 3 2 2 6 2" xfId="10245"/>
    <cellStyle name="20% - Accent6 3 2 2 6 2 2" xfId="10246"/>
    <cellStyle name="20% - Accent6 3 2 2 6 2 3" xfId="10247"/>
    <cellStyle name="20% - Accent6 3 2 2 6 3" xfId="10248"/>
    <cellStyle name="20% - Accent6 3 2 2 6 4" xfId="10249"/>
    <cellStyle name="20% - Accent6 3 2 2 6 5" xfId="10250"/>
    <cellStyle name="20% - Accent6 3 2 2 6 6" xfId="10251"/>
    <cellStyle name="20% - Accent6 3 2 2 7" xfId="10252"/>
    <cellStyle name="20% - Accent6 3 2 2 7 2" xfId="10253"/>
    <cellStyle name="20% - Accent6 3 2 2 7 2 2" xfId="10254"/>
    <cellStyle name="20% - Accent6 3 2 2 7 2 3" xfId="10255"/>
    <cellStyle name="20% - Accent6 3 2 2 7 3" xfId="10256"/>
    <cellStyle name="20% - Accent6 3 2 2 7 4" xfId="10257"/>
    <cellStyle name="20% - Accent6 3 2 2 7 5" xfId="10258"/>
    <cellStyle name="20% - Accent6 3 2 2 7 6" xfId="10259"/>
    <cellStyle name="20% - Accent6 3 2 2 8" xfId="10260"/>
    <cellStyle name="20% - Accent6 3 2 2 8 2" xfId="10261"/>
    <cellStyle name="20% - Accent6 3 2 2 8 2 2" xfId="10262"/>
    <cellStyle name="20% - Accent6 3 2 2 8 2 3" xfId="10263"/>
    <cellStyle name="20% - Accent6 3 2 2 8 3" xfId="10264"/>
    <cellStyle name="20% - Accent6 3 2 2 8 4" xfId="10265"/>
    <cellStyle name="20% - Accent6 3 2 2 8 5" xfId="10266"/>
    <cellStyle name="20% - Accent6 3 2 2 8 6" xfId="10267"/>
    <cellStyle name="20% - Accent6 3 2 2 9" xfId="10268"/>
    <cellStyle name="20% - Accent6 3 2 2 9 2" xfId="10269"/>
    <cellStyle name="20% - Accent6 3 2 2 9 3" xfId="10270"/>
    <cellStyle name="20% - Accent6 3 2 3" xfId="10271"/>
    <cellStyle name="20% - Accent6 3 2 3 10" xfId="10272"/>
    <cellStyle name="20% - Accent6 3 2 3 2" xfId="10273"/>
    <cellStyle name="20% - Accent6 3 2 3 2 2" xfId="10274"/>
    <cellStyle name="20% - Accent6 3 2 3 2 2 2" xfId="10275"/>
    <cellStyle name="20% - Accent6 3 2 3 2 2 2 2" xfId="10276"/>
    <cellStyle name="20% - Accent6 3 2 3 2 2 2 3" xfId="10277"/>
    <cellStyle name="20% - Accent6 3 2 3 2 2 3" xfId="10278"/>
    <cellStyle name="20% - Accent6 3 2 3 2 2 4" xfId="10279"/>
    <cellStyle name="20% - Accent6 3 2 3 2 2 5" xfId="10280"/>
    <cellStyle name="20% - Accent6 3 2 3 2 2 6" xfId="10281"/>
    <cellStyle name="20% - Accent6 3 2 3 2 3" xfId="10282"/>
    <cellStyle name="20% - Accent6 3 2 3 2 3 2" xfId="10283"/>
    <cellStyle name="20% - Accent6 3 2 3 2 3 2 2" xfId="10284"/>
    <cellStyle name="20% - Accent6 3 2 3 2 3 2 3" xfId="10285"/>
    <cellStyle name="20% - Accent6 3 2 3 2 3 3" xfId="10286"/>
    <cellStyle name="20% - Accent6 3 2 3 2 3 4" xfId="10287"/>
    <cellStyle name="20% - Accent6 3 2 3 2 3 5" xfId="10288"/>
    <cellStyle name="20% - Accent6 3 2 3 2 3 6" xfId="10289"/>
    <cellStyle name="20% - Accent6 3 2 3 2 4" xfId="10290"/>
    <cellStyle name="20% - Accent6 3 2 3 2 4 2" xfId="10291"/>
    <cellStyle name="20% - Accent6 3 2 3 2 4 3" xfId="10292"/>
    <cellStyle name="20% - Accent6 3 2 3 2 5" xfId="10293"/>
    <cellStyle name="20% - Accent6 3 2 3 2 6" xfId="10294"/>
    <cellStyle name="20% - Accent6 3 2 3 2 7" xfId="10295"/>
    <cellStyle name="20% - Accent6 3 2 3 2 8" xfId="10296"/>
    <cellStyle name="20% - Accent6 3 2 3 3" xfId="10297"/>
    <cellStyle name="20% - Accent6 3 2 3 3 2" xfId="10298"/>
    <cellStyle name="20% - Accent6 3 2 3 3 2 2" xfId="10299"/>
    <cellStyle name="20% - Accent6 3 2 3 3 2 2 2" xfId="10300"/>
    <cellStyle name="20% - Accent6 3 2 3 3 2 2 3" xfId="10301"/>
    <cellStyle name="20% - Accent6 3 2 3 3 2 3" xfId="10302"/>
    <cellStyle name="20% - Accent6 3 2 3 3 2 4" xfId="10303"/>
    <cellStyle name="20% - Accent6 3 2 3 3 2 5" xfId="10304"/>
    <cellStyle name="20% - Accent6 3 2 3 3 2 6" xfId="10305"/>
    <cellStyle name="20% - Accent6 3 2 3 3 3" xfId="10306"/>
    <cellStyle name="20% - Accent6 3 2 3 3 3 2" xfId="10307"/>
    <cellStyle name="20% - Accent6 3 2 3 3 3 3" xfId="10308"/>
    <cellStyle name="20% - Accent6 3 2 3 3 4" xfId="10309"/>
    <cellStyle name="20% - Accent6 3 2 3 3 5" xfId="10310"/>
    <cellStyle name="20% - Accent6 3 2 3 3 6" xfId="10311"/>
    <cellStyle name="20% - Accent6 3 2 3 3 7" xfId="10312"/>
    <cellStyle name="20% - Accent6 3 2 3 4" xfId="10313"/>
    <cellStyle name="20% - Accent6 3 2 3 4 2" xfId="10314"/>
    <cellStyle name="20% - Accent6 3 2 3 4 2 2" xfId="10315"/>
    <cellStyle name="20% - Accent6 3 2 3 4 2 3" xfId="10316"/>
    <cellStyle name="20% - Accent6 3 2 3 4 3" xfId="10317"/>
    <cellStyle name="20% - Accent6 3 2 3 4 4" xfId="10318"/>
    <cellStyle name="20% - Accent6 3 2 3 4 5" xfId="10319"/>
    <cellStyle name="20% - Accent6 3 2 3 4 6" xfId="10320"/>
    <cellStyle name="20% - Accent6 3 2 3 5" xfId="10321"/>
    <cellStyle name="20% - Accent6 3 2 3 5 2" xfId="10322"/>
    <cellStyle name="20% - Accent6 3 2 3 5 2 2" xfId="10323"/>
    <cellStyle name="20% - Accent6 3 2 3 5 2 3" xfId="10324"/>
    <cellStyle name="20% - Accent6 3 2 3 5 3" xfId="10325"/>
    <cellStyle name="20% - Accent6 3 2 3 5 4" xfId="10326"/>
    <cellStyle name="20% - Accent6 3 2 3 5 5" xfId="10327"/>
    <cellStyle name="20% - Accent6 3 2 3 5 6" xfId="10328"/>
    <cellStyle name="20% - Accent6 3 2 3 6" xfId="10329"/>
    <cellStyle name="20% - Accent6 3 2 3 6 2" xfId="10330"/>
    <cellStyle name="20% - Accent6 3 2 3 6 3" xfId="10331"/>
    <cellStyle name="20% - Accent6 3 2 3 7" xfId="10332"/>
    <cellStyle name="20% - Accent6 3 2 3 8" xfId="10333"/>
    <cellStyle name="20% - Accent6 3 2 3 9" xfId="10334"/>
    <cellStyle name="20% - Accent6 3 2 4" xfId="10335"/>
    <cellStyle name="20% - Accent6 3 2 4 2" xfId="10336"/>
    <cellStyle name="20% - Accent6 3 2 4 2 2" xfId="10337"/>
    <cellStyle name="20% - Accent6 3 2 4 2 2 2" xfId="10338"/>
    <cellStyle name="20% - Accent6 3 2 4 2 2 2 2" xfId="10339"/>
    <cellStyle name="20% - Accent6 3 2 4 2 2 2 3" xfId="10340"/>
    <cellStyle name="20% - Accent6 3 2 4 2 2 3" xfId="10341"/>
    <cellStyle name="20% - Accent6 3 2 4 2 2 4" xfId="10342"/>
    <cellStyle name="20% - Accent6 3 2 4 2 2 5" xfId="10343"/>
    <cellStyle name="20% - Accent6 3 2 4 2 2 6" xfId="10344"/>
    <cellStyle name="20% - Accent6 3 2 4 2 3" xfId="10345"/>
    <cellStyle name="20% - Accent6 3 2 4 2 3 2" xfId="10346"/>
    <cellStyle name="20% - Accent6 3 2 4 2 3 3" xfId="10347"/>
    <cellStyle name="20% - Accent6 3 2 4 2 4" xfId="10348"/>
    <cellStyle name="20% - Accent6 3 2 4 2 5" xfId="10349"/>
    <cellStyle name="20% - Accent6 3 2 4 2 6" xfId="10350"/>
    <cellStyle name="20% - Accent6 3 2 4 2 7" xfId="10351"/>
    <cellStyle name="20% - Accent6 3 2 4 3" xfId="10352"/>
    <cellStyle name="20% - Accent6 3 2 4 3 2" xfId="10353"/>
    <cellStyle name="20% - Accent6 3 2 4 3 2 2" xfId="10354"/>
    <cellStyle name="20% - Accent6 3 2 4 3 2 3" xfId="10355"/>
    <cellStyle name="20% - Accent6 3 2 4 3 3" xfId="10356"/>
    <cellStyle name="20% - Accent6 3 2 4 3 4" xfId="10357"/>
    <cellStyle name="20% - Accent6 3 2 4 3 5" xfId="10358"/>
    <cellStyle name="20% - Accent6 3 2 4 3 6" xfId="10359"/>
    <cellStyle name="20% - Accent6 3 2 4 4" xfId="10360"/>
    <cellStyle name="20% - Accent6 3 2 4 4 2" xfId="10361"/>
    <cellStyle name="20% - Accent6 3 2 4 4 2 2" xfId="10362"/>
    <cellStyle name="20% - Accent6 3 2 4 4 2 3" xfId="10363"/>
    <cellStyle name="20% - Accent6 3 2 4 4 3" xfId="10364"/>
    <cellStyle name="20% - Accent6 3 2 4 4 4" xfId="10365"/>
    <cellStyle name="20% - Accent6 3 2 4 4 5" xfId="10366"/>
    <cellStyle name="20% - Accent6 3 2 4 4 6" xfId="10367"/>
    <cellStyle name="20% - Accent6 3 2 4 5" xfId="10368"/>
    <cellStyle name="20% - Accent6 3 2 4 5 2" xfId="10369"/>
    <cellStyle name="20% - Accent6 3 2 4 5 3" xfId="10370"/>
    <cellStyle name="20% - Accent6 3 2 4 6" xfId="10371"/>
    <cellStyle name="20% - Accent6 3 2 4 7" xfId="10372"/>
    <cellStyle name="20% - Accent6 3 2 4 8" xfId="10373"/>
    <cellStyle name="20% - Accent6 3 2 4 9" xfId="10374"/>
    <cellStyle name="20% - Accent6 3 2 5" xfId="10375"/>
    <cellStyle name="20% - Accent6 3 2 5 2" xfId="10376"/>
    <cellStyle name="20% - Accent6 3 2 5 2 2" xfId="10377"/>
    <cellStyle name="20% - Accent6 3 2 5 2 2 2" xfId="10378"/>
    <cellStyle name="20% - Accent6 3 2 5 2 2 3" xfId="10379"/>
    <cellStyle name="20% - Accent6 3 2 5 2 3" xfId="10380"/>
    <cellStyle name="20% - Accent6 3 2 5 2 4" xfId="10381"/>
    <cellStyle name="20% - Accent6 3 2 5 2 5" xfId="10382"/>
    <cellStyle name="20% - Accent6 3 2 5 2 6" xfId="10383"/>
    <cellStyle name="20% - Accent6 3 2 5 3" xfId="10384"/>
    <cellStyle name="20% - Accent6 3 2 5 3 2" xfId="10385"/>
    <cellStyle name="20% - Accent6 3 2 5 3 3" xfId="10386"/>
    <cellStyle name="20% - Accent6 3 2 5 4" xfId="10387"/>
    <cellStyle name="20% - Accent6 3 2 5 5" xfId="10388"/>
    <cellStyle name="20% - Accent6 3 2 5 6" xfId="10389"/>
    <cellStyle name="20% - Accent6 3 2 5 7" xfId="10390"/>
    <cellStyle name="20% - Accent6 3 2 6" xfId="10391"/>
    <cellStyle name="20% - Accent6 3 2 6 2" xfId="10392"/>
    <cellStyle name="20% - Accent6 3 2 6 2 2" xfId="10393"/>
    <cellStyle name="20% - Accent6 3 2 6 2 3" xfId="10394"/>
    <cellStyle name="20% - Accent6 3 2 6 3" xfId="10395"/>
    <cellStyle name="20% - Accent6 3 2 6 4" xfId="10396"/>
    <cellStyle name="20% - Accent6 3 2 6 5" xfId="10397"/>
    <cellStyle name="20% - Accent6 3 2 6 6" xfId="10398"/>
    <cellStyle name="20% - Accent6 3 2 7" xfId="10399"/>
    <cellStyle name="20% - Accent6 3 2 7 2" xfId="10400"/>
    <cellStyle name="20% - Accent6 3 2 7 2 2" xfId="10401"/>
    <cellStyle name="20% - Accent6 3 2 7 2 3" xfId="10402"/>
    <cellStyle name="20% - Accent6 3 2 7 3" xfId="10403"/>
    <cellStyle name="20% - Accent6 3 2 7 4" xfId="10404"/>
    <cellStyle name="20% - Accent6 3 2 7 5" xfId="10405"/>
    <cellStyle name="20% - Accent6 3 2 7 6" xfId="10406"/>
    <cellStyle name="20% - Accent6 3 2 8" xfId="10407"/>
    <cellStyle name="20% - Accent6 3 2 8 2" xfId="10408"/>
    <cellStyle name="20% - Accent6 3 2 8 2 2" xfId="10409"/>
    <cellStyle name="20% - Accent6 3 2 8 2 3" xfId="10410"/>
    <cellStyle name="20% - Accent6 3 2 8 3" xfId="10411"/>
    <cellStyle name="20% - Accent6 3 2 8 4" xfId="10412"/>
    <cellStyle name="20% - Accent6 3 2 8 5" xfId="10413"/>
    <cellStyle name="20% - Accent6 3 2 8 6" xfId="10414"/>
    <cellStyle name="20% - Accent6 3 2 9" xfId="10415"/>
    <cellStyle name="20% - Accent6 3 2 9 2" xfId="10416"/>
    <cellStyle name="20% - Accent6 3 2 9 2 2" xfId="10417"/>
    <cellStyle name="20% - Accent6 3 2 9 2 3" xfId="10418"/>
    <cellStyle name="20% - Accent6 3 2 9 3" xfId="10419"/>
    <cellStyle name="20% - Accent6 3 2 9 4" xfId="10420"/>
    <cellStyle name="20% - Accent6 3 2 9 5" xfId="10421"/>
    <cellStyle name="20% - Accent6 3 2 9 6" xfId="10422"/>
    <cellStyle name="20% - Accent6 3 3" xfId="10423"/>
    <cellStyle name="20% - Accent6 3 3 10" xfId="10424"/>
    <cellStyle name="20% - Accent6 3 3 10 2" xfId="10425"/>
    <cellStyle name="20% - Accent6 3 3 10 3" xfId="10426"/>
    <cellStyle name="20% - Accent6 3 3 11" xfId="10427"/>
    <cellStyle name="20% - Accent6 3 3 12" xfId="10428"/>
    <cellStyle name="20% - Accent6 3 3 13" xfId="10429"/>
    <cellStyle name="20% - Accent6 3 3 14" xfId="10430"/>
    <cellStyle name="20% - Accent6 3 3 2" xfId="10431"/>
    <cellStyle name="20% - Accent6 3 3 2 10" xfId="10432"/>
    <cellStyle name="20% - Accent6 3 3 2 11" xfId="10433"/>
    <cellStyle name="20% - Accent6 3 3 2 12" xfId="10434"/>
    <cellStyle name="20% - Accent6 3 3 2 13" xfId="10435"/>
    <cellStyle name="20% - Accent6 3 3 2 2" xfId="10436"/>
    <cellStyle name="20% - Accent6 3 3 2 2 10" xfId="10437"/>
    <cellStyle name="20% - Accent6 3 3 2 2 2" xfId="10438"/>
    <cellStyle name="20% - Accent6 3 3 2 2 2 2" xfId="10439"/>
    <cellStyle name="20% - Accent6 3 3 2 2 2 2 2" xfId="10440"/>
    <cellStyle name="20% - Accent6 3 3 2 2 2 2 2 2" xfId="10441"/>
    <cellStyle name="20% - Accent6 3 3 2 2 2 2 2 3" xfId="10442"/>
    <cellStyle name="20% - Accent6 3 3 2 2 2 2 3" xfId="10443"/>
    <cellStyle name="20% - Accent6 3 3 2 2 2 2 4" xfId="10444"/>
    <cellStyle name="20% - Accent6 3 3 2 2 2 2 5" xfId="10445"/>
    <cellStyle name="20% - Accent6 3 3 2 2 2 2 6" xfId="10446"/>
    <cellStyle name="20% - Accent6 3 3 2 2 2 3" xfId="10447"/>
    <cellStyle name="20% - Accent6 3 3 2 2 2 3 2" xfId="10448"/>
    <cellStyle name="20% - Accent6 3 3 2 2 2 3 2 2" xfId="10449"/>
    <cellStyle name="20% - Accent6 3 3 2 2 2 3 2 3" xfId="10450"/>
    <cellStyle name="20% - Accent6 3 3 2 2 2 3 3" xfId="10451"/>
    <cellStyle name="20% - Accent6 3 3 2 2 2 3 4" xfId="10452"/>
    <cellStyle name="20% - Accent6 3 3 2 2 2 3 5" xfId="10453"/>
    <cellStyle name="20% - Accent6 3 3 2 2 2 3 6" xfId="10454"/>
    <cellStyle name="20% - Accent6 3 3 2 2 2 4" xfId="10455"/>
    <cellStyle name="20% - Accent6 3 3 2 2 2 4 2" xfId="10456"/>
    <cellStyle name="20% - Accent6 3 3 2 2 2 4 3" xfId="10457"/>
    <cellStyle name="20% - Accent6 3 3 2 2 2 5" xfId="10458"/>
    <cellStyle name="20% - Accent6 3 3 2 2 2 6" xfId="10459"/>
    <cellStyle name="20% - Accent6 3 3 2 2 2 7" xfId="10460"/>
    <cellStyle name="20% - Accent6 3 3 2 2 2 8" xfId="10461"/>
    <cellStyle name="20% - Accent6 3 3 2 2 3" xfId="10462"/>
    <cellStyle name="20% - Accent6 3 3 2 2 3 2" xfId="10463"/>
    <cellStyle name="20% - Accent6 3 3 2 2 3 2 2" xfId="10464"/>
    <cellStyle name="20% - Accent6 3 3 2 2 3 2 2 2" xfId="10465"/>
    <cellStyle name="20% - Accent6 3 3 2 2 3 2 2 3" xfId="10466"/>
    <cellStyle name="20% - Accent6 3 3 2 2 3 2 3" xfId="10467"/>
    <cellStyle name="20% - Accent6 3 3 2 2 3 2 4" xfId="10468"/>
    <cellStyle name="20% - Accent6 3 3 2 2 3 2 5" xfId="10469"/>
    <cellStyle name="20% - Accent6 3 3 2 2 3 2 6" xfId="10470"/>
    <cellStyle name="20% - Accent6 3 3 2 2 3 3" xfId="10471"/>
    <cellStyle name="20% - Accent6 3 3 2 2 3 3 2" xfId="10472"/>
    <cellStyle name="20% - Accent6 3 3 2 2 3 3 3" xfId="10473"/>
    <cellStyle name="20% - Accent6 3 3 2 2 3 4" xfId="10474"/>
    <cellStyle name="20% - Accent6 3 3 2 2 3 5" xfId="10475"/>
    <cellStyle name="20% - Accent6 3 3 2 2 3 6" xfId="10476"/>
    <cellStyle name="20% - Accent6 3 3 2 2 3 7" xfId="10477"/>
    <cellStyle name="20% - Accent6 3 3 2 2 4" xfId="10478"/>
    <cellStyle name="20% - Accent6 3 3 2 2 4 2" xfId="10479"/>
    <cellStyle name="20% - Accent6 3 3 2 2 4 2 2" xfId="10480"/>
    <cellStyle name="20% - Accent6 3 3 2 2 4 2 3" xfId="10481"/>
    <cellStyle name="20% - Accent6 3 3 2 2 4 3" xfId="10482"/>
    <cellStyle name="20% - Accent6 3 3 2 2 4 4" xfId="10483"/>
    <cellStyle name="20% - Accent6 3 3 2 2 4 5" xfId="10484"/>
    <cellStyle name="20% - Accent6 3 3 2 2 4 6" xfId="10485"/>
    <cellStyle name="20% - Accent6 3 3 2 2 5" xfId="10486"/>
    <cellStyle name="20% - Accent6 3 3 2 2 5 2" xfId="10487"/>
    <cellStyle name="20% - Accent6 3 3 2 2 5 2 2" xfId="10488"/>
    <cellStyle name="20% - Accent6 3 3 2 2 5 2 3" xfId="10489"/>
    <cellStyle name="20% - Accent6 3 3 2 2 5 3" xfId="10490"/>
    <cellStyle name="20% - Accent6 3 3 2 2 5 4" xfId="10491"/>
    <cellStyle name="20% - Accent6 3 3 2 2 5 5" xfId="10492"/>
    <cellStyle name="20% - Accent6 3 3 2 2 5 6" xfId="10493"/>
    <cellStyle name="20% - Accent6 3 3 2 2 6" xfId="10494"/>
    <cellStyle name="20% - Accent6 3 3 2 2 6 2" xfId="10495"/>
    <cellStyle name="20% - Accent6 3 3 2 2 6 3" xfId="10496"/>
    <cellStyle name="20% - Accent6 3 3 2 2 7" xfId="10497"/>
    <cellStyle name="20% - Accent6 3 3 2 2 8" xfId="10498"/>
    <cellStyle name="20% - Accent6 3 3 2 2 9" xfId="10499"/>
    <cellStyle name="20% - Accent6 3 3 2 3" xfId="10500"/>
    <cellStyle name="20% - Accent6 3 3 2 3 2" xfId="10501"/>
    <cellStyle name="20% - Accent6 3 3 2 3 2 2" xfId="10502"/>
    <cellStyle name="20% - Accent6 3 3 2 3 2 2 2" xfId="10503"/>
    <cellStyle name="20% - Accent6 3 3 2 3 2 2 2 2" xfId="10504"/>
    <cellStyle name="20% - Accent6 3 3 2 3 2 2 2 3" xfId="10505"/>
    <cellStyle name="20% - Accent6 3 3 2 3 2 2 3" xfId="10506"/>
    <cellStyle name="20% - Accent6 3 3 2 3 2 2 4" xfId="10507"/>
    <cellStyle name="20% - Accent6 3 3 2 3 2 2 5" xfId="10508"/>
    <cellStyle name="20% - Accent6 3 3 2 3 2 2 6" xfId="10509"/>
    <cellStyle name="20% - Accent6 3 3 2 3 2 3" xfId="10510"/>
    <cellStyle name="20% - Accent6 3 3 2 3 2 3 2" xfId="10511"/>
    <cellStyle name="20% - Accent6 3 3 2 3 2 3 3" xfId="10512"/>
    <cellStyle name="20% - Accent6 3 3 2 3 2 4" xfId="10513"/>
    <cellStyle name="20% - Accent6 3 3 2 3 2 5" xfId="10514"/>
    <cellStyle name="20% - Accent6 3 3 2 3 2 6" xfId="10515"/>
    <cellStyle name="20% - Accent6 3 3 2 3 2 7" xfId="10516"/>
    <cellStyle name="20% - Accent6 3 3 2 3 3" xfId="10517"/>
    <cellStyle name="20% - Accent6 3 3 2 3 3 2" xfId="10518"/>
    <cellStyle name="20% - Accent6 3 3 2 3 3 2 2" xfId="10519"/>
    <cellStyle name="20% - Accent6 3 3 2 3 3 2 3" xfId="10520"/>
    <cellStyle name="20% - Accent6 3 3 2 3 3 3" xfId="10521"/>
    <cellStyle name="20% - Accent6 3 3 2 3 3 4" xfId="10522"/>
    <cellStyle name="20% - Accent6 3 3 2 3 3 5" xfId="10523"/>
    <cellStyle name="20% - Accent6 3 3 2 3 3 6" xfId="10524"/>
    <cellStyle name="20% - Accent6 3 3 2 3 4" xfId="10525"/>
    <cellStyle name="20% - Accent6 3 3 2 3 4 2" xfId="10526"/>
    <cellStyle name="20% - Accent6 3 3 2 3 4 2 2" xfId="10527"/>
    <cellStyle name="20% - Accent6 3 3 2 3 4 2 3" xfId="10528"/>
    <cellStyle name="20% - Accent6 3 3 2 3 4 3" xfId="10529"/>
    <cellStyle name="20% - Accent6 3 3 2 3 4 4" xfId="10530"/>
    <cellStyle name="20% - Accent6 3 3 2 3 4 5" xfId="10531"/>
    <cellStyle name="20% - Accent6 3 3 2 3 4 6" xfId="10532"/>
    <cellStyle name="20% - Accent6 3 3 2 3 5" xfId="10533"/>
    <cellStyle name="20% - Accent6 3 3 2 3 5 2" xfId="10534"/>
    <cellStyle name="20% - Accent6 3 3 2 3 5 3" xfId="10535"/>
    <cellStyle name="20% - Accent6 3 3 2 3 6" xfId="10536"/>
    <cellStyle name="20% - Accent6 3 3 2 3 7" xfId="10537"/>
    <cellStyle name="20% - Accent6 3 3 2 3 8" xfId="10538"/>
    <cellStyle name="20% - Accent6 3 3 2 3 9" xfId="10539"/>
    <cellStyle name="20% - Accent6 3 3 2 4" xfId="10540"/>
    <cellStyle name="20% - Accent6 3 3 2 4 2" xfId="10541"/>
    <cellStyle name="20% - Accent6 3 3 2 4 2 2" xfId="10542"/>
    <cellStyle name="20% - Accent6 3 3 2 4 2 2 2" xfId="10543"/>
    <cellStyle name="20% - Accent6 3 3 2 4 2 2 3" xfId="10544"/>
    <cellStyle name="20% - Accent6 3 3 2 4 2 3" xfId="10545"/>
    <cellStyle name="20% - Accent6 3 3 2 4 2 4" xfId="10546"/>
    <cellStyle name="20% - Accent6 3 3 2 4 2 5" xfId="10547"/>
    <cellStyle name="20% - Accent6 3 3 2 4 2 6" xfId="10548"/>
    <cellStyle name="20% - Accent6 3 3 2 4 3" xfId="10549"/>
    <cellStyle name="20% - Accent6 3 3 2 4 3 2" xfId="10550"/>
    <cellStyle name="20% - Accent6 3 3 2 4 3 3" xfId="10551"/>
    <cellStyle name="20% - Accent6 3 3 2 4 4" xfId="10552"/>
    <cellStyle name="20% - Accent6 3 3 2 4 5" xfId="10553"/>
    <cellStyle name="20% - Accent6 3 3 2 4 6" xfId="10554"/>
    <cellStyle name="20% - Accent6 3 3 2 4 7" xfId="10555"/>
    <cellStyle name="20% - Accent6 3 3 2 5" xfId="10556"/>
    <cellStyle name="20% - Accent6 3 3 2 5 2" xfId="10557"/>
    <cellStyle name="20% - Accent6 3 3 2 5 2 2" xfId="10558"/>
    <cellStyle name="20% - Accent6 3 3 2 5 2 3" xfId="10559"/>
    <cellStyle name="20% - Accent6 3 3 2 5 3" xfId="10560"/>
    <cellStyle name="20% - Accent6 3 3 2 5 4" xfId="10561"/>
    <cellStyle name="20% - Accent6 3 3 2 5 5" xfId="10562"/>
    <cellStyle name="20% - Accent6 3 3 2 5 6" xfId="10563"/>
    <cellStyle name="20% - Accent6 3 3 2 6" xfId="10564"/>
    <cellStyle name="20% - Accent6 3 3 2 6 2" xfId="10565"/>
    <cellStyle name="20% - Accent6 3 3 2 6 2 2" xfId="10566"/>
    <cellStyle name="20% - Accent6 3 3 2 6 2 3" xfId="10567"/>
    <cellStyle name="20% - Accent6 3 3 2 6 3" xfId="10568"/>
    <cellStyle name="20% - Accent6 3 3 2 6 4" xfId="10569"/>
    <cellStyle name="20% - Accent6 3 3 2 6 5" xfId="10570"/>
    <cellStyle name="20% - Accent6 3 3 2 6 6" xfId="10571"/>
    <cellStyle name="20% - Accent6 3 3 2 7" xfId="10572"/>
    <cellStyle name="20% - Accent6 3 3 2 7 2" xfId="10573"/>
    <cellStyle name="20% - Accent6 3 3 2 7 2 2" xfId="10574"/>
    <cellStyle name="20% - Accent6 3 3 2 7 2 3" xfId="10575"/>
    <cellStyle name="20% - Accent6 3 3 2 7 3" xfId="10576"/>
    <cellStyle name="20% - Accent6 3 3 2 7 4" xfId="10577"/>
    <cellStyle name="20% - Accent6 3 3 2 7 5" xfId="10578"/>
    <cellStyle name="20% - Accent6 3 3 2 7 6" xfId="10579"/>
    <cellStyle name="20% - Accent6 3 3 2 8" xfId="10580"/>
    <cellStyle name="20% - Accent6 3 3 2 8 2" xfId="10581"/>
    <cellStyle name="20% - Accent6 3 3 2 8 2 2" xfId="10582"/>
    <cellStyle name="20% - Accent6 3 3 2 8 2 3" xfId="10583"/>
    <cellStyle name="20% - Accent6 3 3 2 8 3" xfId="10584"/>
    <cellStyle name="20% - Accent6 3 3 2 8 4" xfId="10585"/>
    <cellStyle name="20% - Accent6 3 3 2 8 5" xfId="10586"/>
    <cellStyle name="20% - Accent6 3 3 2 8 6" xfId="10587"/>
    <cellStyle name="20% - Accent6 3 3 2 9" xfId="10588"/>
    <cellStyle name="20% - Accent6 3 3 2 9 2" xfId="10589"/>
    <cellStyle name="20% - Accent6 3 3 2 9 3" xfId="10590"/>
    <cellStyle name="20% - Accent6 3 3 3" xfId="10591"/>
    <cellStyle name="20% - Accent6 3 3 3 10" xfId="10592"/>
    <cellStyle name="20% - Accent6 3 3 3 2" xfId="10593"/>
    <cellStyle name="20% - Accent6 3 3 3 2 2" xfId="10594"/>
    <cellStyle name="20% - Accent6 3 3 3 2 2 2" xfId="10595"/>
    <cellStyle name="20% - Accent6 3 3 3 2 2 2 2" xfId="10596"/>
    <cellStyle name="20% - Accent6 3 3 3 2 2 2 3" xfId="10597"/>
    <cellStyle name="20% - Accent6 3 3 3 2 2 3" xfId="10598"/>
    <cellStyle name="20% - Accent6 3 3 3 2 2 4" xfId="10599"/>
    <cellStyle name="20% - Accent6 3 3 3 2 2 5" xfId="10600"/>
    <cellStyle name="20% - Accent6 3 3 3 2 2 6" xfId="10601"/>
    <cellStyle name="20% - Accent6 3 3 3 2 3" xfId="10602"/>
    <cellStyle name="20% - Accent6 3 3 3 2 3 2" xfId="10603"/>
    <cellStyle name="20% - Accent6 3 3 3 2 3 2 2" xfId="10604"/>
    <cellStyle name="20% - Accent6 3 3 3 2 3 2 3" xfId="10605"/>
    <cellStyle name="20% - Accent6 3 3 3 2 3 3" xfId="10606"/>
    <cellStyle name="20% - Accent6 3 3 3 2 3 4" xfId="10607"/>
    <cellStyle name="20% - Accent6 3 3 3 2 3 5" xfId="10608"/>
    <cellStyle name="20% - Accent6 3 3 3 2 3 6" xfId="10609"/>
    <cellStyle name="20% - Accent6 3 3 3 2 4" xfId="10610"/>
    <cellStyle name="20% - Accent6 3 3 3 2 4 2" xfId="10611"/>
    <cellStyle name="20% - Accent6 3 3 3 2 4 3" xfId="10612"/>
    <cellStyle name="20% - Accent6 3 3 3 2 5" xfId="10613"/>
    <cellStyle name="20% - Accent6 3 3 3 2 6" xfId="10614"/>
    <cellStyle name="20% - Accent6 3 3 3 2 7" xfId="10615"/>
    <cellStyle name="20% - Accent6 3 3 3 2 8" xfId="10616"/>
    <cellStyle name="20% - Accent6 3 3 3 3" xfId="10617"/>
    <cellStyle name="20% - Accent6 3 3 3 3 2" xfId="10618"/>
    <cellStyle name="20% - Accent6 3 3 3 3 2 2" xfId="10619"/>
    <cellStyle name="20% - Accent6 3 3 3 3 2 2 2" xfId="10620"/>
    <cellStyle name="20% - Accent6 3 3 3 3 2 2 3" xfId="10621"/>
    <cellStyle name="20% - Accent6 3 3 3 3 2 3" xfId="10622"/>
    <cellStyle name="20% - Accent6 3 3 3 3 2 4" xfId="10623"/>
    <cellStyle name="20% - Accent6 3 3 3 3 2 5" xfId="10624"/>
    <cellStyle name="20% - Accent6 3 3 3 3 2 6" xfId="10625"/>
    <cellStyle name="20% - Accent6 3 3 3 3 3" xfId="10626"/>
    <cellStyle name="20% - Accent6 3 3 3 3 3 2" xfId="10627"/>
    <cellStyle name="20% - Accent6 3 3 3 3 3 3" xfId="10628"/>
    <cellStyle name="20% - Accent6 3 3 3 3 4" xfId="10629"/>
    <cellStyle name="20% - Accent6 3 3 3 3 5" xfId="10630"/>
    <cellStyle name="20% - Accent6 3 3 3 3 6" xfId="10631"/>
    <cellStyle name="20% - Accent6 3 3 3 3 7" xfId="10632"/>
    <cellStyle name="20% - Accent6 3 3 3 4" xfId="10633"/>
    <cellStyle name="20% - Accent6 3 3 3 4 2" xfId="10634"/>
    <cellStyle name="20% - Accent6 3 3 3 4 2 2" xfId="10635"/>
    <cellStyle name="20% - Accent6 3 3 3 4 2 3" xfId="10636"/>
    <cellStyle name="20% - Accent6 3 3 3 4 3" xfId="10637"/>
    <cellStyle name="20% - Accent6 3 3 3 4 4" xfId="10638"/>
    <cellStyle name="20% - Accent6 3 3 3 4 5" xfId="10639"/>
    <cellStyle name="20% - Accent6 3 3 3 4 6" xfId="10640"/>
    <cellStyle name="20% - Accent6 3 3 3 5" xfId="10641"/>
    <cellStyle name="20% - Accent6 3 3 3 5 2" xfId="10642"/>
    <cellStyle name="20% - Accent6 3 3 3 5 2 2" xfId="10643"/>
    <cellStyle name="20% - Accent6 3 3 3 5 2 3" xfId="10644"/>
    <cellStyle name="20% - Accent6 3 3 3 5 3" xfId="10645"/>
    <cellStyle name="20% - Accent6 3 3 3 5 4" xfId="10646"/>
    <cellStyle name="20% - Accent6 3 3 3 5 5" xfId="10647"/>
    <cellStyle name="20% - Accent6 3 3 3 5 6" xfId="10648"/>
    <cellStyle name="20% - Accent6 3 3 3 6" xfId="10649"/>
    <cellStyle name="20% - Accent6 3 3 3 6 2" xfId="10650"/>
    <cellStyle name="20% - Accent6 3 3 3 6 3" xfId="10651"/>
    <cellStyle name="20% - Accent6 3 3 3 7" xfId="10652"/>
    <cellStyle name="20% - Accent6 3 3 3 8" xfId="10653"/>
    <cellStyle name="20% - Accent6 3 3 3 9" xfId="10654"/>
    <cellStyle name="20% - Accent6 3 3 4" xfId="10655"/>
    <cellStyle name="20% - Accent6 3 3 4 2" xfId="10656"/>
    <cellStyle name="20% - Accent6 3 3 4 2 2" xfId="10657"/>
    <cellStyle name="20% - Accent6 3 3 4 2 2 2" xfId="10658"/>
    <cellStyle name="20% - Accent6 3 3 4 2 2 2 2" xfId="10659"/>
    <cellStyle name="20% - Accent6 3 3 4 2 2 2 3" xfId="10660"/>
    <cellStyle name="20% - Accent6 3 3 4 2 2 3" xfId="10661"/>
    <cellStyle name="20% - Accent6 3 3 4 2 2 4" xfId="10662"/>
    <cellStyle name="20% - Accent6 3 3 4 2 2 5" xfId="10663"/>
    <cellStyle name="20% - Accent6 3 3 4 2 2 6" xfId="10664"/>
    <cellStyle name="20% - Accent6 3 3 4 2 3" xfId="10665"/>
    <cellStyle name="20% - Accent6 3 3 4 2 3 2" xfId="10666"/>
    <cellStyle name="20% - Accent6 3 3 4 2 3 3" xfId="10667"/>
    <cellStyle name="20% - Accent6 3 3 4 2 4" xfId="10668"/>
    <cellStyle name="20% - Accent6 3 3 4 2 5" xfId="10669"/>
    <cellStyle name="20% - Accent6 3 3 4 2 6" xfId="10670"/>
    <cellStyle name="20% - Accent6 3 3 4 2 7" xfId="10671"/>
    <cellStyle name="20% - Accent6 3 3 4 3" xfId="10672"/>
    <cellStyle name="20% - Accent6 3 3 4 3 2" xfId="10673"/>
    <cellStyle name="20% - Accent6 3 3 4 3 2 2" xfId="10674"/>
    <cellStyle name="20% - Accent6 3 3 4 3 2 3" xfId="10675"/>
    <cellStyle name="20% - Accent6 3 3 4 3 3" xfId="10676"/>
    <cellStyle name="20% - Accent6 3 3 4 3 4" xfId="10677"/>
    <cellStyle name="20% - Accent6 3 3 4 3 5" xfId="10678"/>
    <cellStyle name="20% - Accent6 3 3 4 3 6" xfId="10679"/>
    <cellStyle name="20% - Accent6 3 3 4 4" xfId="10680"/>
    <cellStyle name="20% - Accent6 3 3 4 4 2" xfId="10681"/>
    <cellStyle name="20% - Accent6 3 3 4 4 2 2" xfId="10682"/>
    <cellStyle name="20% - Accent6 3 3 4 4 2 3" xfId="10683"/>
    <cellStyle name="20% - Accent6 3 3 4 4 3" xfId="10684"/>
    <cellStyle name="20% - Accent6 3 3 4 4 4" xfId="10685"/>
    <cellStyle name="20% - Accent6 3 3 4 4 5" xfId="10686"/>
    <cellStyle name="20% - Accent6 3 3 4 4 6" xfId="10687"/>
    <cellStyle name="20% - Accent6 3 3 4 5" xfId="10688"/>
    <cellStyle name="20% - Accent6 3 3 4 5 2" xfId="10689"/>
    <cellStyle name="20% - Accent6 3 3 4 5 3" xfId="10690"/>
    <cellStyle name="20% - Accent6 3 3 4 6" xfId="10691"/>
    <cellStyle name="20% - Accent6 3 3 4 7" xfId="10692"/>
    <cellStyle name="20% - Accent6 3 3 4 8" xfId="10693"/>
    <cellStyle name="20% - Accent6 3 3 4 9" xfId="10694"/>
    <cellStyle name="20% - Accent6 3 3 5" xfId="10695"/>
    <cellStyle name="20% - Accent6 3 3 5 2" xfId="10696"/>
    <cellStyle name="20% - Accent6 3 3 5 2 2" xfId="10697"/>
    <cellStyle name="20% - Accent6 3 3 5 2 2 2" xfId="10698"/>
    <cellStyle name="20% - Accent6 3 3 5 2 2 3" xfId="10699"/>
    <cellStyle name="20% - Accent6 3 3 5 2 3" xfId="10700"/>
    <cellStyle name="20% - Accent6 3 3 5 2 4" xfId="10701"/>
    <cellStyle name="20% - Accent6 3 3 5 2 5" xfId="10702"/>
    <cellStyle name="20% - Accent6 3 3 5 2 6" xfId="10703"/>
    <cellStyle name="20% - Accent6 3 3 5 3" xfId="10704"/>
    <cellStyle name="20% - Accent6 3 3 5 3 2" xfId="10705"/>
    <cellStyle name="20% - Accent6 3 3 5 3 3" xfId="10706"/>
    <cellStyle name="20% - Accent6 3 3 5 4" xfId="10707"/>
    <cellStyle name="20% - Accent6 3 3 5 5" xfId="10708"/>
    <cellStyle name="20% - Accent6 3 3 5 6" xfId="10709"/>
    <cellStyle name="20% - Accent6 3 3 5 7" xfId="10710"/>
    <cellStyle name="20% - Accent6 3 3 6" xfId="10711"/>
    <cellStyle name="20% - Accent6 3 3 6 2" xfId="10712"/>
    <cellStyle name="20% - Accent6 3 3 6 2 2" xfId="10713"/>
    <cellStyle name="20% - Accent6 3 3 6 2 3" xfId="10714"/>
    <cellStyle name="20% - Accent6 3 3 6 3" xfId="10715"/>
    <cellStyle name="20% - Accent6 3 3 6 4" xfId="10716"/>
    <cellStyle name="20% - Accent6 3 3 6 5" xfId="10717"/>
    <cellStyle name="20% - Accent6 3 3 6 6" xfId="10718"/>
    <cellStyle name="20% - Accent6 3 3 7" xfId="10719"/>
    <cellStyle name="20% - Accent6 3 3 7 2" xfId="10720"/>
    <cellStyle name="20% - Accent6 3 3 7 2 2" xfId="10721"/>
    <cellStyle name="20% - Accent6 3 3 7 2 3" xfId="10722"/>
    <cellStyle name="20% - Accent6 3 3 7 3" xfId="10723"/>
    <cellStyle name="20% - Accent6 3 3 7 4" xfId="10724"/>
    <cellStyle name="20% - Accent6 3 3 7 5" xfId="10725"/>
    <cellStyle name="20% - Accent6 3 3 7 6" xfId="10726"/>
    <cellStyle name="20% - Accent6 3 3 8" xfId="10727"/>
    <cellStyle name="20% - Accent6 3 3 8 2" xfId="10728"/>
    <cellStyle name="20% - Accent6 3 3 8 2 2" xfId="10729"/>
    <cellStyle name="20% - Accent6 3 3 8 2 3" xfId="10730"/>
    <cellStyle name="20% - Accent6 3 3 8 3" xfId="10731"/>
    <cellStyle name="20% - Accent6 3 3 8 4" xfId="10732"/>
    <cellStyle name="20% - Accent6 3 3 8 5" xfId="10733"/>
    <cellStyle name="20% - Accent6 3 3 8 6" xfId="10734"/>
    <cellStyle name="20% - Accent6 3 3 9" xfId="10735"/>
    <cellStyle name="20% - Accent6 3 3 9 2" xfId="10736"/>
    <cellStyle name="20% - Accent6 3 3 9 2 2" xfId="10737"/>
    <cellStyle name="20% - Accent6 3 3 9 2 3" xfId="10738"/>
    <cellStyle name="20% - Accent6 3 3 9 3" xfId="10739"/>
    <cellStyle name="20% - Accent6 3 3 9 4" xfId="10740"/>
    <cellStyle name="20% - Accent6 3 3 9 5" xfId="10741"/>
    <cellStyle name="20% - Accent6 3 3 9 6" xfId="10742"/>
    <cellStyle name="20% - Accent6 3 4" xfId="10743"/>
    <cellStyle name="20% - Accent6 3 4 10" xfId="10744"/>
    <cellStyle name="20% - Accent6 3 4 11" xfId="10745"/>
    <cellStyle name="20% - Accent6 3 4 12" xfId="10746"/>
    <cellStyle name="20% - Accent6 3 4 13" xfId="10747"/>
    <cellStyle name="20% - Accent6 3 4 2" xfId="10748"/>
    <cellStyle name="20% - Accent6 3 4 2 10" xfId="10749"/>
    <cellStyle name="20% - Accent6 3 4 2 2" xfId="10750"/>
    <cellStyle name="20% - Accent6 3 4 2 2 2" xfId="10751"/>
    <cellStyle name="20% - Accent6 3 4 2 2 2 2" xfId="10752"/>
    <cellStyle name="20% - Accent6 3 4 2 2 2 2 2" xfId="10753"/>
    <cellStyle name="20% - Accent6 3 4 2 2 2 2 3" xfId="10754"/>
    <cellStyle name="20% - Accent6 3 4 2 2 2 3" xfId="10755"/>
    <cellStyle name="20% - Accent6 3 4 2 2 2 4" xfId="10756"/>
    <cellStyle name="20% - Accent6 3 4 2 2 2 5" xfId="10757"/>
    <cellStyle name="20% - Accent6 3 4 2 2 2 6" xfId="10758"/>
    <cellStyle name="20% - Accent6 3 4 2 2 3" xfId="10759"/>
    <cellStyle name="20% - Accent6 3 4 2 2 3 2" xfId="10760"/>
    <cellStyle name="20% - Accent6 3 4 2 2 3 2 2" xfId="10761"/>
    <cellStyle name="20% - Accent6 3 4 2 2 3 2 3" xfId="10762"/>
    <cellStyle name="20% - Accent6 3 4 2 2 3 3" xfId="10763"/>
    <cellStyle name="20% - Accent6 3 4 2 2 3 4" xfId="10764"/>
    <cellStyle name="20% - Accent6 3 4 2 2 3 5" xfId="10765"/>
    <cellStyle name="20% - Accent6 3 4 2 2 3 6" xfId="10766"/>
    <cellStyle name="20% - Accent6 3 4 2 2 4" xfId="10767"/>
    <cellStyle name="20% - Accent6 3 4 2 2 4 2" xfId="10768"/>
    <cellStyle name="20% - Accent6 3 4 2 2 4 3" xfId="10769"/>
    <cellStyle name="20% - Accent6 3 4 2 2 5" xfId="10770"/>
    <cellStyle name="20% - Accent6 3 4 2 2 6" xfId="10771"/>
    <cellStyle name="20% - Accent6 3 4 2 2 7" xfId="10772"/>
    <cellStyle name="20% - Accent6 3 4 2 2 8" xfId="10773"/>
    <cellStyle name="20% - Accent6 3 4 2 3" xfId="10774"/>
    <cellStyle name="20% - Accent6 3 4 2 3 2" xfId="10775"/>
    <cellStyle name="20% - Accent6 3 4 2 3 2 2" xfId="10776"/>
    <cellStyle name="20% - Accent6 3 4 2 3 2 2 2" xfId="10777"/>
    <cellStyle name="20% - Accent6 3 4 2 3 2 2 3" xfId="10778"/>
    <cellStyle name="20% - Accent6 3 4 2 3 2 3" xfId="10779"/>
    <cellStyle name="20% - Accent6 3 4 2 3 2 4" xfId="10780"/>
    <cellStyle name="20% - Accent6 3 4 2 3 2 5" xfId="10781"/>
    <cellStyle name="20% - Accent6 3 4 2 3 2 6" xfId="10782"/>
    <cellStyle name="20% - Accent6 3 4 2 3 3" xfId="10783"/>
    <cellStyle name="20% - Accent6 3 4 2 3 3 2" xfId="10784"/>
    <cellStyle name="20% - Accent6 3 4 2 3 3 3" xfId="10785"/>
    <cellStyle name="20% - Accent6 3 4 2 3 4" xfId="10786"/>
    <cellStyle name="20% - Accent6 3 4 2 3 5" xfId="10787"/>
    <cellStyle name="20% - Accent6 3 4 2 3 6" xfId="10788"/>
    <cellStyle name="20% - Accent6 3 4 2 3 7" xfId="10789"/>
    <cellStyle name="20% - Accent6 3 4 2 4" xfId="10790"/>
    <cellStyle name="20% - Accent6 3 4 2 4 2" xfId="10791"/>
    <cellStyle name="20% - Accent6 3 4 2 4 2 2" xfId="10792"/>
    <cellStyle name="20% - Accent6 3 4 2 4 2 3" xfId="10793"/>
    <cellStyle name="20% - Accent6 3 4 2 4 3" xfId="10794"/>
    <cellStyle name="20% - Accent6 3 4 2 4 4" xfId="10795"/>
    <cellStyle name="20% - Accent6 3 4 2 4 5" xfId="10796"/>
    <cellStyle name="20% - Accent6 3 4 2 4 6" xfId="10797"/>
    <cellStyle name="20% - Accent6 3 4 2 5" xfId="10798"/>
    <cellStyle name="20% - Accent6 3 4 2 5 2" xfId="10799"/>
    <cellStyle name="20% - Accent6 3 4 2 5 2 2" xfId="10800"/>
    <cellStyle name="20% - Accent6 3 4 2 5 2 3" xfId="10801"/>
    <cellStyle name="20% - Accent6 3 4 2 5 3" xfId="10802"/>
    <cellStyle name="20% - Accent6 3 4 2 5 4" xfId="10803"/>
    <cellStyle name="20% - Accent6 3 4 2 5 5" xfId="10804"/>
    <cellStyle name="20% - Accent6 3 4 2 5 6" xfId="10805"/>
    <cellStyle name="20% - Accent6 3 4 2 6" xfId="10806"/>
    <cellStyle name="20% - Accent6 3 4 2 6 2" xfId="10807"/>
    <cellStyle name="20% - Accent6 3 4 2 6 3" xfId="10808"/>
    <cellStyle name="20% - Accent6 3 4 2 7" xfId="10809"/>
    <cellStyle name="20% - Accent6 3 4 2 8" xfId="10810"/>
    <cellStyle name="20% - Accent6 3 4 2 9" xfId="10811"/>
    <cellStyle name="20% - Accent6 3 4 3" xfId="10812"/>
    <cellStyle name="20% - Accent6 3 4 3 2" xfId="10813"/>
    <cellStyle name="20% - Accent6 3 4 3 2 2" xfId="10814"/>
    <cellStyle name="20% - Accent6 3 4 3 2 2 2" xfId="10815"/>
    <cellStyle name="20% - Accent6 3 4 3 2 2 2 2" xfId="10816"/>
    <cellStyle name="20% - Accent6 3 4 3 2 2 2 3" xfId="10817"/>
    <cellStyle name="20% - Accent6 3 4 3 2 2 3" xfId="10818"/>
    <cellStyle name="20% - Accent6 3 4 3 2 2 4" xfId="10819"/>
    <cellStyle name="20% - Accent6 3 4 3 2 2 5" xfId="10820"/>
    <cellStyle name="20% - Accent6 3 4 3 2 2 6" xfId="10821"/>
    <cellStyle name="20% - Accent6 3 4 3 2 3" xfId="10822"/>
    <cellStyle name="20% - Accent6 3 4 3 2 3 2" xfId="10823"/>
    <cellStyle name="20% - Accent6 3 4 3 2 3 3" xfId="10824"/>
    <cellStyle name="20% - Accent6 3 4 3 2 4" xfId="10825"/>
    <cellStyle name="20% - Accent6 3 4 3 2 5" xfId="10826"/>
    <cellStyle name="20% - Accent6 3 4 3 2 6" xfId="10827"/>
    <cellStyle name="20% - Accent6 3 4 3 2 7" xfId="10828"/>
    <cellStyle name="20% - Accent6 3 4 3 3" xfId="10829"/>
    <cellStyle name="20% - Accent6 3 4 3 3 2" xfId="10830"/>
    <cellStyle name="20% - Accent6 3 4 3 3 2 2" xfId="10831"/>
    <cellStyle name="20% - Accent6 3 4 3 3 2 3" xfId="10832"/>
    <cellStyle name="20% - Accent6 3 4 3 3 3" xfId="10833"/>
    <cellStyle name="20% - Accent6 3 4 3 3 4" xfId="10834"/>
    <cellStyle name="20% - Accent6 3 4 3 3 5" xfId="10835"/>
    <cellStyle name="20% - Accent6 3 4 3 3 6" xfId="10836"/>
    <cellStyle name="20% - Accent6 3 4 3 4" xfId="10837"/>
    <cellStyle name="20% - Accent6 3 4 3 4 2" xfId="10838"/>
    <cellStyle name="20% - Accent6 3 4 3 4 2 2" xfId="10839"/>
    <cellStyle name="20% - Accent6 3 4 3 4 2 3" xfId="10840"/>
    <cellStyle name="20% - Accent6 3 4 3 4 3" xfId="10841"/>
    <cellStyle name="20% - Accent6 3 4 3 4 4" xfId="10842"/>
    <cellStyle name="20% - Accent6 3 4 3 4 5" xfId="10843"/>
    <cellStyle name="20% - Accent6 3 4 3 4 6" xfId="10844"/>
    <cellStyle name="20% - Accent6 3 4 3 5" xfId="10845"/>
    <cellStyle name="20% - Accent6 3 4 3 5 2" xfId="10846"/>
    <cellStyle name="20% - Accent6 3 4 3 5 3" xfId="10847"/>
    <cellStyle name="20% - Accent6 3 4 3 6" xfId="10848"/>
    <cellStyle name="20% - Accent6 3 4 3 7" xfId="10849"/>
    <cellStyle name="20% - Accent6 3 4 3 8" xfId="10850"/>
    <cellStyle name="20% - Accent6 3 4 3 9" xfId="10851"/>
    <cellStyle name="20% - Accent6 3 4 4" xfId="10852"/>
    <cellStyle name="20% - Accent6 3 4 4 2" xfId="10853"/>
    <cellStyle name="20% - Accent6 3 4 4 2 2" xfId="10854"/>
    <cellStyle name="20% - Accent6 3 4 4 2 2 2" xfId="10855"/>
    <cellStyle name="20% - Accent6 3 4 4 2 2 3" xfId="10856"/>
    <cellStyle name="20% - Accent6 3 4 4 2 3" xfId="10857"/>
    <cellStyle name="20% - Accent6 3 4 4 2 4" xfId="10858"/>
    <cellStyle name="20% - Accent6 3 4 4 2 5" xfId="10859"/>
    <cellStyle name="20% - Accent6 3 4 4 2 6" xfId="10860"/>
    <cellStyle name="20% - Accent6 3 4 4 3" xfId="10861"/>
    <cellStyle name="20% - Accent6 3 4 4 3 2" xfId="10862"/>
    <cellStyle name="20% - Accent6 3 4 4 3 3" xfId="10863"/>
    <cellStyle name="20% - Accent6 3 4 4 4" xfId="10864"/>
    <cellStyle name="20% - Accent6 3 4 4 5" xfId="10865"/>
    <cellStyle name="20% - Accent6 3 4 4 6" xfId="10866"/>
    <cellStyle name="20% - Accent6 3 4 4 7" xfId="10867"/>
    <cellStyle name="20% - Accent6 3 4 5" xfId="10868"/>
    <cellStyle name="20% - Accent6 3 4 5 2" xfId="10869"/>
    <cellStyle name="20% - Accent6 3 4 5 2 2" xfId="10870"/>
    <cellStyle name="20% - Accent6 3 4 5 2 3" xfId="10871"/>
    <cellStyle name="20% - Accent6 3 4 5 3" xfId="10872"/>
    <cellStyle name="20% - Accent6 3 4 5 4" xfId="10873"/>
    <cellStyle name="20% - Accent6 3 4 5 5" xfId="10874"/>
    <cellStyle name="20% - Accent6 3 4 5 6" xfId="10875"/>
    <cellStyle name="20% - Accent6 3 4 6" xfId="10876"/>
    <cellStyle name="20% - Accent6 3 4 6 2" xfId="10877"/>
    <cellStyle name="20% - Accent6 3 4 6 2 2" xfId="10878"/>
    <cellStyle name="20% - Accent6 3 4 6 2 3" xfId="10879"/>
    <cellStyle name="20% - Accent6 3 4 6 3" xfId="10880"/>
    <cellStyle name="20% - Accent6 3 4 6 4" xfId="10881"/>
    <cellStyle name="20% - Accent6 3 4 6 5" xfId="10882"/>
    <cellStyle name="20% - Accent6 3 4 6 6" xfId="10883"/>
    <cellStyle name="20% - Accent6 3 4 7" xfId="10884"/>
    <cellStyle name="20% - Accent6 3 4 7 2" xfId="10885"/>
    <cellStyle name="20% - Accent6 3 4 7 2 2" xfId="10886"/>
    <cellStyle name="20% - Accent6 3 4 7 2 3" xfId="10887"/>
    <cellStyle name="20% - Accent6 3 4 7 3" xfId="10888"/>
    <cellStyle name="20% - Accent6 3 4 7 4" xfId="10889"/>
    <cellStyle name="20% - Accent6 3 4 7 5" xfId="10890"/>
    <cellStyle name="20% - Accent6 3 4 7 6" xfId="10891"/>
    <cellStyle name="20% - Accent6 3 4 8" xfId="10892"/>
    <cellStyle name="20% - Accent6 3 4 8 2" xfId="10893"/>
    <cellStyle name="20% - Accent6 3 4 8 2 2" xfId="10894"/>
    <cellStyle name="20% - Accent6 3 4 8 2 3" xfId="10895"/>
    <cellStyle name="20% - Accent6 3 4 8 3" xfId="10896"/>
    <cellStyle name="20% - Accent6 3 4 8 4" xfId="10897"/>
    <cellStyle name="20% - Accent6 3 4 8 5" xfId="10898"/>
    <cellStyle name="20% - Accent6 3 4 8 6" xfId="10899"/>
    <cellStyle name="20% - Accent6 3 4 9" xfId="10900"/>
    <cellStyle name="20% - Accent6 3 4 9 2" xfId="10901"/>
    <cellStyle name="20% - Accent6 3 4 9 3" xfId="10902"/>
    <cellStyle name="20% - Accent6 3 5" xfId="10903"/>
    <cellStyle name="20% - Accent6 3 5 10" xfId="10904"/>
    <cellStyle name="20% - Accent6 3 5 2" xfId="10905"/>
    <cellStyle name="20% - Accent6 3 5 2 2" xfId="10906"/>
    <cellStyle name="20% - Accent6 3 5 2 2 2" xfId="10907"/>
    <cellStyle name="20% - Accent6 3 5 2 2 2 2" xfId="10908"/>
    <cellStyle name="20% - Accent6 3 5 2 2 2 3" xfId="10909"/>
    <cellStyle name="20% - Accent6 3 5 2 2 3" xfId="10910"/>
    <cellStyle name="20% - Accent6 3 5 2 2 4" xfId="10911"/>
    <cellStyle name="20% - Accent6 3 5 2 2 5" xfId="10912"/>
    <cellStyle name="20% - Accent6 3 5 2 2 6" xfId="10913"/>
    <cellStyle name="20% - Accent6 3 5 2 3" xfId="10914"/>
    <cellStyle name="20% - Accent6 3 5 2 3 2" xfId="10915"/>
    <cellStyle name="20% - Accent6 3 5 2 3 2 2" xfId="10916"/>
    <cellStyle name="20% - Accent6 3 5 2 3 2 3" xfId="10917"/>
    <cellStyle name="20% - Accent6 3 5 2 3 3" xfId="10918"/>
    <cellStyle name="20% - Accent6 3 5 2 3 4" xfId="10919"/>
    <cellStyle name="20% - Accent6 3 5 2 3 5" xfId="10920"/>
    <cellStyle name="20% - Accent6 3 5 2 3 6" xfId="10921"/>
    <cellStyle name="20% - Accent6 3 5 2 4" xfId="10922"/>
    <cellStyle name="20% - Accent6 3 5 2 4 2" xfId="10923"/>
    <cellStyle name="20% - Accent6 3 5 2 4 3" xfId="10924"/>
    <cellStyle name="20% - Accent6 3 5 2 5" xfId="10925"/>
    <cellStyle name="20% - Accent6 3 5 2 6" xfId="10926"/>
    <cellStyle name="20% - Accent6 3 5 2 7" xfId="10927"/>
    <cellStyle name="20% - Accent6 3 5 2 8" xfId="10928"/>
    <cellStyle name="20% - Accent6 3 5 3" xfId="10929"/>
    <cellStyle name="20% - Accent6 3 5 3 2" xfId="10930"/>
    <cellStyle name="20% - Accent6 3 5 3 2 2" xfId="10931"/>
    <cellStyle name="20% - Accent6 3 5 3 2 2 2" xfId="10932"/>
    <cellStyle name="20% - Accent6 3 5 3 2 2 3" xfId="10933"/>
    <cellStyle name="20% - Accent6 3 5 3 2 3" xfId="10934"/>
    <cellStyle name="20% - Accent6 3 5 3 2 4" xfId="10935"/>
    <cellStyle name="20% - Accent6 3 5 3 2 5" xfId="10936"/>
    <cellStyle name="20% - Accent6 3 5 3 2 6" xfId="10937"/>
    <cellStyle name="20% - Accent6 3 5 3 3" xfId="10938"/>
    <cellStyle name="20% - Accent6 3 5 3 3 2" xfId="10939"/>
    <cellStyle name="20% - Accent6 3 5 3 3 3" xfId="10940"/>
    <cellStyle name="20% - Accent6 3 5 3 4" xfId="10941"/>
    <cellStyle name="20% - Accent6 3 5 3 5" xfId="10942"/>
    <cellStyle name="20% - Accent6 3 5 3 6" xfId="10943"/>
    <cellStyle name="20% - Accent6 3 5 3 7" xfId="10944"/>
    <cellStyle name="20% - Accent6 3 5 4" xfId="10945"/>
    <cellStyle name="20% - Accent6 3 5 4 2" xfId="10946"/>
    <cellStyle name="20% - Accent6 3 5 4 2 2" xfId="10947"/>
    <cellStyle name="20% - Accent6 3 5 4 2 3" xfId="10948"/>
    <cellStyle name="20% - Accent6 3 5 4 3" xfId="10949"/>
    <cellStyle name="20% - Accent6 3 5 4 4" xfId="10950"/>
    <cellStyle name="20% - Accent6 3 5 4 5" xfId="10951"/>
    <cellStyle name="20% - Accent6 3 5 4 6" xfId="10952"/>
    <cellStyle name="20% - Accent6 3 5 5" xfId="10953"/>
    <cellStyle name="20% - Accent6 3 5 5 2" xfId="10954"/>
    <cellStyle name="20% - Accent6 3 5 5 2 2" xfId="10955"/>
    <cellStyle name="20% - Accent6 3 5 5 2 3" xfId="10956"/>
    <cellStyle name="20% - Accent6 3 5 5 3" xfId="10957"/>
    <cellStyle name="20% - Accent6 3 5 5 4" xfId="10958"/>
    <cellStyle name="20% - Accent6 3 5 5 5" xfId="10959"/>
    <cellStyle name="20% - Accent6 3 5 5 6" xfId="10960"/>
    <cellStyle name="20% - Accent6 3 5 6" xfId="10961"/>
    <cellStyle name="20% - Accent6 3 5 6 2" xfId="10962"/>
    <cellStyle name="20% - Accent6 3 5 6 3" xfId="10963"/>
    <cellStyle name="20% - Accent6 3 5 7" xfId="10964"/>
    <cellStyle name="20% - Accent6 3 5 8" xfId="10965"/>
    <cellStyle name="20% - Accent6 3 5 9" xfId="10966"/>
    <cellStyle name="20% - Accent6 3 6" xfId="10967"/>
    <cellStyle name="20% - Accent6 3 6 2" xfId="10968"/>
    <cellStyle name="20% - Accent6 3 6 2 2" xfId="10969"/>
    <cellStyle name="20% - Accent6 3 6 2 2 2" xfId="10970"/>
    <cellStyle name="20% - Accent6 3 6 2 2 2 2" xfId="10971"/>
    <cellStyle name="20% - Accent6 3 6 2 2 2 3" xfId="10972"/>
    <cellStyle name="20% - Accent6 3 6 2 2 3" xfId="10973"/>
    <cellStyle name="20% - Accent6 3 6 2 2 4" xfId="10974"/>
    <cellStyle name="20% - Accent6 3 6 2 2 5" xfId="10975"/>
    <cellStyle name="20% - Accent6 3 6 2 2 6" xfId="10976"/>
    <cellStyle name="20% - Accent6 3 6 2 3" xfId="10977"/>
    <cellStyle name="20% - Accent6 3 6 2 3 2" xfId="10978"/>
    <cellStyle name="20% - Accent6 3 6 2 3 3" xfId="10979"/>
    <cellStyle name="20% - Accent6 3 6 2 4" xfId="10980"/>
    <cellStyle name="20% - Accent6 3 6 2 5" xfId="10981"/>
    <cellStyle name="20% - Accent6 3 6 2 6" xfId="10982"/>
    <cellStyle name="20% - Accent6 3 6 2 7" xfId="10983"/>
    <cellStyle name="20% - Accent6 3 6 3" xfId="10984"/>
    <cellStyle name="20% - Accent6 3 6 3 2" xfId="10985"/>
    <cellStyle name="20% - Accent6 3 6 3 2 2" xfId="10986"/>
    <cellStyle name="20% - Accent6 3 6 3 2 3" xfId="10987"/>
    <cellStyle name="20% - Accent6 3 6 3 3" xfId="10988"/>
    <cellStyle name="20% - Accent6 3 6 3 4" xfId="10989"/>
    <cellStyle name="20% - Accent6 3 6 3 5" xfId="10990"/>
    <cellStyle name="20% - Accent6 3 6 3 6" xfId="10991"/>
    <cellStyle name="20% - Accent6 3 6 4" xfId="10992"/>
    <cellStyle name="20% - Accent6 3 6 4 2" xfId="10993"/>
    <cellStyle name="20% - Accent6 3 6 4 2 2" xfId="10994"/>
    <cellStyle name="20% - Accent6 3 6 4 2 3" xfId="10995"/>
    <cellStyle name="20% - Accent6 3 6 4 3" xfId="10996"/>
    <cellStyle name="20% - Accent6 3 6 4 4" xfId="10997"/>
    <cellStyle name="20% - Accent6 3 6 4 5" xfId="10998"/>
    <cellStyle name="20% - Accent6 3 6 4 6" xfId="10999"/>
    <cellStyle name="20% - Accent6 3 6 5" xfId="11000"/>
    <cellStyle name="20% - Accent6 3 6 5 2" xfId="11001"/>
    <cellStyle name="20% - Accent6 3 6 5 3" xfId="11002"/>
    <cellStyle name="20% - Accent6 3 6 6" xfId="11003"/>
    <cellStyle name="20% - Accent6 3 6 7" xfId="11004"/>
    <cellStyle name="20% - Accent6 3 6 8" xfId="11005"/>
    <cellStyle name="20% - Accent6 3 6 9" xfId="11006"/>
    <cellStyle name="20% - Accent6 3 7" xfId="11007"/>
    <cellStyle name="20% - Accent6 3 7 2" xfId="11008"/>
    <cellStyle name="20% - Accent6 3 7 2 2" xfId="11009"/>
    <cellStyle name="20% - Accent6 3 7 2 2 2" xfId="11010"/>
    <cellStyle name="20% - Accent6 3 7 2 2 3" xfId="11011"/>
    <cellStyle name="20% - Accent6 3 7 2 3" xfId="11012"/>
    <cellStyle name="20% - Accent6 3 7 2 4" xfId="11013"/>
    <cellStyle name="20% - Accent6 3 7 2 5" xfId="11014"/>
    <cellStyle name="20% - Accent6 3 7 2 6" xfId="11015"/>
    <cellStyle name="20% - Accent6 3 7 3" xfId="11016"/>
    <cellStyle name="20% - Accent6 3 7 3 2" xfId="11017"/>
    <cellStyle name="20% - Accent6 3 7 3 3" xfId="11018"/>
    <cellStyle name="20% - Accent6 3 7 4" xfId="11019"/>
    <cellStyle name="20% - Accent6 3 7 5" xfId="11020"/>
    <cellStyle name="20% - Accent6 3 7 6" xfId="11021"/>
    <cellStyle name="20% - Accent6 3 7 7" xfId="11022"/>
    <cellStyle name="20% - Accent6 3 8" xfId="11023"/>
    <cellStyle name="20% - Accent6 3 8 2" xfId="11024"/>
    <cellStyle name="20% - Accent6 3 8 2 2" xfId="11025"/>
    <cellStyle name="20% - Accent6 3 8 2 3" xfId="11026"/>
    <cellStyle name="20% - Accent6 3 8 3" xfId="11027"/>
    <cellStyle name="20% - Accent6 3 8 4" xfId="11028"/>
    <cellStyle name="20% - Accent6 3 8 5" xfId="11029"/>
    <cellStyle name="20% - Accent6 3 8 6" xfId="11030"/>
    <cellStyle name="20% - Accent6 3 9" xfId="11031"/>
    <cellStyle name="20% - Accent6 3 9 2" xfId="11032"/>
    <cellStyle name="20% - Accent6 3 9 2 2" xfId="11033"/>
    <cellStyle name="20% - Accent6 3 9 2 3" xfId="11034"/>
    <cellStyle name="20% - Accent6 3 9 3" xfId="11035"/>
    <cellStyle name="20% - Accent6 3 9 4" xfId="11036"/>
    <cellStyle name="20% - Accent6 3 9 5" xfId="11037"/>
    <cellStyle name="20% - Accent6 3 9 6" xfId="11038"/>
    <cellStyle name="20% - Accent6 4" xfId="11039"/>
    <cellStyle name="20% - Accent6 4 10" xfId="11040"/>
    <cellStyle name="20% - Accent6 4 10 2" xfId="11041"/>
    <cellStyle name="20% - Accent6 4 10 2 2" xfId="11042"/>
    <cellStyle name="20% - Accent6 4 10 2 3" xfId="11043"/>
    <cellStyle name="20% - Accent6 4 10 3" xfId="11044"/>
    <cellStyle name="20% - Accent6 4 10 4" xfId="11045"/>
    <cellStyle name="20% - Accent6 4 10 5" xfId="11046"/>
    <cellStyle name="20% - Accent6 4 10 6" xfId="11047"/>
    <cellStyle name="20% - Accent6 4 11" xfId="11048"/>
    <cellStyle name="20% - Accent6 4 11 2" xfId="11049"/>
    <cellStyle name="20% - Accent6 4 11 3" xfId="11050"/>
    <cellStyle name="20% - Accent6 4 12" xfId="11051"/>
    <cellStyle name="20% - Accent6 4 13" xfId="11052"/>
    <cellStyle name="20% - Accent6 4 14" xfId="11053"/>
    <cellStyle name="20% - Accent6 4 15" xfId="11054"/>
    <cellStyle name="20% - Accent6 4 2" xfId="11055"/>
    <cellStyle name="20% - Accent6 4 2 10" xfId="11056"/>
    <cellStyle name="20% - Accent6 4 2 10 2" xfId="11057"/>
    <cellStyle name="20% - Accent6 4 2 10 3" xfId="11058"/>
    <cellStyle name="20% - Accent6 4 2 11" xfId="11059"/>
    <cellStyle name="20% - Accent6 4 2 12" xfId="11060"/>
    <cellStyle name="20% - Accent6 4 2 13" xfId="11061"/>
    <cellStyle name="20% - Accent6 4 2 14" xfId="11062"/>
    <cellStyle name="20% - Accent6 4 2 2" xfId="11063"/>
    <cellStyle name="20% - Accent6 4 2 2 10" xfId="11064"/>
    <cellStyle name="20% - Accent6 4 2 2 11" xfId="11065"/>
    <cellStyle name="20% - Accent6 4 2 2 12" xfId="11066"/>
    <cellStyle name="20% - Accent6 4 2 2 13" xfId="11067"/>
    <cellStyle name="20% - Accent6 4 2 2 2" xfId="11068"/>
    <cellStyle name="20% - Accent6 4 2 2 2 10" xfId="11069"/>
    <cellStyle name="20% - Accent6 4 2 2 2 2" xfId="11070"/>
    <cellStyle name="20% - Accent6 4 2 2 2 2 2" xfId="11071"/>
    <cellStyle name="20% - Accent6 4 2 2 2 2 2 2" xfId="11072"/>
    <cellStyle name="20% - Accent6 4 2 2 2 2 2 2 2" xfId="11073"/>
    <cellStyle name="20% - Accent6 4 2 2 2 2 2 2 3" xfId="11074"/>
    <cellStyle name="20% - Accent6 4 2 2 2 2 2 3" xfId="11075"/>
    <cellStyle name="20% - Accent6 4 2 2 2 2 2 4" xfId="11076"/>
    <cellStyle name="20% - Accent6 4 2 2 2 2 2 5" xfId="11077"/>
    <cellStyle name="20% - Accent6 4 2 2 2 2 2 6" xfId="11078"/>
    <cellStyle name="20% - Accent6 4 2 2 2 2 3" xfId="11079"/>
    <cellStyle name="20% - Accent6 4 2 2 2 2 3 2" xfId="11080"/>
    <cellStyle name="20% - Accent6 4 2 2 2 2 3 2 2" xfId="11081"/>
    <cellStyle name="20% - Accent6 4 2 2 2 2 3 2 3" xfId="11082"/>
    <cellStyle name="20% - Accent6 4 2 2 2 2 3 3" xfId="11083"/>
    <cellStyle name="20% - Accent6 4 2 2 2 2 3 4" xfId="11084"/>
    <cellStyle name="20% - Accent6 4 2 2 2 2 3 5" xfId="11085"/>
    <cellStyle name="20% - Accent6 4 2 2 2 2 3 6" xfId="11086"/>
    <cellStyle name="20% - Accent6 4 2 2 2 2 4" xfId="11087"/>
    <cellStyle name="20% - Accent6 4 2 2 2 2 4 2" xfId="11088"/>
    <cellStyle name="20% - Accent6 4 2 2 2 2 4 3" xfId="11089"/>
    <cellStyle name="20% - Accent6 4 2 2 2 2 5" xfId="11090"/>
    <cellStyle name="20% - Accent6 4 2 2 2 2 6" xfId="11091"/>
    <cellStyle name="20% - Accent6 4 2 2 2 2 7" xfId="11092"/>
    <cellStyle name="20% - Accent6 4 2 2 2 2 8" xfId="11093"/>
    <cellStyle name="20% - Accent6 4 2 2 2 3" xfId="11094"/>
    <cellStyle name="20% - Accent6 4 2 2 2 3 2" xfId="11095"/>
    <cellStyle name="20% - Accent6 4 2 2 2 3 2 2" xfId="11096"/>
    <cellStyle name="20% - Accent6 4 2 2 2 3 2 2 2" xfId="11097"/>
    <cellStyle name="20% - Accent6 4 2 2 2 3 2 2 3" xfId="11098"/>
    <cellStyle name="20% - Accent6 4 2 2 2 3 2 3" xfId="11099"/>
    <cellStyle name="20% - Accent6 4 2 2 2 3 2 4" xfId="11100"/>
    <cellStyle name="20% - Accent6 4 2 2 2 3 2 5" xfId="11101"/>
    <cellStyle name="20% - Accent6 4 2 2 2 3 2 6" xfId="11102"/>
    <cellStyle name="20% - Accent6 4 2 2 2 3 3" xfId="11103"/>
    <cellStyle name="20% - Accent6 4 2 2 2 3 3 2" xfId="11104"/>
    <cellStyle name="20% - Accent6 4 2 2 2 3 3 3" xfId="11105"/>
    <cellStyle name="20% - Accent6 4 2 2 2 3 4" xfId="11106"/>
    <cellStyle name="20% - Accent6 4 2 2 2 3 5" xfId="11107"/>
    <cellStyle name="20% - Accent6 4 2 2 2 3 6" xfId="11108"/>
    <cellStyle name="20% - Accent6 4 2 2 2 3 7" xfId="11109"/>
    <cellStyle name="20% - Accent6 4 2 2 2 4" xfId="11110"/>
    <cellStyle name="20% - Accent6 4 2 2 2 4 2" xfId="11111"/>
    <cellStyle name="20% - Accent6 4 2 2 2 4 2 2" xfId="11112"/>
    <cellStyle name="20% - Accent6 4 2 2 2 4 2 3" xfId="11113"/>
    <cellStyle name="20% - Accent6 4 2 2 2 4 3" xfId="11114"/>
    <cellStyle name="20% - Accent6 4 2 2 2 4 4" xfId="11115"/>
    <cellStyle name="20% - Accent6 4 2 2 2 4 5" xfId="11116"/>
    <cellStyle name="20% - Accent6 4 2 2 2 4 6" xfId="11117"/>
    <cellStyle name="20% - Accent6 4 2 2 2 5" xfId="11118"/>
    <cellStyle name="20% - Accent6 4 2 2 2 5 2" xfId="11119"/>
    <cellStyle name="20% - Accent6 4 2 2 2 5 2 2" xfId="11120"/>
    <cellStyle name="20% - Accent6 4 2 2 2 5 2 3" xfId="11121"/>
    <cellStyle name="20% - Accent6 4 2 2 2 5 3" xfId="11122"/>
    <cellStyle name="20% - Accent6 4 2 2 2 5 4" xfId="11123"/>
    <cellStyle name="20% - Accent6 4 2 2 2 5 5" xfId="11124"/>
    <cellStyle name="20% - Accent6 4 2 2 2 5 6" xfId="11125"/>
    <cellStyle name="20% - Accent6 4 2 2 2 6" xfId="11126"/>
    <cellStyle name="20% - Accent6 4 2 2 2 6 2" xfId="11127"/>
    <cellStyle name="20% - Accent6 4 2 2 2 6 3" xfId="11128"/>
    <cellStyle name="20% - Accent6 4 2 2 2 7" xfId="11129"/>
    <cellStyle name="20% - Accent6 4 2 2 2 8" xfId="11130"/>
    <cellStyle name="20% - Accent6 4 2 2 2 9" xfId="11131"/>
    <cellStyle name="20% - Accent6 4 2 2 3" xfId="11132"/>
    <cellStyle name="20% - Accent6 4 2 2 3 2" xfId="11133"/>
    <cellStyle name="20% - Accent6 4 2 2 3 2 2" xfId="11134"/>
    <cellStyle name="20% - Accent6 4 2 2 3 2 2 2" xfId="11135"/>
    <cellStyle name="20% - Accent6 4 2 2 3 2 2 2 2" xfId="11136"/>
    <cellStyle name="20% - Accent6 4 2 2 3 2 2 2 3" xfId="11137"/>
    <cellStyle name="20% - Accent6 4 2 2 3 2 2 3" xfId="11138"/>
    <cellStyle name="20% - Accent6 4 2 2 3 2 2 4" xfId="11139"/>
    <cellStyle name="20% - Accent6 4 2 2 3 2 2 5" xfId="11140"/>
    <cellStyle name="20% - Accent6 4 2 2 3 2 2 6" xfId="11141"/>
    <cellStyle name="20% - Accent6 4 2 2 3 2 3" xfId="11142"/>
    <cellStyle name="20% - Accent6 4 2 2 3 2 3 2" xfId="11143"/>
    <cellStyle name="20% - Accent6 4 2 2 3 2 3 3" xfId="11144"/>
    <cellStyle name="20% - Accent6 4 2 2 3 2 4" xfId="11145"/>
    <cellStyle name="20% - Accent6 4 2 2 3 2 5" xfId="11146"/>
    <cellStyle name="20% - Accent6 4 2 2 3 2 6" xfId="11147"/>
    <cellStyle name="20% - Accent6 4 2 2 3 2 7" xfId="11148"/>
    <cellStyle name="20% - Accent6 4 2 2 3 3" xfId="11149"/>
    <cellStyle name="20% - Accent6 4 2 2 3 3 2" xfId="11150"/>
    <cellStyle name="20% - Accent6 4 2 2 3 3 2 2" xfId="11151"/>
    <cellStyle name="20% - Accent6 4 2 2 3 3 2 3" xfId="11152"/>
    <cellStyle name="20% - Accent6 4 2 2 3 3 3" xfId="11153"/>
    <cellStyle name="20% - Accent6 4 2 2 3 3 4" xfId="11154"/>
    <cellStyle name="20% - Accent6 4 2 2 3 3 5" xfId="11155"/>
    <cellStyle name="20% - Accent6 4 2 2 3 3 6" xfId="11156"/>
    <cellStyle name="20% - Accent6 4 2 2 3 4" xfId="11157"/>
    <cellStyle name="20% - Accent6 4 2 2 3 4 2" xfId="11158"/>
    <cellStyle name="20% - Accent6 4 2 2 3 4 2 2" xfId="11159"/>
    <cellStyle name="20% - Accent6 4 2 2 3 4 2 3" xfId="11160"/>
    <cellStyle name="20% - Accent6 4 2 2 3 4 3" xfId="11161"/>
    <cellStyle name="20% - Accent6 4 2 2 3 4 4" xfId="11162"/>
    <cellStyle name="20% - Accent6 4 2 2 3 4 5" xfId="11163"/>
    <cellStyle name="20% - Accent6 4 2 2 3 4 6" xfId="11164"/>
    <cellStyle name="20% - Accent6 4 2 2 3 5" xfId="11165"/>
    <cellStyle name="20% - Accent6 4 2 2 3 5 2" xfId="11166"/>
    <cellStyle name="20% - Accent6 4 2 2 3 5 3" xfId="11167"/>
    <cellStyle name="20% - Accent6 4 2 2 3 6" xfId="11168"/>
    <cellStyle name="20% - Accent6 4 2 2 3 7" xfId="11169"/>
    <cellStyle name="20% - Accent6 4 2 2 3 8" xfId="11170"/>
    <cellStyle name="20% - Accent6 4 2 2 3 9" xfId="11171"/>
    <cellStyle name="20% - Accent6 4 2 2 4" xfId="11172"/>
    <cellStyle name="20% - Accent6 4 2 2 4 2" xfId="11173"/>
    <cellStyle name="20% - Accent6 4 2 2 4 2 2" xfId="11174"/>
    <cellStyle name="20% - Accent6 4 2 2 4 2 2 2" xfId="11175"/>
    <cellStyle name="20% - Accent6 4 2 2 4 2 2 3" xfId="11176"/>
    <cellStyle name="20% - Accent6 4 2 2 4 2 3" xfId="11177"/>
    <cellStyle name="20% - Accent6 4 2 2 4 2 4" xfId="11178"/>
    <cellStyle name="20% - Accent6 4 2 2 4 2 5" xfId="11179"/>
    <cellStyle name="20% - Accent6 4 2 2 4 2 6" xfId="11180"/>
    <cellStyle name="20% - Accent6 4 2 2 4 3" xfId="11181"/>
    <cellStyle name="20% - Accent6 4 2 2 4 3 2" xfId="11182"/>
    <cellStyle name="20% - Accent6 4 2 2 4 3 3" xfId="11183"/>
    <cellStyle name="20% - Accent6 4 2 2 4 4" xfId="11184"/>
    <cellStyle name="20% - Accent6 4 2 2 4 5" xfId="11185"/>
    <cellStyle name="20% - Accent6 4 2 2 4 6" xfId="11186"/>
    <cellStyle name="20% - Accent6 4 2 2 4 7" xfId="11187"/>
    <cellStyle name="20% - Accent6 4 2 2 5" xfId="11188"/>
    <cellStyle name="20% - Accent6 4 2 2 5 2" xfId="11189"/>
    <cellStyle name="20% - Accent6 4 2 2 5 2 2" xfId="11190"/>
    <cellStyle name="20% - Accent6 4 2 2 5 2 3" xfId="11191"/>
    <cellStyle name="20% - Accent6 4 2 2 5 3" xfId="11192"/>
    <cellStyle name="20% - Accent6 4 2 2 5 4" xfId="11193"/>
    <cellStyle name="20% - Accent6 4 2 2 5 5" xfId="11194"/>
    <cellStyle name="20% - Accent6 4 2 2 5 6" xfId="11195"/>
    <cellStyle name="20% - Accent6 4 2 2 6" xfId="11196"/>
    <cellStyle name="20% - Accent6 4 2 2 6 2" xfId="11197"/>
    <cellStyle name="20% - Accent6 4 2 2 6 2 2" xfId="11198"/>
    <cellStyle name="20% - Accent6 4 2 2 6 2 3" xfId="11199"/>
    <cellStyle name="20% - Accent6 4 2 2 6 3" xfId="11200"/>
    <cellStyle name="20% - Accent6 4 2 2 6 4" xfId="11201"/>
    <cellStyle name="20% - Accent6 4 2 2 6 5" xfId="11202"/>
    <cellStyle name="20% - Accent6 4 2 2 6 6" xfId="11203"/>
    <cellStyle name="20% - Accent6 4 2 2 7" xfId="11204"/>
    <cellStyle name="20% - Accent6 4 2 2 7 2" xfId="11205"/>
    <cellStyle name="20% - Accent6 4 2 2 7 2 2" xfId="11206"/>
    <cellStyle name="20% - Accent6 4 2 2 7 2 3" xfId="11207"/>
    <cellStyle name="20% - Accent6 4 2 2 7 3" xfId="11208"/>
    <cellStyle name="20% - Accent6 4 2 2 7 4" xfId="11209"/>
    <cellStyle name="20% - Accent6 4 2 2 7 5" xfId="11210"/>
    <cellStyle name="20% - Accent6 4 2 2 7 6" xfId="11211"/>
    <cellStyle name="20% - Accent6 4 2 2 8" xfId="11212"/>
    <cellStyle name="20% - Accent6 4 2 2 8 2" xfId="11213"/>
    <cellStyle name="20% - Accent6 4 2 2 8 2 2" xfId="11214"/>
    <cellStyle name="20% - Accent6 4 2 2 8 2 3" xfId="11215"/>
    <cellStyle name="20% - Accent6 4 2 2 8 3" xfId="11216"/>
    <cellStyle name="20% - Accent6 4 2 2 8 4" xfId="11217"/>
    <cellStyle name="20% - Accent6 4 2 2 8 5" xfId="11218"/>
    <cellStyle name="20% - Accent6 4 2 2 8 6" xfId="11219"/>
    <cellStyle name="20% - Accent6 4 2 2 9" xfId="11220"/>
    <cellStyle name="20% - Accent6 4 2 2 9 2" xfId="11221"/>
    <cellStyle name="20% - Accent6 4 2 2 9 3" xfId="11222"/>
    <cellStyle name="20% - Accent6 4 2 3" xfId="11223"/>
    <cellStyle name="20% - Accent6 4 2 3 10" xfId="11224"/>
    <cellStyle name="20% - Accent6 4 2 3 2" xfId="11225"/>
    <cellStyle name="20% - Accent6 4 2 3 2 2" xfId="11226"/>
    <cellStyle name="20% - Accent6 4 2 3 2 2 2" xfId="11227"/>
    <cellStyle name="20% - Accent6 4 2 3 2 2 2 2" xfId="11228"/>
    <cellStyle name="20% - Accent6 4 2 3 2 2 2 3" xfId="11229"/>
    <cellStyle name="20% - Accent6 4 2 3 2 2 3" xfId="11230"/>
    <cellStyle name="20% - Accent6 4 2 3 2 2 4" xfId="11231"/>
    <cellStyle name="20% - Accent6 4 2 3 2 2 5" xfId="11232"/>
    <cellStyle name="20% - Accent6 4 2 3 2 2 6" xfId="11233"/>
    <cellStyle name="20% - Accent6 4 2 3 2 3" xfId="11234"/>
    <cellStyle name="20% - Accent6 4 2 3 2 3 2" xfId="11235"/>
    <cellStyle name="20% - Accent6 4 2 3 2 3 2 2" xfId="11236"/>
    <cellStyle name="20% - Accent6 4 2 3 2 3 2 3" xfId="11237"/>
    <cellStyle name="20% - Accent6 4 2 3 2 3 3" xfId="11238"/>
    <cellStyle name="20% - Accent6 4 2 3 2 3 4" xfId="11239"/>
    <cellStyle name="20% - Accent6 4 2 3 2 3 5" xfId="11240"/>
    <cellStyle name="20% - Accent6 4 2 3 2 3 6" xfId="11241"/>
    <cellStyle name="20% - Accent6 4 2 3 2 4" xfId="11242"/>
    <cellStyle name="20% - Accent6 4 2 3 2 4 2" xfId="11243"/>
    <cellStyle name="20% - Accent6 4 2 3 2 4 3" xfId="11244"/>
    <cellStyle name="20% - Accent6 4 2 3 2 5" xfId="11245"/>
    <cellStyle name="20% - Accent6 4 2 3 2 6" xfId="11246"/>
    <cellStyle name="20% - Accent6 4 2 3 2 7" xfId="11247"/>
    <cellStyle name="20% - Accent6 4 2 3 2 8" xfId="11248"/>
    <cellStyle name="20% - Accent6 4 2 3 3" xfId="11249"/>
    <cellStyle name="20% - Accent6 4 2 3 3 2" xfId="11250"/>
    <cellStyle name="20% - Accent6 4 2 3 3 2 2" xfId="11251"/>
    <cellStyle name="20% - Accent6 4 2 3 3 2 2 2" xfId="11252"/>
    <cellStyle name="20% - Accent6 4 2 3 3 2 2 3" xfId="11253"/>
    <cellStyle name="20% - Accent6 4 2 3 3 2 3" xfId="11254"/>
    <cellStyle name="20% - Accent6 4 2 3 3 2 4" xfId="11255"/>
    <cellStyle name="20% - Accent6 4 2 3 3 2 5" xfId="11256"/>
    <cellStyle name="20% - Accent6 4 2 3 3 2 6" xfId="11257"/>
    <cellStyle name="20% - Accent6 4 2 3 3 3" xfId="11258"/>
    <cellStyle name="20% - Accent6 4 2 3 3 3 2" xfId="11259"/>
    <cellStyle name="20% - Accent6 4 2 3 3 3 3" xfId="11260"/>
    <cellStyle name="20% - Accent6 4 2 3 3 4" xfId="11261"/>
    <cellStyle name="20% - Accent6 4 2 3 3 5" xfId="11262"/>
    <cellStyle name="20% - Accent6 4 2 3 3 6" xfId="11263"/>
    <cellStyle name="20% - Accent6 4 2 3 3 7" xfId="11264"/>
    <cellStyle name="20% - Accent6 4 2 3 4" xfId="11265"/>
    <cellStyle name="20% - Accent6 4 2 3 4 2" xfId="11266"/>
    <cellStyle name="20% - Accent6 4 2 3 4 2 2" xfId="11267"/>
    <cellStyle name="20% - Accent6 4 2 3 4 2 3" xfId="11268"/>
    <cellStyle name="20% - Accent6 4 2 3 4 3" xfId="11269"/>
    <cellStyle name="20% - Accent6 4 2 3 4 4" xfId="11270"/>
    <cellStyle name="20% - Accent6 4 2 3 4 5" xfId="11271"/>
    <cellStyle name="20% - Accent6 4 2 3 4 6" xfId="11272"/>
    <cellStyle name="20% - Accent6 4 2 3 5" xfId="11273"/>
    <cellStyle name="20% - Accent6 4 2 3 5 2" xfId="11274"/>
    <cellStyle name="20% - Accent6 4 2 3 5 2 2" xfId="11275"/>
    <cellStyle name="20% - Accent6 4 2 3 5 2 3" xfId="11276"/>
    <cellStyle name="20% - Accent6 4 2 3 5 3" xfId="11277"/>
    <cellStyle name="20% - Accent6 4 2 3 5 4" xfId="11278"/>
    <cellStyle name="20% - Accent6 4 2 3 5 5" xfId="11279"/>
    <cellStyle name="20% - Accent6 4 2 3 5 6" xfId="11280"/>
    <cellStyle name="20% - Accent6 4 2 3 6" xfId="11281"/>
    <cellStyle name="20% - Accent6 4 2 3 6 2" xfId="11282"/>
    <cellStyle name="20% - Accent6 4 2 3 6 3" xfId="11283"/>
    <cellStyle name="20% - Accent6 4 2 3 7" xfId="11284"/>
    <cellStyle name="20% - Accent6 4 2 3 8" xfId="11285"/>
    <cellStyle name="20% - Accent6 4 2 3 9" xfId="11286"/>
    <cellStyle name="20% - Accent6 4 2 4" xfId="11287"/>
    <cellStyle name="20% - Accent6 4 2 4 2" xfId="11288"/>
    <cellStyle name="20% - Accent6 4 2 4 2 2" xfId="11289"/>
    <cellStyle name="20% - Accent6 4 2 4 2 2 2" xfId="11290"/>
    <cellStyle name="20% - Accent6 4 2 4 2 2 2 2" xfId="11291"/>
    <cellStyle name="20% - Accent6 4 2 4 2 2 2 3" xfId="11292"/>
    <cellStyle name="20% - Accent6 4 2 4 2 2 3" xfId="11293"/>
    <cellStyle name="20% - Accent6 4 2 4 2 2 4" xfId="11294"/>
    <cellStyle name="20% - Accent6 4 2 4 2 2 5" xfId="11295"/>
    <cellStyle name="20% - Accent6 4 2 4 2 2 6" xfId="11296"/>
    <cellStyle name="20% - Accent6 4 2 4 2 3" xfId="11297"/>
    <cellStyle name="20% - Accent6 4 2 4 2 3 2" xfId="11298"/>
    <cellStyle name="20% - Accent6 4 2 4 2 3 3" xfId="11299"/>
    <cellStyle name="20% - Accent6 4 2 4 2 4" xfId="11300"/>
    <cellStyle name="20% - Accent6 4 2 4 2 5" xfId="11301"/>
    <cellStyle name="20% - Accent6 4 2 4 2 6" xfId="11302"/>
    <cellStyle name="20% - Accent6 4 2 4 2 7" xfId="11303"/>
    <cellStyle name="20% - Accent6 4 2 4 3" xfId="11304"/>
    <cellStyle name="20% - Accent6 4 2 4 3 2" xfId="11305"/>
    <cellStyle name="20% - Accent6 4 2 4 3 2 2" xfId="11306"/>
    <cellStyle name="20% - Accent6 4 2 4 3 2 3" xfId="11307"/>
    <cellStyle name="20% - Accent6 4 2 4 3 3" xfId="11308"/>
    <cellStyle name="20% - Accent6 4 2 4 3 4" xfId="11309"/>
    <cellStyle name="20% - Accent6 4 2 4 3 5" xfId="11310"/>
    <cellStyle name="20% - Accent6 4 2 4 3 6" xfId="11311"/>
    <cellStyle name="20% - Accent6 4 2 4 4" xfId="11312"/>
    <cellStyle name="20% - Accent6 4 2 4 4 2" xfId="11313"/>
    <cellStyle name="20% - Accent6 4 2 4 4 2 2" xfId="11314"/>
    <cellStyle name="20% - Accent6 4 2 4 4 2 3" xfId="11315"/>
    <cellStyle name="20% - Accent6 4 2 4 4 3" xfId="11316"/>
    <cellStyle name="20% - Accent6 4 2 4 4 4" xfId="11317"/>
    <cellStyle name="20% - Accent6 4 2 4 4 5" xfId="11318"/>
    <cellStyle name="20% - Accent6 4 2 4 4 6" xfId="11319"/>
    <cellStyle name="20% - Accent6 4 2 4 5" xfId="11320"/>
    <cellStyle name="20% - Accent6 4 2 4 5 2" xfId="11321"/>
    <cellStyle name="20% - Accent6 4 2 4 5 3" xfId="11322"/>
    <cellStyle name="20% - Accent6 4 2 4 6" xfId="11323"/>
    <cellStyle name="20% - Accent6 4 2 4 7" xfId="11324"/>
    <cellStyle name="20% - Accent6 4 2 4 8" xfId="11325"/>
    <cellStyle name="20% - Accent6 4 2 4 9" xfId="11326"/>
    <cellStyle name="20% - Accent6 4 2 5" xfId="11327"/>
    <cellStyle name="20% - Accent6 4 2 5 2" xfId="11328"/>
    <cellStyle name="20% - Accent6 4 2 5 2 2" xfId="11329"/>
    <cellStyle name="20% - Accent6 4 2 5 2 2 2" xfId="11330"/>
    <cellStyle name="20% - Accent6 4 2 5 2 2 3" xfId="11331"/>
    <cellStyle name="20% - Accent6 4 2 5 2 3" xfId="11332"/>
    <cellStyle name="20% - Accent6 4 2 5 2 4" xfId="11333"/>
    <cellStyle name="20% - Accent6 4 2 5 2 5" xfId="11334"/>
    <cellStyle name="20% - Accent6 4 2 5 2 6" xfId="11335"/>
    <cellStyle name="20% - Accent6 4 2 5 3" xfId="11336"/>
    <cellStyle name="20% - Accent6 4 2 5 3 2" xfId="11337"/>
    <cellStyle name="20% - Accent6 4 2 5 3 3" xfId="11338"/>
    <cellStyle name="20% - Accent6 4 2 5 4" xfId="11339"/>
    <cellStyle name="20% - Accent6 4 2 5 5" xfId="11340"/>
    <cellStyle name="20% - Accent6 4 2 5 6" xfId="11341"/>
    <cellStyle name="20% - Accent6 4 2 5 7" xfId="11342"/>
    <cellStyle name="20% - Accent6 4 2 6" xfId="11343"/>
    <cellStyle name="20% - Accent6 4 2 6 2" xfId="11344"/>
    <cellStyle name="20% - Accent6 4 2 6 2 2" xfId="11345"/>
    <cellStyle name="20% - Accent6 4 2 6 2 3" xfId="11346"/>
    <cellStyle name="20% - Accent6 4 2 6 3" xfId="11347"/>
    <cellStyle name="20% - Accent6 4 2 6 4" xfId="11348"/>
    <cellStyle name="20% - Accent6 4 2 6 5" xfId="11349"/>
    <cellStyle name="20% - Accent6 4 2 6 6" xfId="11350"/>
    <cellStyle name="20% - Accent6 4 2 7" xfId="11351"/>
    <cellStyle name="20% - Accent6 4 2 7 2" xfId="11352"/>
    <cellStyle name="20% - Accent6 4 2 7 2 2" xfId="11353"/>
    <cellStyle name="20% - Accent6 4 2 7 2 3" xfId="11354"/>
    <cellStyle name="20% - Accent6 4 2 7 3" xfId="11355"/>
    <cellStyle name="20% - Accent6 4 2 7 4" xfId="11356"/>
    <cellStyle name="20% - Accent6 4 2 7 5" xfId="11357"/>
    <cellStyle name="20% - Accent6 4 2 7 6" xfId="11358"/>
    <cellStyle name="20% - Accent6 4 2 8" xfId="11359"/>
    <cellStyle name="20% - Accent6 4 2 8 2" xfId="11360"/>
    <cellStyle name="20% - Accent6 4 2 8 2 2" xfId="11361"/>
    <cellStyle name="20% - Accent6 4 2 8 2 3" xfId="11362"/>
    <cellStyle name="20% - Accent6 4 2 8 3" xfId="11363"/>
    <cellStyle name="20% - Accent6 4 2 8 4" xfId="11364"/>
    <cellStyle name="20% - Accent6 4 2 8 5" xfId="11365"/>
    <cellStyle name="20% - Accent6 4 2 8 6" xfId="11366"/>
    <cellStyle name="20% - Accent6 4 2 9" xfId="11367"/>
    <cellStyle name="20% - Accent6 4 2 9 2" xfId="11368"/>
    <cellStyle name="20% - Accent6 4 2 9 2 2" xfId="11369"/>
    <cellStyle name="20% - Accent6 4 2 9 2 3" xfId="11370"/>
    <cellStyle name="20% - Accent6 4 2 9 3" xfId="11371"/>
    <cellStyle name="20% - Accent6 4 2 9 4" xfId="11372"/>
    <cellStyle name="20% - Accent6 4 2 9 5" xfId="11373"/>
    <cellStyle name="20% - Accent6 4 2 9 6" xfId="11374"/>
    <cellStyle name="20% - Accent6 4 3" xfId="11375"/>
    <cellStyle name="20% - Accent6 4 3 10" xfId="11376"/>
    <cellStyle name="20% - Accent6 4 3 11" xfId="11377"/>
    <cellStyle name="20% - Accent6 4 3 12" xfId="11378"/>
    <cellStyle name="20% - Accent6 4 3 13" xfId="11379"/>
    <cellStyle name="20% - Accent6 4 3 2" xfId="11380"/>
    <cellStyle name="20% - Accent6 4 3 2 10" xfId="11381"/>
    <cellStyle name="20% - Accent6 4 3 2 2" xfId="11382"/>
    <cellStyle name="20% - Accent6 4 3 2 2 2" xfId="11383"/>
    <cellStyle name="20% - Accent6 4 3 2 2 2 2" xfId="11384"/>
    <cellStyle name="20% - Accent6 4 3 2 2 2 2 2" xfId="11385"/>
    <cellStyle name="20% - Accent6 4 3 2 2 2 2 3" xfId="11386"/>
    <cellStyle name="20% - Accent6 4 3 2 2 2 3" xfId="11387"/>
    <cellStyle name="20% - Accent6 4 3 2 2 2 4" xfId="11388"/>
    <cellStyle name="20% - Accent6 4 3 2 2 2 5" xfId="11389"/>
    <cellStyle name="20% - Accent6 4 3 2 2 2 6" xfId="11390"/>
    <cellStyle name="20% - Accent6 4 3 2 2 3" xfId="11391"/>
    <cellStyle name="20% - Accent6 4 3 2 2 3 2" xfId="11392"/>
    <cellStyle name="20% - Accent6 4 3 2 2 3 2 2" xfId="11393"/>
    <cellStyle name="20% - Accent6 4 3 2 2 3 2 3" xfId="11394"/>
    <cellStyle name="20% - Accent6 4 3 2 2 3 3" xfId="11395"/>
    <cellStyle name="20% - Accent6 4 3 2 2 3 4" xfId="11396"/>
    <cellStyle name="20% - Accent6 4 3 2 2 3 5" xfId="11397"/>
    <cellStyle name="20% - Accent6 4 3 2 2 3 6" xfId="11398"/>
    <cellStyle name="20% - Accent6 4 3 2 2 4" xfId="11399"/>
    <cellStyle name="20% - Accent6 4 3 2 2 4 2" xfId="11400"/>
    <cellStyle name="20% - Accent6 4 3 2 2 4 3" xfId="11401"/>
    <cellStyle name="20% - Accent6 4 3 2 2 5" xfId="11402"/>
    <cellStyle name="20% - Accent6 4 3 2 2 6" xfId="11403"/>
    <cellStyle name="20% - Accent6 4 3 2 2 7" xfId="11404"/>
    <cellStyle name="20% - Accent6 4 3 2 2 8" xfId="11405"/>
    <cellStyle name="20% - Accent6 4 3 2 3" xfId="11406"/>
    <cellStyle name="20% - Accent6 4 3 2 3 2" xfId="11407"/>
    <cellStyle name="20% - Accent6 4 3 2 3 2 2" xfId="11408"/>
    <cellStyle name="20% - Accent6 4 3 2 3 2 2 2" xfId="11409"/>
    <cellStyle name="20% - Accent6 4 3 2 3 2 2 3" xfId="11410"/>
    <cellStyle name="20% - Accent6 4 3 2 3 2 3" xfId="11411"/>
    <cellStyle name="20% - Accent6 4 3 2 3 2 4" xfId="11412"/>
    <cellStyle name="20% - Accent6 4 3 2 3 2 5" xfId="11413"/>
    <cellStyle name="20% - Accent6 4 3 2 3 2 6" xfId="11414"/>
    <cellStyle name="20% - Accent6 4 3 2 3 3" xfId="11415"/>
    <cellStyle name="20% - Accent6 4 3 2 3 3 2" xfId="11416"/>
    <cellStyle name="20% - Accent6 4 3 2 3 3 3" xfId="11417"/>
    <cellStyle name="20% - Accent6 4 3 2 3 4" xfId="11418"/>
    <cellStyle name="20% - Accent6 4 3 2 3 5" xfId="11419"/>
    <cellStyle name="20% - Accent6 4 3 2 3 6" xfId="11420"/>
    <cellStyle name="20% - Accent6 4 3 2 3 7" xfId="11421"/>
    <cellStyle name="20% - Accent6 4 3 2 4" xfId="11422"/>
    <cellStyle name="20% - Accent6 4 3 2 4 2" xfId="11423"/>
    <cellStyle name="20% - Accent6 4 3 2 4 2 2" xfId="11424"/>
    <cellStyle name="20% - Accent6 4 3 2 4 2 3" xfId="11425"/>
    <cellStyle name="20% - Accent6 4 3 2 4 3" xfId="11426"/>
    <cellStyle name="20% - Accent6 4 3 2 4 4" xfId="11427"/>
    <cellStyle name="20% - Accent6 4 3 2 4 5" xfId="11428"/>
    <cellStyle name="20% - Accent6 4 3 2 4 6" xfId="11429"/>
    <cellStyle name="20% - Accent6 4 3 2 5" xfId="11430"/>
    <cellStyle name="20% - Accent6 4 3 2 5 2" xfId="11431"/>
    <cellStyle name="20% - Accent6 4 3 2 5 2 2" xfId="11432"/>
    <cellStyle name="20% - Accent6 4 3 2 5 2 3" xfId="11433"/>
    <cellStyle name="20% - Accent6 4 3 2 5 3" xfId="11434"/>
    <cellStyle name="20% - Accent6 4 3 2 5 4" xfId="11435"/>
    <cellStyle name="20% - Accent6 4 3 2 5 5" xfId="11436"/>
    <cellStyle name="20% - Accent6 4 3 2 5 6" xfId="11437"/>
    <cellStyle name="20% - Accent6 4 3 2 6" xfId="11438"/>
    <cellStyle name="20% - Accent6 4 3 2 6 2" xfId="11439"/>
    <cellStyle name="20% - Accent6 4 3 2 6 3" xfId="11440"/>
    <cellStyle name="20% - Accent6 4 3 2 7" xfId="11441"/>
    <cellStyle name="20% - Accent6 4 3 2 8" xfId="11442"/>
    <cellStyle name="20% - Accent6 4 3 2 9" xfId="11443"/>
    <cellStyle name="20% - Accent6 4 3 3" xfId="11444"/>
    <cellStyle name="20% - Accent6 4 3 3 2" xfId="11445"/>
    <cellStyle name="20% - Accent6 4 3 3 2 2" xfId="11446"/>
    <cellStyle name="20% - Accent6 4 3 3 2 2 2" xfId="11447"/>
    <cellStyle name="20% - Accent6 4 3 3 2 2 2 2" xfId="11448"/>
    <cellStyle name="20% - Accent6 4 3 3 2 2 2 3" xfId="11449"/>
    <cellStyle name="20% - Accent6 4 3 3 2 2 3" xfId="11450"/>
    <cellStyle name="20% - Accent6 4 3 3 2 2 4" xfId="11451"/>
    <cellStyle name="20% - Accent6 4 3 3 2 2 5" xfId="11452"/>
    <cellStyle name="20% - Accent6 4 3 3 2 2 6" xfId="11453"/>
    <cellStyle name="20% - Accent6 4 3 3 2 3" xfId="11454"/>
    <cellStyle name="20% - Accent6 4 3 3 2 3 2" xfId="11455"/>
    <cellStyle name="20% - Accent6 4 3 3 2 3 3" xfId="11456"/>
    <cellStyle name="20% - Accent6 4 3 3 2 4" xfId="11457"/>
    <cellStyle name="20% - Accent6 4 3 3 2 5" xfId="11458"/>
    <cellStyle name="20% - Accent6 4 3 3 2 6" xfId="11459"/>
    <cellStyle name="20% - Accent6 4 3 3 2 7" xfId="11460"/>
    <cellStyle name="20% - Accent6 4 3 3 3" xfId="11461"/>
    <cellStyle name="20% - Accent6 4 3 3 3 2" xfId="11462"/>
    <cellStyle name="20% - Accent6 4 3 3 3 2 2" xfId="11463"/>
    <cellStyle name="20% - Accent6 4 3 3 3 2 3" xfId="11464"/>
    <cellStyle name="20% - Accent6 4 3 3 3 3" xfId="11465"/>
    <cellStyle name="20% - Accent6 4 3 3 3 4" xfId="11466"/>
    <cellStyle name="20% - Accent6 4 3 3 3 5" xfId="11467"/>
    <cellStyle name="20% - Accent6 4 3 3 3 6" xfId="11468"/>
    <cellStyle name="20% - Accent6 4 3 3 4" xfId="11469"/>
    <cellStyle name="20% - Accent6 4 3 3 4 2" xfId="11470"/>
    <cellStyle name="20% - Accent6 4 3 3 4 2 2" xfId="11471"/>
    <cellStyle name="20% - Accent6 4 3 3 4 2 3" xfId="11472"/>
    <cellStyle name="20% - Accent6 4 3 3 4 3" xfId="11473"/>
    <cellStyle name="20% - Accent6 4 3 3 4 4" xfId="11474"/>
    <cellStyle name="20% - Accent6 4 3 3 4 5" xfId="11475"/>
    <cellStyle name="20% - Accent6 4 3 3 4 6" xfId="11476"/>
    <cellStyle name="20% - Accent6 4 3 3 5" xfId="11477"/>
    <cellStyle name="20% - Accent6 4 3 3 5 2" xfId="11478"/>
    <cellStyle name="20% - Accent6 4 3 3 5 3" xfId="11479"/>
    <cellStyle name="20% - Accent6 4 3 3 6" xfId="11480"/>
    <cellStyle name="20% - Accent6 4 3 3 7" xfId="11481"/>
    <cellStyle name="20% - Accent6 4 3 3 8" xfId="11482"/>
    <cellStyle name="20% - Accent6 4 3 3 9" xfId="11483"/>
    <cellStyle name="20% - Accent6 4 3 4" xfId="11484"/>
    <cellStyle name="20% - Accent6 4 3 4 2" xfId="11485"/>
    <cellStyle name="20% - Accent6 4 3 4 2 2" xfId="11486"/>
    <cellStyle name="20% - Accent6 4 3 4 2 2 2" xfId="11487"/>
    <cellStyle name="20% - Accent6 4 3 4 2 2 3" xfId="11488"/>
    <cellStyle name="20% - Accent6 4 3 4 2 3" xfId="11489"/>
    <cellStyle name="20% - Accent6 4 3 4 2 4" xfId="11490"/>
    <cellStyle name="20% - Accent6 4 3 4 2 5" xfId="11491"/>
    <cellStyle name="20% - Accent6 4 3 4 2 6" xfId="11492"/>
    <cellStyle name="20% - Accent6 4 3 4 3" xfId="11493"/>
    <cellStyle name="20% - Accent6 4 3 4 3 2" xfId="11494"/>
    <cellStyle name="20% - Accent6 4 3 4 3 3" xfId="11495"/>
    <cellStyle name="20% - Accent6 4 3 4 4" xfId="11496"/>
    <cellStyle name="20% - Accent6 4 3 4 5" xfId="11497"/>
    <cellStyle name="20% - Accent6 4 3 4 6" xfId="11498"/>
    <cellStyle name="20% - Accent6 4 3 4 7" xfId="11499"/>
    <cellStyle name="20% - Accent6 4 3 5" xfId="11500"/>
    <cellStyle name="20% - Accent6 4 3 5 2" xfId="11501"/>
    <cellStyle name="20% - Accent6 4 3 5 2 2" xfId="11502"/>
    <cellStyle name="20% - Accent6 4 3 5 2 3" xfId="11503"/>
    <cellStyle name="20% - Accent6 4 3 5 3" xfId="11504"/>
    <cellStyle name="20% - Accent6 4 3 5 4" xfId="11505"/>
    <cellStyle name="20% - Accent6 4 3 5 5" xfId="11506"/>
    <cellStyle name="20% - Accent6 4 3 5 6" xfId="11507"/>
    <cellStyle name="20% - Accent6 4 3 6" xfId="11508"/>
    <cellStyle name="20% - Accent6 4 3 6 2" xfId="11509"/>
    <cellStyle name="20% - Accent6 4 3 6 2 2" xfId="11510"/>
    <cellStyle name="20% - Accent6 4 3 6 2 3" xfId="11511"/>
    <cellStyle name="20% - Accent6 4 3 6 3" xfId="11512"/>
    <cellStyle name="20% - Accent6 4 3 6 4" xfId="11513"/>
    <cellStyle name="20% - Accent6 4 3 6 5" xfId="11514"/>
    <cellStyle name="20% - Accent6 4 3 6 6" xfId="11515"/>
    <cellStyle name="20% - Accent6 4 3 7" xfId="11516"/>
    <cellStyle name="20% - Accent6 4 3 7 2" xfId="11517"/>
    <cellStyle name="20% - Accent6 4 3 7 2 2" xfId="11518"/>
    <cellStyle name="20% - Accent6 4 3 7 2 3" xfId="11519"/>
    <cellStyle name="20% - Accent6 4 3 7 3" xfId="11520"/>
    <cellStyle name="20% - Accent6 4 3 7 4" xfId="11521"/>
    <cellStyle name="20% - Accent6 4 3 7 5" xfId="11522"/>
    <cellStyle name="20% - Accent6 4 3 7 6" xfId="11523"/>
    <cellStyle name="20% - Accent6 4 3 8" xfId="11524"/>
    <cellStyle name="20% - Accent6 4 3 8 2" xfId="11525"/>
    <cellStyle name="20% - Accent6 4 3 8 2 2" xfId="11526"/>
    <cellStyle name="20% - Accent6 4 3 8 2 3" xfId="11527"/>
    <cellStyle name="20% - Accent6 4 3 8 3" xfId="11528"/>
    <cellStyle name="20% - Accent6 4 3 8 4" xfId="11529"/>
    <cellStyle name="20% - Accent6 4 3 8 5" xfId="11530"/>
    <cellStyle name="20% - Accent6 4 3 8 6" xfId="11531"/>
    <cellStyle name="20% - Accent6 4 3 9" xfId="11532"/>
    <cellStyle name="20% - Accent6 4 3 9 2" xfId="11533"/>
    <cellStyle name="20% - Accent6 4 3 9 3" xfId="11534"/>
    <cellStyle name="20% - Accent6 4 4" xfId="11535"/>
    <cellStyle name="20% - Accent6 4 4 10" xfId="11536"/>
    <cellStyle name="20% - Accent6 4 4 2" xfId="11537"/>
    <cellStyle name="20% - Accent6 4 4 2 2" xfId="11538"/>
    <cellStyle name="20% - Accent6 4 4 2 2 2" xfId="11539"/>
    <cellStyle name="20% - Accent6 4 4 2 2 2 2" xfId="11540"/>
    <cellStyle name="20% - Accent6 4 4 2 2 2 3" xfId="11541"/>
    <cellStyle name="20% - Accent6 4 4 2 2 3" xfId="11542"/>
    <cellStyle name="20% - Accent6 4 4 2 2 4" xfId="11543"/>
    <cellStyle name="20% - Accent6 4 4 2 2 5" xfId="11544"/>
    <cellStyle name="20% - Accent6 4 4 2 2 6" xfId="11545"/>
    <cellStyle name="20% - Accent6 4 4 2 3" xfId="11546"/>
    <cellStyle name="20% - Accent6 4 4 2 3 2" xfId="11547"/>
    <cellStyle name="20% - Accent6 4 4 2 3 2 2" xfId="11548"/>
    <cellStyle name="20% - Accent6 4 4 2 3 2 3" xfId="11549"/>
    <cellStyle name="20% - Accent6 4 4 2 3 3" xfId="11550"/>
    <cellStyle name="20% - Accent6 4 4 2 3 4" xfId="11551"/>
    <cellStyle name="20% - Accent6 4 4 2 3 5" xfId="11552"/>
    <cellStyle name="20% - Accent6 4 4 2 3 6" xfId="11553"/>
    <cellStyle name="20% - Accent6 4 4 2 4" xfId="11554"/>
    <cellStyle name="20% - Accent6 4 4 2 4 2" xfId="11555"/>
    <cellStyle name="20% - Accent6 4 4 2 4 3" xfId="11556"/>
    <cellStyle name="20% - Accent6 4 4 2 5" xfId="11557"/>
    <cellStyle name="20% - Accent6 4 4 2 6" xfId="11558"/>
    <cellStyle name="20% - Accent6 4 4 2 7" xfId="11559"/>
    <cellStyle name="20% - Accent6 4 4 2 8" xfId="11560"/>
    <cellStyle name="20% - Accent6 4 4 3" xfId="11561"/>
    <cellStyle name="20% - Accent6 4 4 3 2" xfId="11562"/>
    <cellStyle name="20% - Accent6 4 4 3 2 2" xfId="11563"/>
    <cellStyle name="20% - Accent6 4 4 3 2 2 2" xfId="11564"/>
    <cellStyle name="20% - Accent6 4 4 3 2 2 3" xfId="11565"/>
    <cellStyle name="20% - Accent6 4 4 3 2 3" xfId="11566"/>
    <cellStyle name="20% - Accent6 4 4 3 2 4" xfId="11567"/>
    <cellStyle name="20% - Accent6 4 4 3 2 5" xfId="11568"/>
    <cellStyle name="20% - Accent6 4 4 3 2 6" xfId="11569"/>
    <cellStyle name="20% - Accent6 4 4 3 3" xfId="11570"/>
    <cellStyle name="20% - Accent6 4 4 3 3 2" xfId="11571"/>
    <cellStyle name="20% - Accent6 4 4 3 3 3" xfId="11572"/>
    <cellStyle name="20% - Accent6 4 4 3 4" xfId="11573"/>
    <cellStyle name="20% - Accent6 4 4 3 5" xfId="11574"/>
    <cellStyle name="20% - Accent6 4 4 3 6" xfId="11575"/>
    <cellStyle name="20% - Accent6 4 4 3 7" xfId="11576"/>
    <cellStyle name="20% - Accent6 4 4 4" xfId="11577"/>
    <cellStyle name="20% - Accent6 4 4 4 2" xfId="11578"/>
    <cellStyle name="20% - Accent6 4 4 4 2 2" xfId="11579"/>
    <cellStyle name="20% - Accent6 4 4 4 2 3" xfId="11580"/>
    <cellStyle name="20% - Accent6 4 4 4 3" xfId="11581"/>
    <cellStyle name="20% - Accent6 4 4 4 4" xfId="11582"/>
    <cellStyle name="20% - Accent6 4 4 4 5" xfId="11583"/>
    <cellStyle name="20% - Accent6 4 4 4 6" xfId="11584"/>
    <cellStyle name="20% - Accent6 4 4 5" xfId="11585"/>
    <cellStyle name="20% - Accent6 4 4 5 2" xfId="11586"/>
    <cellStyle name="20% - Accent6 4 4 5 2 2" xfId="11587"/>
    <cellStyle name="20% - Accent6 4 4 5 2 3" xfId="11588"/>
    <cellStyle name="20% - Accent6 4 4 5 3" xfId="11589"/>
    <cellStyle name="20% - Accent6 4 4 5 4" xfId="11590"/>
    <cellStyle name="20% - Accent6 4 4 5 5" xfId="11591"/>
    <cellStyle name="20% - Accent6 4 4 5 6" xfId="11592"/>
    <cellStyle name="20% - Accent6 4 4 6" xfId="11593"/>
    <cellStyle name="20% - Accent6 4 4 6 2" xfId="11594"/>
    <cellStyle name="20% - Accent6 4 4 6 3" xfId="11595"/>
    <cellStyle name="20% - Accent6 4 4 7" xfId="11596"/>
    <cellStyle name="20% - Accent6 4 4 8" xfId="11597"/>
    <cellStyle name="20% - Accent6 4 4 9" xfId="11598"/>
    <cellStyle name="20% - Accent6 4 5" xfId="11599"/>
    <cellStyle name="20% - Accent6 4 5 2" xfId="11600"/>
    <cellStyle name="20% - Accent6 4 5 2 2" xfId="11601"/>
    <cellStyle name="20% - Accent6 4 5 2 2 2" xfId="11602"/>
    <cellStyle name="20% - Accent6 4 5 2 2 2 2" xfId="11603"/>
    <cellStyle name="20% - Accent6 4 5 2 2 2 3" xfId="11604"/>
    <cellStyle name="20% - Accent6 4 5 2 2 3" xfId="11605"/>
    <cellStyle name="20% - Accent6 4 5 2 2 4" xfId="11606"/>
    <cellStyle name="20% - Accent6 4 5 2 2 5" xfId="11607"/>
    <cellStyle name="20% - Accent6 4 5 2 2 6" xfId="11608"/>
    <cellStyle name="20% - Accent6 4 5 2 3" xfId="11609"/>
    <cellStyle name="20% - Accent6 4 5 2 3 2" xfId="11610"/>
    <cellStyle name="20% - Accent6 4 5 2 3 3" xfId="11611"/>
    <cellStyle name="20% - Accent6 4 5 2 4" xfId="11612"/>
    <cellStyle name="20% - Accent6 4 5 2 5" xfId="11613"/>
    <cellStyle name="20% - Accent6 4 5 2 6" xfId="11614"/>
    <cellStyle name="20% - Accent6 4 5 2 7" xfId="11615"/>
    <cellStyle name="20% - Accent6 4 5 3" xfId="11616"/>
    <cellStyle name="20% - Accent6 4 5 3 2" xfId="11617"/>
    <cellStyle name="20% - Accent6 4 5 3 2 2" xfId="11618"/>
    <cellStyle name="20% - Accent6 4 5 3 2 3" xfId="11619"/>
    <cellStyle name="20% - Accent6 4 5 3 3" xfId="11620"/>
    <cellStyle name="20% - Accent6 4 5 3 4" xfId="11621"/>
    <cellStyle name="20% - Accent6 4 5 3 5" xfId="11622"/>
    <cellStyle name="20% - Accent6 4 5 3 6" xfId="11623"/>
    <cellStyle name="20% - Accent6 4 5 4" xfId="11624"/>
    <cellStyle name="20% - Accent6 4 5 4 2" xfId="11625"/>
    <cellStyle name="20% - Accent6 4 5 4 2 2" xfId="11626"/>
    <cellStyle name="20% - Accent6 4 5 4 2 3" xfId="11627"/>
    <cellStyle name="20% - Accent6 4 5 4 3" xfId="11628"/>
    <cellStyle name="20% - Accent6 4 5 4 4" xfId="11629"/>
    <cellStyle name="20% - Accent6 4 5 4 5" xfId="11630"/>
    <cellStyle name="20% - Accent6 4 5 4 6" xfId="11631"/>
    <cellStyle name="20% - Accent6 4 5 5" xfId="11632"/>
    <cellStyle name="20% - Accent6 4 5 5 2" xfId="11633"/>
    <cellStyle name="20% - Accent6 4 5 5 3" xfId="11634"/>
    <cellStyle name="20% - Accent6 4 5 6" xfId="11635"/>
    <cellStyle name="20% - Accent6 4 5 7" xfId="11636"/>
    <cellStyle name="20% - Accent6 4 5 8" xfId="11637"/>
    <cellStyle name="20% - Accent6 4 5 9" xfId="11638"/>
    <cellStyle name="20% - Accent6 4 6" xfId="11639"/>
    <cellStyle name="20% - Accent6 4 6 2" xfId="11640"/>
    <cellStyle name="20% - Accent6 4 6 2 2" xfId="11641"/>
    <cellStyle name="20% - Accent6 4 6 2 2 2" xfId="11642"/>
    <cellStyle name="20% - Accent6 4 6 2 2 3" xfId="11643"/>
    <cellStyle name="20% - Accent6 4 6 2 3" xfId="11644"/>
    <cellStyle name="20% - Accent6 4 6 2 4" xfId="11645"/>
    <cellStyle name="20% - Accent6 4 6 2 5" xfId="11646"/>
    <cellStyle name="20% - Accent6 4 6 2 6" xfId="11647"/>
    <cellStyle name="20% - Accent6 4 6 3" xfId="11648"/>
    <cellStyle name="20% - Accent6 4 6 3 2" xfId="11649"/>
    <cellStyle name="20% - Accent6 4 6 3 3" xfId="11650"/>
    <cellStyle name="20% - Accent6 4 6 4" xfId="11651"/>
    <cellStyle name="20% - Accent6 4 6 5" xfId="11652"/>
    <cellStyle name="20% - Accent6 4 6 6" xfId="11653"/>
    <cellStyle name="20% - Accent6 4 6 7" xfId="11654"/>
    <cellStyle name="20% - Accent6 4 7" xfId="11655"/>
    <cellStyle name="20% - Accent6 4 7 2" xfId="11656"/>
    <cellStyle name="20% - Accent6 4 7 2 2" xfId="11657"/>
    <cellStyle name="20% - Accent6 4 7 2 3" xfId="11658"/>
    <cellStyle name="20% - Accent6 4 7 3" xfId="11659"/>
    <cellStyle name="20% - Accent6 4 7 4" xfId="11660"/>
    <cellStyle name="20% - Accent6 4 7 5" xfId="11661"/>
    <cellStyle name="20% - Accent6 4 7 6" xfId="11662"/>
    <cellStyle name="20% - Accent6 4 8" xfId="11663"/>
    <cellStyle name="20% - Accent6 4 8 2" xfId="11664"/>
    <cellStyle name="20% - Accent6 4 8 2 2" xfId="11665"/>
    <cellStyle name="20% - Accent6 4 8 2 3" xfId="11666"/>
    <cellStyle name="20% - Accent6 4 8 3" xfId="11667"/>
    <cellStyle name="20% - Accent6 4 8 4" xfId="11668"/>
    <cellStyle name="20% - Accent6 4 8 5" xfId="11669"/>
    <cellStyle name="20% - Accent6 4 8 6" xfId="11670"/>
    <cellStyle name="20% - Accent6 4 9" xfId="11671"/>
    <cellStyle name="20% - Accent6 4 9 2" xfId="11672"/>
    <cellStyle name="20% - Accent6 4 9 2 2" xfId="11673"/>
    <cellStyle name="20% - Accent6 4 9 2 3" xfId="11674"/>
    <cellStyle name="20% - Accent6 4 9 3" xfId="11675"/>
    <cellStyle name="20% - Accent6 4 9 4" xfId="11676"/>
    <cellStyle name="20% - Accent6 4 9 5" xfId="11677"/>
    <cellStyle name="20% - Accent6 4 9 6" xfId="11678"/>
    <cellStyle name="20% - Accent6 5" xfId="11679"/>
    <cellStyle name="20% - Accent6 5 10" xfId="11680"/>
    <cellStyle name="20% - Accent6 5 11" xfId="11681"/>
    <cellStyle name="20% - Accent6 5 12" xfId="11682"/>
    <cellStyle name="20% - Accent6 5 13" xfId="11683"/>
    <cellStyle name="20% - Accent6 5 2" xfId="11684"/>
    <cellStyle name="20% - Accent6 5 2 10" xfId="11685"/>
    <cellStyle name="20% - Accent6 5 2 2" xfId="11686"/>
    <cellStyle name="20% - Accent6 5 2 2 2" xfId="11687"/>
    <cellStyle name="20% - Accent6 5 2 2 2 2" xfId="11688"/>
    <cellStyle name="20% - Accent6 5 2 2 2 2 2" xfId="11689"/>
    <cellStyle name="20% - Accent6 5 2 2 2 2 3" xfId="11690"/>
    <cellStyle name="20% - Accent6 5 2 2 2 3" xfId="11691"/>
    <cellStyle name="20% - Accent6 5 2 2 2 4" xfId="11692"/>
    <cellStyle name="20% - Accent6 5 2 2 2 5" xfId="11693"/>
    <cellStyle name="20% - Accent6 5 2 2 2 6" xfId="11694"/>
    <cellStyle name="20% - Accent6 5 2 2 3" xfId="11695"/>
    <cellStyle name="20% - Accent6 5 2 2 3 2" xfId="11696"/>
    <cellStyle name="20% - Accent6 5 2 2 3 2 2" xfId="11697"/>
    <cellStyle name="20% - Accent6 5 2 2 3 2 3" xfId="11698"/>
    <cellStyle name="20% - Accent6 5 2 2 3 3" xfId="11699"/>
    <cellStyle name="20% - Accent6 5 2 2 3 4" xfId="11700"/>
    <cellStyle name="20% - Accent6 5 2 2 3 5" xfId="11701"/>
    <cellStyle name="20% - Accent6 5 2 2 3 6" xfId="11702"/>
    <cellStyle name="20% - Accent6 5 2 2 4" xfId="11703"/>
    <cellStyle name="20% - Accent6 5 2 2 4 2" xfId="11704"/>
    <cellStyle name="20% - Accent6 5 2 2 4 3" xfId="11705"/>
    <cellStyle name="20% - Accent6 5 2 2 5" xfId="11706"/>
    <cellStyle name="20% - Accent6 5 2 2 6" xfId="11707"/>
    <cellStyle name="20% - Accent6 5 2 2 7" xfId="11708"/>
    <cellStyle name="20% - Accent6 5 2 2 8" xfId="11709"/>
    <cellStyle name="20% - Accent6 5 2 3" xfId="11710"/>
    <cellStyle name="20% - Accent6 5 2 3 2" xfId="11711"/>
    <cellStyle name="20% - Accent6 5 2 3 2 2" xfId="11712"/>
    <cellStyle name="20% - Accent6 5 2 3 2 2 2" xfId="11713"/>
    <cellStyle name="20% - Accent6 5 2 3 2 2 3" xfId="11714"/>
    <cellStyle name="20% - Accent6 5 2 3 2 3" xfId="11715"/>
    <cellStyle name="20% - Accent6 5 2 3 2 4" xfId="11716"/>
    <cellStyle name="20% - Accent6 5 2 3 2 5" xfId="11717"/>
    <cellStyle name="20% - Accent6 5 2 3 2 6" xfId="11718"/>
    <cellStyle name="20% - Accent6 5 2 3 3" xfId="11719"/>
    <cellStyle name="20% - Accent6 5 2 3 3 2" xfId="11720"/>
    <cellStyle name="20% - Accent6 5 2 3 3 3" xfId="11721"/>
    <cellStyle name="20% - Accent6 5 2 3 4" xfId="11722"/>
    <cellStyle name="20% - Accent6 5 2 3 5" xfId="11723"/>
    <cellStyle name="20% - Accent6 5 2 3 6" xfId="11724"/>
    <cellStyle name="20% - Accent6 5 2 3 7" xfId="11725"/>
    <cellStyle name="20% - Accent6 5 2 4" xfId="11726"/>
    <cellStyle name="20% - Accent6 5 2 4 2" xfId="11727"/>
    <cellStyle name="20% - Accent6 5 2 4 2 2" xfId="11728"/>
    <cellStyle name="20% - Accent6 5 2 4 2 3" xfId="11729"/>
    <cellStyle name="20% - Accent6 5 2 4 3" xfId="11730"/>
    <cellStyle name="20% - Accent6 5 2 4 4" xfId="11731"/>
    <cellStyle name="20% - Accent6 5 2 4 5" xfId="11732"/>
    <cellStyle name="20% - Accent6 5 2 4 6" xfId="11733"/>
    <cellStyle name="20% - Accent6 5 2 5" xfId="11734"/>
    <cellStyle name="20% - Accent6 5 2 5 2" xfId="11735"/>
    <cellStyle name="20% - Accent6 5 2 5 2 2" xfId="11736"/>
    <cellStyle name="20% - Accent6 5 2 5 2 3" xfId="11737"/>
    <cellStyle name="20% - Accent6 5 2 5 3" xfId="11738"/>
    <cellStyle name="20% - Accent6 5 2 5 4" xfId="11739"/>
    <cellStyle name="20% - Accent6 5 2 5 5" xfId="11740"/>
    <cellStyle name="20% - Accent6 5 2 5 6" xfId="11741"/>
    <cellStyle name="20% - Accent6 5 2 6" xfId="11742"/>
    <cellStyle name="20% - Accent6 5 2 6 2" xfId="11743"/>
    <cellStyle name="20% - Accent6 5 2 6 3" xfId="11744"/>
    <cellStyle name="20% - Accent6 5 2 7" xfId="11745"/>
    <cellStyle name="20% - Accent6 5 2 8" xfId="11746"/>
    <cellStyle name="20% - Accent6 5 2 9" xfId="11747"/>
    <cellStyle name="20% - Accent6 5 3" xfId="11748"/>
    <cellStyle name="20% - Accent6 5 3 2" xfId="11749"/>
    <cellStyle name="20% - Accent6 5 3 2 2" xfId="11750"/>
    <cellStyle name="20% - Accent6 5 3 2 2 2" xfId="11751"/>
    <cellStyle name="20% - Accent6 5 3 2 2 2 2" xfId="11752"/>
    <cellStyle name="20% - Accent6 5 3 2 2 2 3" xfId="11753"/>
    <cellStyle name="20% - Accent6 5 3 2 2 3" xfId="11754"/>
    <cellStyle name="20% - Accent6 5 3 2 2 4" xfId="11755"/>
    <cellStyle name="20% - Accent6 5 3 2 2 5" xfId="11756"/>
    <cellStyle name="20% - Accent6 5 3 2 2 6" xfId="11757"/>
    <cellStyle name="20% - Accent6 5 3 2 3" xfId="11758"/>
    <cellStyle name="20% - Accent6 5 3 2 3 2" xfId="11759"/>
    <cellStyle name="20% - Accent6 5 3 2 3 3" xfId="11760"/>
    <cellStyle name="20% - Accent6 5 3 2 4" xfId="11761"/>
    <cellStyle name="20% - Accent6 5 3 2 5" xfId="11762"/>
    <cellStyle name="20% - Accent6 5 3 2 6" xfId="11763"/>
    <cellStyle name="20% - Accent6 5 3 2 7" xfId="11764"/>
    <cellStyle name="20% - Accent6 5 3 3" xfId="11765"/>
    <cellStyle name="20% - Accent6 5 3 3 2" xfId="11766"/>
    <cellStyle name="20% - Accent6 5 3 3 2 2" xfId="11767"/>
    <cellStyle name="20% - Accent6 5 3 3 2 3" xfId="11768"/>
    <cellStyle name="20% - Accent6 5 3 3 3" xfId="11769"/>
    <cellStyle name="20% - Accent6 5 3 3 4" xfId="11770"/>
    <cellStyle name="20% - Accent6 5 3 3 5" xfId="11771"/>
    <cellStyle name="20% - Accent6 5 3 3 6" xfId="11772"/>
    <cellStyle name="20% - Accent6 5 3 4" xfId="11773"/>
    <cellStyle name="20% - Accent6 5 3 4 2" xfId="11774"/>
    <cellStyle name="20% - Accent6 5 3 4 2 2" xfId="11775"/>
    <cellStyle name="20% - Accent6 5 3 4 2 3" xfId="11776"/>
    <cellStyle name="20% - Accent6 5 3 4 3" xfId="11777"/>
    <cellStyle name="20% - Accent6 5 3 4 4" xfId="11778"/>
    <cellStyle name="20% - Accent6 5 3 4 5" xfId="11779"/>
    <cellStyle name="20% - Accent6 5 3 4 6" xfId="11780"/>
    <cellStyle name="20% - Accent6 5 3 5" xfId="11781"/>
    <cellStyle name="20% - Accent6 5 3 5 2" xfId="11782"/>
    <cellStyle name="20% - Accent6 5 3 5 3" xfId="11783"/>
    <cellStyle name="20% - Accent6 5 3 6" xfId="11784"/>
    <cellStyle name="20% - Accent6 5 3 7" xfId="11785"/>
    <cellStyle name="20% - Accent6 5 3 8" xfId="11786"/>
    <cellStyle name="20% - Accent6 5 3 9" xfId="11787"/>
    <cellStyle name="20% - Accent6 5 4" xfId="11788"/>
    <cellStyle name="20% - Accent6 5 4 2" xfId="11789"/>
    <cellStyle name="20% - Accent6 5 4 2 2" xfId="11790"/>
    <cellStyle name="20% - Accent6 5 4 2 2 2" xfId="11791"/>
    <cellStyle name="20% - Accent6 5 4 2 2 3" xfId="11792"/>
    <cellStyle name="20% - Accent6 5 4 2 3" xfId="11793"/>
    <cellStyle name="20% - Accent6 5 4 2 4" xfId="11794"/>
    <cellStyle name="20% - Accent6 5 4 2 5" xfId="11795"/>
    <cellStyle name="20% - Accent6 5 4 2 6" xfId="11796"/>
    <cellStyle name="20% - Accent6 5 4 3" xfId="11797"/>
    <cellStyle name="20% - Accent6 5 4 3 2" xfId="11798"/>
    <cellStyle name="20% - Accent6 5 4 3 3" xfId="11799"/>
    <cellStyle name="20% - Accent6 5 4 4" xfId="11800"/>
    <cellStyle name="20% - Accent6 5 4 5" xfId="11801"/>
    <cellStyle name="20% - Accent6 5 4 6" xfId="11802"/>
    <cellStyle name="20% - Accent6 5 4 7" xfId="11803"/>
    <cellStyle name="20% - Accent6 5 5" xfId="11804"/>
    <cellStyle name="20% - Accent6 5 5 2" xfId="11805"/>
    <cellStyle name="20% - Accent6 5 5 2 2" xfId="11806"/>
    <cellStyle name="20% - Accent6 5 5 2 3" xfId="11807"/>
    <cellStyle name="20% - Accent6 5 5 3" xfId="11808"/>
    <cellStyle name="20% - Accent6 5 5 4" xfId="11809"/>
    <cellStyle name="20% - Accent6 5 5 5" xfId="11810"/>
    <cellStyle name="20% - Accent6 5 5 6" xfId="11811"/>
    <cellStyle name="20% - Accent6 5 6" xfId="11812"/>
    <cellStyle name="20% - Accent6 5 6 2" xfId="11813"/>
    <cellStyle name="20% - Accent6 5 6 2 2" xfId="11814"/>
    <cellStyle name="20% - Accent6 5 6 2 3" xfId="11815"/>
    <cellStyle name="20% - Accent6 5 6 3" xfId="11816"/>
    <cellStyle name="20% - Accent6 5 6 4" xfId="11817"/>
    <cellStyle name="20% - Accent6 5 6 5" xfId="11818"/>
    <cellStyle name="20% - Accent6 5 6 6" xfId="11819"/>
    <cellStyle name="20% - Accent6 5 7" xfId="11820"/>
    <cellStyle name="20% - Accent6 5 7 2" xfId="11821"/>
    <cellStyle name="20% - Accent6 5 7 2 2" xfId="11822"/>
    <cellStyle name="20% - Accent6 5 7 2 3" xfId="11823"/>
    <cellStyle name="20% - Accent6 5 7 3" xfId="11824"/>
    <cellStyle name="20% - Accent6 5 7 4" xfId="11825"/>
    <cellStyle name="20% - Accent6 5 7 5" xfId="11826"/>
    <cellStyle name="20% - Accent6 5 7 6" xfId="11827"/>
    <cellStyle name="20% - Accent6 5 8" xfId="11828"/>
    <cellStyle name="20% - Accent6 5 8 2" xfId="11829"/>
    <cellStyle name="20% - Accent6 5 8 2 2" xfId="11830"/>
    <cellStyle name="20% - Accent6 5 8 2 3" xfId="11831"/>
    <cellStyle name="20% - Accent6 5 8 3" xfId="11832"/>
    <cellStyle name="20% - Accent6 5 8 4" xfId="11833"/>
    <cellStyle name="20% - Accent6 5 8 5" xfId="11834"/>
    <cellStyle name="20% - Accent6 5 8 6" xfId="11835"/>
    <cellStyle name="20% - Accent6 5 9" xfId="11836"/>
    <cellStyle name="20% - Accent6 5 9 2" xfId="11837"/>
    <cellStyle name="20% - Accent6 5 9 3" xfId="11838"/>
    <cellStyle name="20% - Accent6 6" xfId="11839"/>
    <cellStyle name="20% - Accent6 6 10" xfId="11840"/>
    <cellStyle name="20% - Accent6 6 11" xfId="11841"/>
    <cellStyle name="20% - Accent6 6 2" xfId="11842"/>
    <cellStyle name="20% - Accent6 6 2 2" xfId="11843"/>
    <cellStyle name="20% - Accent6 6 2 2 2" xfId="11844"/>
    <cellStyle name="20% - Accent6 6 2 2 2 2" xfId="11845"/>
    <cellStyle name="20% - Accent6 6 2 2 2 3" xfId="11846"/>
    <cellStyle name="20% - Accent6 6 2 2 3" xfId="11847"/>
    <cellStyle name="20% - Accent6 6 2 2 4" xfId="11848"/>
    <cellStyle name="20% - Accent6 6 2 2 5" xfId="11849"/>
    <cellStyle name="20% - Accent6 6 2 2 6" xfId="11850"/>
    <cellStyle name="20% - Accent6 6 2 3" xfId="11851"/>
    <cellStyle name="20% - Accent6 6 2 3 2" xfId="11852"/>
    <cellStyle name="20% - Accent6 6 2 3 2 2" xfId="11853"/>
    <cellStyle name="20% - Accent6 6 2 3 2 3" xfId="11854"/>
    <cellStyle name="20% - Accent6 6 2 3 3" xfId="11855"/>
    <cellStyle name="20% - Accent6 6 2 3 4" xfId="11856"/>
    <cellStyle name="20% - Accent6 6 2 3 5" xfId="11857"/>
    <cellStyle name="20% - Accent6 6 2 3 6" xfId="11858"/>
    <cellStyle name="20% - Accent6 6 2 4" xfId="11859"/>
    <cellStyle name="20% - Accent6 6 2 4 2" xfId="11860"/>
    <cellStyle name="20% - Accent6 6 2 4 3" xfId="11861"/>
    <cellStyle name="20% - Accent6 6 2 5" xfId="11862"/>
    <cellStyle name="20% - Accent6 6 2 6" xfId="11863"/>
    <cellStyle name="20% - Accent6 6 2 7" xfId="11864"/>
    <cellStyle name="20% - Accent6 6 2 8" xfId="11865"/>
    <cellStyle name="20% - Accent6 6 3" xfId="11866"/>
    <cellStyle name="20% - Accent6 6 3 2" xfId="11867"/>
    <cellStyle name="20% - Accent6 6 3 2 2" xfId="11868"/>
    <cellStyle name="20% - Accent6 6 3 2 2 2" xfId="11869"/>
    <cellStyle name="20% - Accent6 6 3 2 2 3" xfId="11870"/>
    <cellStyle name="20% - Accent6 6 3 2 3" xfId="11871"/>
    <cellStyle name="20% - Accent6 6 3 2 4" xfId="11872"/>
    <cellStyle name="20% - Accent6 6 3 2 5" xfId="11873"/>
    <cellStyle name="20% - Accent6 6 3 2 6" xfId="11874"/>
    <cellStyle name="20% - Accent6 6 3 3" xfId="11875"/>
    <cellStyle name="20% - Accent6 6 3 3 2" xfId="11876"/>
    <cellStyle name="20% - Accent6 6 3 3 3" xfId="11877"/>
    <cellStyle name="20% - Accent6 6 3 4" xfId="11878"/>
    <cellStyle name="20% - Accent6 6 3 5" xfId="11879"/>
    <cellStyle name="20% - Accent6 6 3 6" xfId="11880"/>
    <cellStyle name="20% - Accent6 6 3 7" xfId="11881"/>
    <cellStyle name="20% - Accent6 6 4" xfId="11882"/>
    <cellStyle name="20% - Accent6 6 4 2" xfId="11883"/>
    <cellStyle name="20% - Accent6 6 4 2 2" xfId="11884"/>
    <cellStyle name="20% - Accent6 6 4 2 3" xfId="11885"/>
    <cellStyle name="20% - Accent6 6 4 3" xfId="11886"/>
    <cellStyle name="20% - Accent6 6 4 4" xfId="11887"/>
    <cellStyle name="20% - Accent6 6 4 5" xfId="11888"/>
    <cellStyle name="20% - Accent6 6 4 6" xfId="11889"/>
    <cellStyle name="20% - Accent6 6 5" xfId="11890"/>
    <cellStyle name="20% - Accent6 6 5 2" xfId="11891"/>
    <cellStyle name="20% - Accent6 6 5 2 2" xfId="11892"/>
    <cellStyle name="20% - Accent6 6 5 2 3" xfId="11893"/>
    <cellStyle name="20% - Accent6 6 5 3" xfId="11894"/>
    <cellStyle name="20% - Accent6 6 5 4" xfId="11895"/>
    <cellStyle name="20% - Accent6 6 5 5" xfId="11896"/>
    <cellStyle name="20% - Accent6 6 5 6" xfId="11897"/>
    <cellStyle name="20% - Accent6 6 6" xfId="11898"/>
    <cellStyle name="20% - Accent6 6 6 2" xfId="11899"/>
    <cellStyle name="20% - Accent6 6 6 2 2" xfId="11900"/>
    <cellStyle name="20% - Accent6 6 6 2 3" xfId="11901"/>
    <cellStyle name="20% - Accent6 6 6 3" xfId="11902"/>
    <cellStyle name="20% - Accent6 6 6 4" xfId="11903"/>
    <cellStyle name="20% - Accent6 6 6 5" xfId="11904"/>
    <cellStyle name="20% - Accent6 6 6 6" xfId="11905"/>
    <cellStyle name="20% - Accent6 6 7" xfId="11906"/>
    <cellStyle name="20% - Accent6 6 7 2" xfId="11907"/>
    <cellStyle name="20% - Accent6 6 7 3" xfId="11908"/>
    <cellStyle name="20% - Accent6 6 8" xfId="11909"/>
    <cellStyle name="20% - Accent6 6 9" xfId="11910"/>
    <cellStyle name="20% - Accent6 7" xfId="11911"/>
    <cellStyle name="20% - Accent6 7 2" xfId="11912"/>
    <cellStyle name="20% - Accent6 7 2 2" xfId="11913"/>
    <cellStyle name="20% - Accent6 7 2 3" xfId="11914"/>
    <cellStyle name="20% - Accent6 7 3" xfId="11915"/>
    <cellStyle name="20% - Accent6 7 4" xfId="11916"/>
    <cellStyle name="20% - Accent6 7 5" xfId="11917"/>
    <cellStyle name="20% - Accent6 7 6" xfId="11918"/>
    <cellStyle name="20% - Accent6 8" xfId="11919"/>
    <cellStyle name="20% - Accent6 8 2" xfId="11920"/>
    <cellStyle name="20% - Accent6 8 2 2" xfId="11921"/>
    <cellStyle name="20% - Accent6 8 2 3" xfId="11922"/>
    <cellStyle name="20% - Accent6 8 3" xfId="11923"/>
    <cellStyle name="20% - Accent6 8 4" xfId="11924"/>
    <cellStyle name="20% - Accent6 8 5" xfId="11925"/>
    <cellStyle name="20% - Accent6 8 6" xfId="11926"/>
    <cellStyle name="20% - Accent6 9" xfId="11927"/>
    <cellStyle name="20% - Accent6 9 2" xfId="11928"/>
    <cellStyle name="20% - Accent6 9 2 2" xfId="11929"/>
    <cellStyle name="20% - Accent6 9 2 3" xfId="11930"/>
    <cellStyle name="20% - Accent6 9 3" xfId="11931"/>
    <cellStyle name="20% - Accent6 9 4" xfId="11932"/>
    <cellStyle name="20% - Accent6 9 5" xfId="11933"/>
    <cellStyle name="20% - Accent6 9 6" xfId="11934"/>
    <cellStyle name="40% - Accent1" xfId="22" builtinId="31" customBuiltin="1"/>
    <cellStyle name="40% - Accent1 10" xfId="11935"/>
    <cellStyle name="40% - Accent1 10 2" xfId="11936"/>
    <cellStyle name="40% - Accent1 10 2 2" xfId="11937"/>
    <cellStyle name="40% - Accent1 10 2 3" xfId="11938"/>
    <cellStyle name="40% - Accent1 10 3" xfId="11939"/>
    <cellStyle name="40% - Accent1 10 4" xfId="11940"/>
    <cellStyle name="40% - Accent1 10 5" xfId="11941"/>
    <cellStyle name="40% - Accent1 10 6" xfId="11942"/>
    <cellStyle name="40% - Accent1 11" xfId="11943"/>
    <cellStyle name="40% - Accent1 11 2" xfId="11944"/>
    <cellStyle name="40% - Accent1 11 2 2" xfId="11945"/>
    <cellStyle name="40% - Accent1 11 2 3" xfId="11946"/>
    <cellStyle name="40% - Accent1 11 3" xfId="11947"/>
    <cellStyle name="40% - Accent1 11 4" xfId="11948"/>
    <cellStyle name="40% - Accent1 11 5" xfId="11949"/>
    <cellStyle name="40% - Accent1 11 6" xfId="11950"/>
    <cellStyle name="40% - Accent1 12" xfId="11951"/>
    <cellStyle name="40% - Accent1 12 2" xfId="11952"/>
    <cellStyle name="40% - Accent1 12 2 2" xfId="11953"/>
    <cellStyle name="40% - Accent1 12 2 3" xfId="11954"/>
    <cellStyle name="40% - Accent1 12 3" xfId="11955"/>
    <cellStyle name="40% - Accent1 12 4" xfId="11956"/>
    <cellStyle name="40% - Accent1 12 5" xfId="11957"/>
    <cellStyle name="40% - Accent1 12 6" xfId="11958"/>
    <cellStyle name="40% - Accent1 13" xfId="11959"/>
    <cellStyle name="40% - Accent1 13 2" xfId="11960"/>
    <cellStyle name="40% - Accent1 13 3" xfId="11961"/>
    <cellStyle name="40% - Accent1 14" xfId="11962"/>
    <cellStyle name="40% - Accent1 15" xfId="11963"/>
    <cellStyle name="40% - Accent1 16" xfId="11964"/>
    <cellStyle name="40% - Accent1 17" xfId="11965"/>
    <cellStyle name="40% - Accent1 18" xfId="11966"/>
    <cellStyle name="40% - Accent1 2" xfId="58"/>
    <cellStyle name="40% - Accent1 2 2" xfId="297"/>
    <cellStyle name="40% - Accent1 2 3" xfId="298"/>
    <cellStyle name="40% - Accent1 3" xfId="299"/>
    <cellStyle name="40% - Accent1 3 10" xfId="11967"/>
    <cellStyle name="40% - Accent1 3 10 2" xfId="11968"/>
    <cellStyle name="40% - Accent1 3 10 2 2" xfId="11969"/>
    <cellStyle name="40% - Accent1 3 10 2 3" xfId="11970"/>
    <cellStyle name="40% - Accent1 3 10 3" xfId="11971"/>
    <cellStyle name="40% - Accent1 3 10 4" xfId="11972"/>
    <cellStyle name="40% - Accent1 3 10 5" xfId="11973"/>
    <cellStyle name="40% - Accent1 3 10 6" xfId="11974"/>
    <cellStyle name="40% - Accent1 3 11" xfId="11975"/>
    <cellStyle name="40% - Accent1 3 11 2" xfId="11976"/>
    <cellStyle name="40% - Accent1 3 11 2 2" xfId="11977"/>
    <cellStyle name="40% - Accent1 3 11 2 3" xfId="11978"/>
    <cellStyle name="40% - Accent1 3 11 3" xfId="11979"/>
    <cellStyle name="40% - Accent1 3 11 4" xfId="11980"/>
    <cellStyle name="40% - Accent1 3 11 5" xfId="11981"/>
    <cellStyle name="40% - Accent1 3 11 6" xfId="11982"/>
    <cellStyle name="40% - Accent1 3 12" xfId="11983"/>
    <cellStyle name="40% - Accent1 3 12 2" xfId="11984"/>
    <cellStyle name="40% - Accent1 3 12 3" xfId="11985"/>
    <cellStyle name="40% - Accent1 3 13" xfId="11986"/>
    <cellStyle name="40% - Accent1 3 14" xfId="11987"/>
    <cellStyle name="40% - Accent1 3 15" xfId="11988"/>
    <cellStyle name="40% - Accent1 3 16" xfId="11989"/>
    <cellStyle name="40% - Accent1 3 2" xfId="11990"/>
    <cellStyle name="40% - Accent1 3 2 10" xfId="11991"/>
    <cellStyle name="40% - Accent1 3 2 10 2" xfId="11992"/>
    <cellStyle name="40% - Accent1 3 2 10 3" xfId="11993"/>
    <cellStyle name="40% - Accent1 3 2 11" xfId="11994"/>
    <cellStyle name="40% - Accent1 3 2 12" xfId="11995"/>
    <cellStyle name="40% - Accent1 3 2 13" xfId="11996"/>
    <cellStyle name="40% - Accent1 3 2 14" xfId="11997"/>
    <cellStyle name="40% - Accent1 3 2 2" xfId="11998"/>
    <cellStyle name="40% - Accent1 3 2 2 10" xfId="11999"/>
    <cellStyle name="40% - Accent1 3 2 2 11" xfId="12000"/>
    <cellStyle name="40% - Accent1 3 2 2 12" xfId="12001"/>
    <cellStyle name="40% - Accent1 3 2 2 13" xfId="12002"/>
    <cellStyle name="40% - Accent1 3 2 2 2" xfId="12003"/>
    <cellStyle name="40% - Accent1 3 2 2 2 10" xfId="12004"/>
    <cellStyle name="40% - Accent1 3 2 2 2 2" xfId="12005"/>
    <cellStyle name="40% - Accent1 3 2 2 2 2 2" xfId="12006"/>
    <cellStyle name="40% - Accent1 3 2 2 2 2 2 2" xfId="12007"/>
    <cellStyle name="40% - Accent1 3 2 2 2 2 2 2 2" xfId="12008"/>
    <cellStyle name="40% - Accent1 3 2 2 2 2 2 2 3" xfId="12009"/>
    <cellStyle name="40% - Accent1 3 2 2 2 2 2 3" xfId="12010"/>
    <cellStyle name="40% - Accent1 3 2 2 2 2 2 4" xfId="12011"/>
    <cellStyle name="40% - Accent1 3 2 2 2 2 2 5" xfId="12012"/>
    <cellStyle name="40% - Accent1 3 2 2 2 2 2 6" xfId="12013"/>
    <cellStyle name="40% - Accent1 3 2 2 2 2 3" xfId="12014"/>
    <cellStyle name="40% - Accent1 3 2 2 2 2 3 2" xfId="12015"/>
    <cellStyle name="40% - Accent1 3 2 2 2 2 3 2 2" xfId="12016"/>
    <cellStyle name="40% - Accent1 3 2 2 2 2 3 2 3" xfId="12017"/>
    <cellStyle name="40% - Accent1 3 2 2 2 2 3 3" xfId="12018"/>
    <cellStyle name="40% - Accent1 3 2 2 2 2 3 4" xfId="12019"/>
    <cellStyle name="40% - Accent1 3 2 2 2 2 3 5" xfId="12020"/>
    <cellStyle name="40% - Accent1 3 2 2 2 2 3 6" xfId="12021"/>
    <cellStyle name="40% - Accent1 3 2 2 2 2 4" xfId="12022"/>
    <cellStyle name="40% - Accent1 3 2 2 2 2 4 2" xfId="12023"/>
    <cellStyle name="40% - Accent1 3 2 2 2 2 4 3" xfId="12024"/>
    <cellStyle name="40% - Accent1 3 2 2 2 2 5" xfId="12025"/>
    <cellStyle name="40% - Accent1 3 2 2 2 2 6" xfId="12026"/>
    <cellStyle name="40% - Accent1 3 2 2 2 2 7" xfId="12027"/>
    <cellStyle name="40% - Accent1 3 2 2 2 2 8" xfId="12028"/>
    <cellStyle name="40% - Accent1 3 2 2 2 3" xfId="12029"/>
    <cellStyle name="40% - Accent1 3 2 2 2 3 2" xfId="12030"/>
    <cellStyle name="40% - Accent1 3 2 2 2 3 2 2" xfId="12031"/>
    <cellStyle name="40% - Accent1 3 2 2 2 3 2 2 2" xfId="12032"/>
    <cellStyle name="40% - Accent1 3 2 2 2 3 2 2 3" xfId="12033"/>
    <cellStyle name="40% - Accent1 3 2 2 2 3 2 3" xfId="12034"/>
    <cellStyle name="40% - Accent1 3 2 2 2 3 2 4" xfId="12035"/>
    <cellStyle name="40% - Accent1 3 2 2 2 3 2 5" xfId="12036"/>
    <cellStyle name="40% - Accent1 3 2 2 2 3 2 6" xfId="12037"/>
    <cellStyle name="40% - Accent1 3 2 2 2 3 3" xfId="12038"/>
    <cellStyle name="40% - Accent1 3 2 2 2 3 3 2" xfId="12039"/>
    <cellStyle name="40% - Accent1 3 2 2 2 3 3 3" xfId="12040"/>
    <cellStyle name="40% - Accent1 3 2 2 2 3 4" xfId="12041"/>
    <cellStyle name="40% - Accent1 3 2 2 2 3 5" xfId="12042"/>
    <cellStyle name="40% - Accent1 3 2 2 2 3 6" xfId="12043"/>
    <cellStyle name="40% - Accent1 3 2 2 2 3 7" xfId="12044"/>
    <cellStyle name="40% - Accent1 3 2 2 2 4" xfId="12045"/>
    <cellStyle name="40% - Accent1 3 2 2 2 4 2" xfId="12046"/>
    <cellStyle name="40% - Accent1 3 2 2 2 4 2 2" xfId="12047"/>
    <cellStyle name="40% - Accent1 3 2 2 2 4 2 3" xfId="12048"/>
    <cellStyle name="40% - Accent1 3 2 2 2 4 3" xfId="12049"/>
    <cellStyle name="40% - Accent1 3 2 2 2 4 4" xfId="12050"/>
    <cellStyle name="40% - Accent1 3 2 2 2 4 5" xfId="12051"/>
    <cellStyle name="40% - Accent1 3 2 2 2 4 6" xfId="12052"/>
    <cellStyle name="40% - Accent1 3 2 2 2 5" xfId="12053"/>
    <cellStyle name="40% - Accent1 3 2 2 2 5 2" xfId="12054"/>
    <cellStyle name="40% - Accent1 3 2 2 2 5 2 2" xfId="12055"/>
    <cellStyle name="40% - Accent1 3 2 2 2 5 2 3" xfId="12056"/>
    <cellStyle name="40% - Accent1 3 2 2 2 5 3" xfId="12057"/>
    <cellStyle name="40% - Accent1 3 2 2 2 5 4" xfId="12058"/>
    <cellStyle name="40% - Accent1 3 2 2 2 5 5" xfId="12059"/>
    <cellStyle name="40% - Accent1 3 2 2 2 5 6" xfId="12060"/>
    <cellStyle name="40% - Accent1 3 2 2 2 6" xfId="12061"/>
    <cellStyle name="40% - Accent1 3 2 2 2 6 2" xfId="12062"/>
    <cellStyle name="40% - Accent1 3 2 2 2 6 3" xfId="12063"/>
    <cellStyle name="40% - Accent1 3 2 2 2 7" xfId="12064"/>
    <cellStyle name="40% - Accent1 3 2 2 2 8" xfId="12065"/>
    <cellStyle name="40% - Accent1 3 2 2 2 9" xfId="12066"/>
    <cellStyle name="40% - Accent1 3 2 2 3" xfId="12067"/>
    <cellStyle name="40% - Accent1 3 2 2 3 2" xfId="12068"/>
    <cellStyle name="40% - Accent1 3 2 2 3 2 2" xfId="12069"/>
    <cellStyle name="40% - Accent1 3 2 2 3 2 2 2" xfId="12070"/>
    <cellStyle name="40% - Accent1 3 2 2 3 2 2 2 2" xfId="12071"/>
    <cellStyle name="40% - Accent1 3 2 2 3 2 2 2 3" xfId="12072"/>
    <cellStyle name="40% - Accent1 3 2 2 3 2 2 3" xfId="12073"/>
    <cellStyle name="40% - Accent1 3 2 2 3 2 2 4" xfId="12074"/>
    <cellStyle name="40% - Accent1 3 2 2 3 2 2 5" xfId="12075"/>
    <cellStyle name="40% - Accent1 3 2 2 3 2 2 6" xfId="12076"/>
    <cellStyle name="40% - Accent1 3 2 2 3 2 3" xfId="12077"/>
    <cellStyle name="40% - Accent1 3 2 2 3 2 3 2" xfId="12078"/>
    <cellStyle name="40% - Accent1 3 2 2 3 2 3 3" xfId="12079"/>
    <cellStyle name="40% - Accent1 3 2 2 3 2 4" xfId="12080"/>
    <cellStyle name="40% - Accent1 3 2 2 3 2 5" xfId="12081"/>
    <cellStyle name="40% - Accent1 3 2 2 3 2 6" xfId="12082"/>
    <cellStyle name="40% - Accent1 3 2 2 3 2 7" xfId="12083"/>
    <cellStyle name="40% - Accent1 3 2 2 3 3" xfId="12084"/>
    <cellStyle name="40% - Accent1 3 2 2 3 3 2" xfId="12085"/>
    <cellStyle name="40% - Accent1 3 2 2 3 3 2 2" xfId="12086"/>
    <cellStyle name="40% - Accent1 3 2 2 3 3 2 3" xfId="12087"/>
    <cellStyle name="40% - Accent1 3 2 2 3 3 3" xfId="12088"/>
    <cellStyle name="40% - Accent1 3 2 2 3 3 4" xfId="12089"/>
    <cellStyle name="40% - Accent1 3 2 2 3 3 5" xfId="12090"/>
    <cellStyle name="40% - Accent1 3 2 2 3 3 6" xfId="12091"/>
    <cellStyle name="40% - Accent1 3 2 2 3 4" xfId="12092"/>
    <cellStyle name="40% - Accent1 3 2 2 3 4 2" xfId="12093"/>
    <cellStyle name="40% - Accent1 3 2 2 3 4 2 2" xfId="12094"/>
    <cellStyle name="40% - Accent1 3 2 2 3 4 2 3" xfId="12095"/>
    <cellStyle name="40% - Accent1 3 2 2 3 4 3" xfId="12096"/>
    <cellStyle name="40% - Accent1 3 2 2 3 4 4" xfId="12097"/>
    <cellStyle name="40% - Accent1 3 2 2 3 4 5" xfId="12098"/>
    <cellStyle name="40% - Accent1 3 2 2 3 4 6" xfId="12099"/>
    <cellStyle name="40% - Accent1 3 2 2 3 5" xfId="12100"/>
    <cellStyle name="40% - Accent1 3 2 2 3 5 2" xfId="12101"/>
    <cellStyle name="40% - Accent1 3 2 2 3 5 3" xfId="12102"/>
    <cellStyle name="40% - Accent1 3 2 2 3 6" xfId="12103"/>
    <cellStyle name="40% - Accent1 3 2 2 3 7" xfId="12104"/>
    <cellStyle name="40% - Accent1 3 2 2 3 8" xfId="12105"/>
    <cellStyle name="40% - Accent1 3 2 2 3 9" xfId="12106"/>
    <cellStyle name="40% - Accent1 3 2 2 4" xfId="12107"/>
    <cellStyle name="40% - Accent1 3 2 2 4 2" xfId="12108"/>
    <cellStyle name="40% - Accent1 3 2 2 4 2 2" xfId="12109"/>
    <cellStyle name="40% - Accent1 3 2 2 4 2 2 2" xfId="12110"/>
    <cellStyle name="40% - Accent1 3 2 2 4 2 2 3" xfId="12111"/>
    <cellStyle name="40% - Accent1 3 2 2 4 2 3" xfId="12112"/>
    <cellStyle name="40% - Accent1 3 2 2 4 2 4" xfId="12113"/>
    <cellStyle name="40% - Accent1 3 2 2 4 2 5" xfId="12114"/>
    <cellStyle name="40% - Accent1 3 2 2 4 2 6" xfId="12115"/>
    <cellStyle name="40% - Accent1 3 2 2 4 3" xfId="12116"/>
    <cellStyle name="40% - Accent1 3 2 2 4 3 2" xfId="12117"/>
    <cellStyle name="40% - Accent1 3 2 2 4 3 3" xfId="12118"/>
    <cellStyle name="40% - Accent1 3 2 2 4 4" xfId="12119"/>
    <cellStyle name="40% - Accent1 3 2 2 4 5" xfId="12120"/>
    <cellStyle name="40% - Accent1 3 2 2 4 6" xfId="12121"/>
    <cellStyle name="40% - Accent1 3 2 2 4 7" xfId="12122"/>
    <cellStyle name="40% - Accent1 3 2 2 5" xfId="12123"/>
    <cellStyle name="40% - Accent1 3 2 2 5 2" xfId="12124"/>
    <cellStyle name="40% - Accent1 3 2 2 5 2 2" xfId="12125"/>
    <cellStyle name="40% - Accent1 3 2 2 5 2 3" xfId="12126"/>
    <cellStyle name="40% - Accent1 3 2 2 5 3" xfId="12127"/>
    <cellStyle name="40% - Accent1 3 2 2 5 4" xfId="12128"/>
    <cellStyle name="40% - Accent1 3 2 2 5 5" xfId="12129"/>
    <cellStyle name="40% - Accent1 3 2 2 5 6" xfId="12130"/>
    <cellStyle name="40% - Accent1 3 2 2 6" xfId="12131"/>
    <cellStyle name="40% - Accent1 3 2 2 6 2" xfId="12132"/>
    <cellStyle name="40% - Accent1 3 2 2 6 2 2" xfId="12133"/>
    <cellStyle name="40% - Accent1 3 2 2 6 2 3" xfId="12134"/>
    <cellStyle name="40% - Accent1 3 2 2 6 3" xfId="12135"/>
    <cellStyle name="40% - Accent1 3 2 2 6 4" xfId="12136"/>
    <cellStyle name="40% - Accent1 3 2 2 6 5" xfId="12137"/>
    <cellStyle name="40% - Accent1 3 2 2 6 6" xfId="12138"/>
    <cellStyle name="40% - Accent1 3 2 2 7" xfId="12139"/>
    <cellStyle name="40% - Accent1 3 2 2 7 2" xfId="12140"/>
    <cellStyle name="40% - Accent1 3 2 2 7 2 2" xfId="12141"/>
    <cellStyle name="40% - Accent1 3 2 2 7 2 3" xfId="12142"/>
    <cellStyle name="40% - Accent1 3 2 2 7 3" xfId="12143"/>
    <cellStyle name="40% - Accent1 3 2 2 7 4" xfId="12144"/>
    <cellStyle name="40% - Accent1 3 2 2 7 5" xfId="12145"/>
    <cellStyle name="40% - Accent1 3 2 2 7 6" xfId="12146"/>
    <cellStyle name="40% - Accent1 3 2 2 8" xfId="12147"/>
    <cellStyle name="40% - Accent1 3 2 2 8 2" xfId="12148"/>
    <cellStyle name="40% - Accent1 3 2 2 8 2 2" xfId="12149"/>
    <cellStyle name="40% - Accent1 3 2 2 8 2 3" xfId="12150"/>
    <cellStyle name="40% - Accent1 3 2 2 8 3" xfId="12151"/>
    <cellStyle name="40% - Accent1 3 2 2 8 4" xfId="12152"/>
    <cellStyle name="40% - Accent1 3 2 2 8 5" xfId="12153"/>
    <cellStyle name="40% - Accent1 3 2 2 8 6" xfId="12154"/>
    <cellStyle name="40% - Accent1 3 2 2 9" xfId="12155"/>
    <cellStyle name="40% - Accent1 3 2 2 9 2" xfId="12156"/>
    <cellStyle name="40% - Accent1 3 2 2 9 3" xfId="12157"/>
    <cellStyle name="40% - Accent1 3 2 3" xfId="12158"/>
    <cellStyle name="40% - Accent1 3 2 3 10" xfId="12159"/>
    <cellStyle name="40% - Accent1 3 2 3 2" xfId="12160"/>
    <cellStyle name="40% - Accent1 3 2 3 2 2" xfId="12161"/>
    <cellStyle name="40% - Accent1 3 2 3 2 2 2" xfId="12162"/>
    <cellStyle name="40% - Accent1 3 2 3 2 2 2 2" xfId="12163"/>
    <cellStyle name="40% - Accent1 3 2 3 2 2 2 3" xfId="12164"/>
    <cellStyle name="40% - Accent1 3 2 3 2 2 3" xfId="12165"/>
    <cellStyle name="40% - Accent1 3 2 3 2 2 4" xfId="12166"/>
    <cellStyle name="40% - Accent1 3 2 3 2 2 5" xfId="12167"/>
    <cellStyle name="40% - Accent1 3 2 3 2 2 6" xfId="12168"/>
    <cellStyle name="40% - Accent1 3 2 3 2 3" xfId="12169"/>
    <cellStyle name="40% - Accent1 3 2 3 2 3 2" xfId="12170"/>
    <cellStyle name="40% - Accent1 3 2 3 2 3 2 2" xfId="12171"/>
    <cellStyle name="40% - Accent1 3 2 3 2 3 2 3" xfId="12172"/>
    <cellStyle name="40% - Accent1 3 2 3 2 3 3" xfId="12173"/>
    <cellStyle name="40% - Accent1 3 2 3 2 3 4" xfId="12174"/>
    <cellStyle name="40% - Accent1 3 2 3 2 3 5" xfId="12175"/>
    <cellStyle name="40% - Accent1 3 2 3 2 3 6" xfId="12176"/>
    <cellStyle name="40% - Accent1 3 2 3 2 4" xfId="12177"/>
    <cellStyle name="40% - Accent1 3 2 3 2 4 2" xfId="12178"/>
    <cellStyle name="40% - Accent1 3 2 3 2 4 3" xfId="12179"/>
    <cellStyle name="40% - Accent1 3 2 3 2 5" xfId="12180"/>
    <cellStyle name="40% - Accent1 3 2 3 2 6" xfId="12181"/>
    <cellStyle name="40% - Accent1 3 2 3 2 7" xfId="12182"/>
    <cellStyle name="40% - Accent1 3 2 3 2 8" xfId="12183"/>
    <cellStyle name="40% - Accent1 3 2 3 3" xfId="12184"/>
    <cellStyle name="40% - Accent1 3 2 3 3 2" xfId="12185"/>
    <cellStyle name="40% - Accent1 3 2 3 3 2 2" xfId="12186"/>
    <cellStyle name="40% - Accent1 3 2 3 3 2 2 2" xfId="12187"/>
    <cellStyle name="40% - Accent1 3 2 3 3 2 2 3" xfId="12188"/>
    <cellStyle name="40% - Accent1 3 2 3 3 2 3" xfId="12189"/>
    <cellStyle name="40% - Accent1 3 2 3 3 2 4" xfId="12190"/>
    <cellStyle name="40% - Accent1 3 2 3 3 2 5" xfId="12191"/>
    <cellStyle name="40% - Accent1 3 2 3 3 2 6" xfId="12192"/>
    <cellStyle name="40% - Accent1 3 2 3 3 3" xfId="12193"/>
    <cellStyle name="40% - Accent1 3 2 3 3 3 2" xfId="12194"/>
    <cellStyle name="40% - Accent1 3 2 3 3 3 3" xfId="12195"/>
    <cellStyle name="40% - Accent1 3 2 3 3 4" xfId="12196"/>
    <cellStyle name="40% - Accent1 3 2 3 3 5" xfId="12197"/>
    <cellStyle name="40% - Accent1 3 2 3 3 6" xfId="12198"/>
    <cellStyle name="40% - Accent1 3 2 3 3 7" xfId="12199"/>
    <cellStyle name="40% - Accent1 3 2 3 4" xfId="12200"/>
    <cellStyle name="40% - Accent1 3 2 3 4 2" xfId="12201"/>
    <cellStyle name="40% - Accent1 3 2 3 4 2 2" xfId="12202"/>
    <cellStyle name="40% - Accent1 3 2 3 4 2 3" xfId="12203"/>
    <cellStyle name="40% - Accent1 3 2 3 4 3" xfId="12204"/>
    <cellStyle name="40% - Accent1 3 2 3 4 4" xfId="12205"/>
    <cellStyle name="40% - Accent1 3 2 3 4 5" xfId="12206"/>
    <cellStyle name="40% - Accent1 3 2 3 4 6" xfId="12207"/>
    <cellStyle name="40% - Accent1 3 2 3 5" xfId="12208"/>
    <cellStyle name="40% - Accent1 3 2 3 5 2" xfId="12209"/>
    <cellStyle name="40% - Accent1 3 2 3 5 2 2" xfId="12210"/>
    <cellStyle name="40% - Accent1 3 2 3 5 2 3" xfId="12211"/>
    <cellStyle name="40% - Accent1 3 2 3 5 3" xfId="12212"/>
    <cellStyle name="40% - Accent1 3 2 3 5 4" xfId="12213"/>
    <cellStyle name="40% - Accent1 3 2 3 5 5" xfId="12214"/>
    <cellStyle name="40% - Accent1 3 2 3 5 6" xfId="12215"/>
    <cellStyle name="40% - Accent1 3 2 3 6" xfId="12216"/>
    <cellStyle name="40% - Accent1 3 2 3 6 2" xfId="12217"/>
    <cellStyle name="40% - Accent1 3 2 3 6 3" xfId="12218"/>
    <cellStyle name="40% - Accent1 3 2 3 7" xfId="12219"/>
    <cellStyle name="40% - Accent1 3 2 3 8" xfId="12220"/>
    <cellStyle name="40% - Accent1 3 2 3 9" xfId="12221"/>
    <cellStyle name="40% - Accent1 3 2 4" xfId="12222"/>
    <cellStyle name="40% - Accent1 3 2 4 2" xfId="12223"/>
    <cellStyle name="40% - Accent1 3 2 4 2 2" xfId="12224"/>
    <cellStyle name="40% - Accent1 3 2 4 2 2 2" xfId="12225"/>
    <cellStyle name="40% - Accent1 3 2 4 2 2 2 2" xfId="12226"/>
    <cellStyle name="40% - Accent1 3 2 4 2 2 2 3" xfId="12227"/>
    <cellStyle name="40% - Accent1 3 2 4 2 2 3" xfId="12228"/>
    <cellStyle name="40% - Accent1 3 2 4 2 2 4" xfId="12229"/>
    <cellStyle name="40% - Accent1 3 2 4 2 2 5" xfId="12230"/>
    <cellStyle name="40% - Accent1 3 2 4 2 2 6" xfId="12231"/>
    <cellStyle name="40% - Accent1 3 2 4 2 3" xfId="12232"/>
    <cellStyle name="40% - Accent1 3 2 4 2 3 2" xfId="12233"/>
    <cellStyle name="40% - Accent1 3 2 4 2 3 3" xfId="12234"/>
    <cellStyle name="40% - Accent1 3 2 4 2 4" xfId="12235"/>
    <cellStyle name="40% - Accent1 3 2 4 2 5" xfId="12236"/>
    <cellStyle name="40% - Accent1 3 2 4 2 6" xfId="12237"/>
    <cellStyle name="40% - Accent1 3 2 4 2 7" xfId="12238"/>
    <cellStyle name="40% - Accent1 3 2 4 3" xfId="12239"/>
    <cellStyle name="40% - Accent1 3 2 4 3 2" xfId="12240"/>
    <cellStyle name="40% - Accent1 3 2 4 3 2 2" xfId="12241"/>
    <cellStyle name="40% - Accent1 3 2 4 3 2 3" xfId="12242"/>
    <cellStyle name="40% - Accent1 3 2 4 3 3" xfId="12243"/>
    <cellStyle name="40% - Accent1 3 2 4 3 4" xfId="12244"/>
    <cellStyle name="40% - Accent1 3 2 4 3 5" xfId="12245"/>
    <cellStyle name="40% - Accent1 3 2 4 3 6" xfId="12246"/>
    <cellStyle name="40% - Accent1 3 2 4 4" xfId="12247"/>
    <cellStyle name="40% - Accent1 3 2 4 4 2" xfId="12248"/>
    <cellStyle name="40% - Accent1 3 2 4 4 2 2" xfId="12249"/>
    <cellStyle name="40% - Accent1 3 2 4 4 2 3" xfId="12250"/>
    <cellStyle name="40% - Accent1 3 2 4 4 3" xfId="12251"/>
    <cellStyle name="40% - Accent1 3 2 4 4 4" xfId="12252"/>
    <cellStyle name="40% - Accent1 3 2 4 4 5" xfId="12253"/>
    <cellStyle name="40% - Accent1 3 2 4 4 6" xfId="12254"/>
    <cellStyle name="40% - Accent1 3 2 4 5" xfId="12255"/>
    <cellStyle name="40% - Accent1 3 2 4 5 2" xfId="12256"/>
    <cellStyle name="40% - Accent1 3 2 4 5 3" xfId="12257"/>
    <cellStyle name="40% - Accent1 3 2 4 6" xfId="12258"/>
    <cellStyle name="40% - Accent1 3 2 4 7" xfId="12259"/>
    <cellStyle name="40% - Accent1 3 2 4 8" xfId="12260"/>
    <cellStyle name="40% - Accent1 3 2 4 9" xfId="12261"/>
    <cellStyle name="40% - Accent1 3 2 5" xfId="12262"/>
    <cellStyle name="40% - Accent1 3 2 5 2" xfId="12263"/>
    <cellStyle name="40% - Accent1 3 2 5 2 2" xfId="12264"/>
    <cellStyle name="40% - Accent1 3 2 5 2 2 2" xfId="12265"/>
    <cellStyle name="40% - Accent1 3 2 5 2 2 3" xfId="12266"/>
    <cellStyle name="40% - Accent1 3 2 5 2 3" xfId="12267"/>
    <cellStyle name="40% - Accent1 3 2 5 2 4" xfId="12268"/>
    <cellStyle name="40% - Accent1 3 2 5 2 5" xfId="12269"/>
    <cellStyle name="40% - Accent1 3 2 5 2 6" xfId="12270"/>
    <cellStyle name="40% - Accent1 3 2 5 3" xfId="12271"/>
    <cellStyle name="40% - Accent1 3 2 5 3 2" xfId="12272"/>
    <cellStyle name="40% - Accent1 3 2 5 3 3" xfId="12273"/>
    <cellStyle name="40% - Accent1 3 2 5 4" xfId="12274"/>
    <cellStyle name="40% - Accent1 3 2 5 5" xfId="12275"/>
    <cellStyle name="40% - Accent1 3 2 5 6" xfId="12276"/>
    <cellStyle name="40% - Accent1 3 2 5 7" xfId="12277"/>
    <cellStyle name="40% - Accent1 3 2 6" xfId="12278"/>
    <cellStyle name="40% - Accent1 3 2 6 2" xfId="12279"/>
    <cellStyle name="40% - Accent1 3 2 6 2 2" xfId="12280"/>
    <cellStyle name="40% - Accent1 3 2 6 2 3" xfId="12281"/>
    <cellStyle name="40% - Accent1 3 2 6 3" xfId="12282"/>
    <cellStyle name="40% - Accent1 3 2 6 4" xfId="12283"/>
    <cellStyle name="40% - Accent1 3 2 6 5" xfId="12284"/>
    <cellStyle name="40% - Accent1 3 2 6 6" xfId="12285"/>
    <cellStyle name="40% - Accent1 3 2 7" xfId="12286"/>
    <cellStyle name="40% - Accent1 3 2 7 2" xfId="12287"/>
    <cellStyle name="40% - Accent1 3 2 7 2 2" xfId="12288"/>
    <cellStyle name="40% - Accent1 3 2 7 2 3" xfId="12289"/>
    <cellStyle name="40% - Accent1 3 2 7 3" xfId="12290"/>
    <cellStyle name="40% - Accent1 3 2 7 4" xfId="12291"/>
    <cellStyle name="40% - Accent1 3 2 7 5" xfId="12292"/>
    <cellStyle name="40% - Accent1 3 2 7 6" xfId="12293"/>
    <cellStyle name="40% - Accent1 3 2 8" xfId="12294"/>
    <cellStyle name="40% - Accent1 3 2 8 2" xfId="12295"/>
    <cellStyle name="40% - Accent1 3 2 8 2 2" xfId="12296"/>
    <cellStyle name="40% - Accent1 3 2 8 2 3" xfId="12297"/>
    <cellStyle name="40% - Accent1 3 2 8 3" xfId="12298"/>
    <cellStyle name="40% - Accent1 3 2 8 4" xfId="12299"/>
    <cellStyle name="40% - Accent1 3 2 8 5" xfId="12300"/>
    <cellStyle name="40% - Accent1 3 2 8 6" xfId="12301"/>
    <cellStyle name="40% - Accent1 3 2 9" xfId="12302"/>
    <cellStyle name="40% - Accent1 3 2 9 2" xfId="12303"/>
    <cellStyle name="40% - Accent1 3 2 9 2 2" xfId="12304"/>
    <cellStyle name="40% - Accent1 3 2 9 2 3" xfId="12305"/>
    <cellStyle name="40% - Accent1 3 2 9 3" xfId="12306"/>
    <cellStyle name="40% - Accent1 3 2 9 4" xfId="12307"/>
    <cellStyle name="40% - Accent1 3 2 9 5" xfId="12308"/>
    <cellStyle name="40% - Accent1 3 2 9 6" xfId="12309"/>
    <cellStyle name="40% - Accent1 3 3" xfId="12310"/>
    <cellStyle name="40% - Accent1 3 3 10" xfId="12311"/>
    <cellStyle name="40% - Accent1 3 3 10 2" xfId="12312"/>
    <cellStyle name="40% - Accent1 3 3 10 3" xfId="12313"/>
    <cellStyle name="40% - Accent1 3 3 11" xfId="12314"/>
    <cellStyle name="40% - Accent1 3 3 12" xfId="12315"/>
    <cellStyle name="40% - Accent1 3 3 13" xfId="12316"/>
    <cellStyle name="40% - Accent1 3 3 14" xfId="12317"/>
    <cellStyle name="40% - Accent1 3 3 2" xfId="12318"/>
    <cellStyle name="40% - Accent1 3 3 2 10" xfId="12319"/>
    <cellStyle name="40% - Accent1 3 3 2 11" xfId="12320"/>
    <cellStyle name="40% - Accent1 3 3 2 12" xfId="12321"/>
    <cellStyle name="40% - Accent1 3 3 2 13" xfId="12322"/>
    <cellStyle name="40% - Accent1 3 3 2 2" xfId="12323"/>
    <cellStyle name="40% - Accent1 3 3 2 2 10" xfId="12324"/>
    <cellStyle name="40% - Accent1 3 3 2 2 2" xfId="12325"/>
    <cellStyle name="40% - Accent1 3 3 2 2 2 2" xfId="12326"/>
    <cellStyle name="40% - Accent1 3 3 2 2 2 2 2" xfId="12327"/>
    <cellStyle name="40% - Accent1 3 3 2 2 2 2 2 2" xfId="12328"/>
    <cellStyle name="40% - Accent1 3 3 2 2 2 2 2 3" xfId="12329"/>
    <cellStyle name="40% - Accent1 3 3 2 2 2 2 3" xfId="12330"/>
    <cellStyle name="40% - Accent1 3 3 2 2 2 2 4" xfId="12331"/>
    <cellStyle name="40% - Accent1 3 3 2 2 2 2 5" xfId="12332"/>
    <cellStyle name="40% - Accent1 3 3 2 2 2 2 6" xfId="12333"/>
    <cellStyle name="40% - Accent1 3 3 2 2 2 3" xfId="12334"/>
    <cellStyle name="40% - Accent1 3 3 2 2 2 3 2" xfId="12335"/>
    <cellStyle name="40% - Accent1 3 3 2 2 2 3 2 2" xfId="12336"/>
    <cellStyle name="40% - Accent1 3 3 2 2 2 3 2 3" xfId="12337"/>
    <cellStyle name="40% - Accent1 3 3 2 2 2 3 3" xfId="12338"/>
    <cellStyle name="40% - Accent1 3 3 2 2 2 3 4" xfId="12339"/>
    <cellStyle name="40% - Accent1 3 3 2 2 2 3 5" xfId="12340"/>
    <cellStyle name="40% - Accent1 3 3 2 2 2 3 6" xfId="12341"/>
    <cellStyle name="40% - Accent1 3 3 2 2 2 4" xfId="12342"/>
    <cellStyle name="40% - Accent1 3 3 2 2 2 4 2" xfId="12343"/>
    <cellStyle name="40% - Accent1 3 3 2 2 2 4 3" xfId="12344"/>
    <cellStyle name="40% - Accent1 3 3 2 2 2 5" xfId="12345"/>
    <cellStyle name="40% - Accent1 3 3 2 2 2 6" xfId="12346"/>
    <cellStyle name="40% - Accent1 3 3 2 2 2 7" xfId="12347"/>
    <cellStyle name="40% - Accent1 3 3 2 2 2 8" xfId="12348"/>
    <cellStyle name="40% - Accent1 3 3 2 2 3" xfId="12349"/>
    <cellStyle name="40% - Accent1 3 3 2 2 3 2" xfId="12350"/>
    <cellStyle name="40% - Accent1 3 3 2 2 3 2 2" xfId="12351"/>
    <cellStyle name="40% - Accent1 3 3 2 2 3 2 2 2" xfId="12352"/>
    <cellStyle name="40% - Accent1 3 3 2 2 3 2 2 3" xfId="12353"/>
    <cellStyle name="40% - Accent1 3 3 2 2 3 2 3" xfId="12354"/>
    <cellStyle name="40% - Accent1 3 3 2 2 3 2 4" xfId="12355"/>
    <cellStyle name="40% - Accent1 3 3 2 2 3 2 5" xfId="12356"/>
    <cellStyle name="40% - Accent1 3 3 2 2 3 2 6" xfId="12357"/>
    <cellStyle name="40% - Accent1 3 3 2 2 3 3" xfId="12358"/>
    <cellStyle name="40% - Accent1 3 3 2 2 3 3 2" xfId="12359"/>
    <cellStyle name="40% - Accent1 3 3 2 2 3 3 3" xfId="12360"/>
    <cellStyle name="40% - Accent1 3 3 2 2 3 4" xfId="12361"/>
    <cellStyle name="40% - Accent1 3 3 2 2 3 5" xfId="12362"/>
    <cellStyle name="40% - Accent1 3 3 2 2 3 6" xfId="12363"/>
    <cellStyle name="40% - Accent1 3 3 2 2 3 7" xfId="12364"/>
    <cellStyle name="40% - Accent1 3 3 2 2 4" xfId="12365"/>
    <cellStyle name="40% - Accent1 3 3 2 2 4 2" xfId="12366"/>
    <cellStyle name="40% - Accent1 3 3 2 2 4 2 2" xfId="12367"/>
    <cellStyle name="40% - Accent1 3 3 2 2 4 2 3" xfId="12368"/>
    <cellStyle name="40% - Accent1 3 3 2 2 4 3" xfId="12369"/>
    <cellStyle name="40% - Accent1 3 3 2 2 4 4" xfId="12370"/>
    <cellStyle name="40% - Accent1 3 3 2 2 4 5" xfId="12371"/>
    <cellStyle name="40% - Accent1 3 3 2 2 4 6" xfId="12372"/>
    <cellStyle name="40% - Accent1 3 3 2 2 5" xfId="12373"/>
    <cellStyle name="40% - Accent1 3 3 2 2 5 2" xfId="12374"/>
    <cellStyle name="40% - Accent1 3 3 2 2 5 2 2" xfId="12375"/>
    <cellStyle name="40% - Accent1 3 3 2 2 5 2 3" xfId="12376"/>
    <cellStyle name="40% - Accent1 3 3 2 2 5 3" xfId="12377"/>
    <cellStyle name="40% - Accent1 3 3 2 2 5 4" xfId="12378"/>
    <cellStyle name="40% - Accent1 3 3 2 2 5 5" xfId="12379"/>
    <cellStyle name="40% - Accent1 3 3 2 2 5 6" xfId="12380"/>
    <cellStyle name="40% - Accent1 3 3 2 2 6" xfId="12381"/>
    <cellStyle name="40% - Accent1 3 3 2 2 6 2" xfId="12382"/>
    <cellStyle name="40% - Accent1 3 3 2 2 6 3" xfId="12383"/>
    <cellStyle name="40% - Accent1 3 3 2 2 7" xfId="12384"/>
    <cellStyle name="40% - Accent1 3 3 2 2 8" xfId="12385"/>
    <cellStyle name="40% - Accent1 3 3 2 2 9" xfId="12386"/>
    <cellStyle name="40% - Accent1 3 3 2 3" xfId="12387"/>
    <cellStyle name="40% - Accent1 3 3 2 3 2" xfId="12388"/>
    <cellStyle name="40% - Accent1 3 3 2 3 2 2" xfId="12389"/>
    <cellStyle name="40% - Accent1 3 3 2 3 2 2 2" xfId="12390"/>
    <cellStyle name="40% - Accent1 3 3 2 3 2 2 2 2" xfId="12391"/>
    <cellStyle name="40% - Accent1 3 3 2 3 2 2 2 3" xfId="12392"/>
    <cellStyle name="40% - Accent1 3 3 2 3 2 2 3" xfId="12393"/>
    <cellStyle name="40% - Accent1 3 3 2 3 2 2 4" xfId="12394"/>
    <cellStyle name="40% - Accent1 3 3 2 3 2 2 5" xfId="12395"/>
    <cellStyle name="40% - Accent1 3 3 2 3 2 2 6" xfId="12396"/>
    <cellStyle name="40% - Accent1 3 3 2 3 2 3" xfId="12397"/>
    <cellStyle name="40% - Accent1 3 3 2 3 2 3 2" xfId="12398"/>
    <cellStyle name="40% - Accent1 3 3 2 3 2 3 3" xfId="12399"/>
    <cellStyle name="40% - Accent1 3 3 2 3 2 4" xfId="12400"/>
    <cellStyle name="40% - Accent1 3 3 2 3 2 5" xfId="12401"/>
    <cellStyle name="40% - Accent1 3 3 2 3 2 6" xfId="12402"/>
    <cellStyle name="40% - Accent1 3 3 2 3 2 7" xfId="12403"/>
    <cellStyle name="40% - Accent1 3 3 2 3 3" xfId="12404"/>
    <cellStyle name="40% - Accent1 3 3 2 3 3 2" xfId="12405"/>
    <cellStyle name="40% - Accent1 3 3 2 3 3 2 2" xfId="12406"/>
    <cellStyle name="40% - Accent1 3 3 2 3 3 2 3" xfId="12407"/>
    <cellStyle name="40% - Accent1 3 3 2 3 3 3" xfId="12408"/>
    <cellStyle name="40% - Accent1 3 3 2 3 3 4" xfId="12409"/>
    <cellStyle name="40% - Accent1 3 3 2 3 3 5" xfId="12410"/>
    <cellStyle name="40% - Accent1 3 3 2 3 3 6" xfId="12411"/>
    <cellStyle name="40% - Accent1 3 3 2 3 4" xfId="12412"/>
    <cellStyle name="40% - Accent1 3 3 2 3 4 2" xfId="12413"/>
    <cellStyle name="40% - Accent1 3 3 2 3 4 2 2" xfId="12414"/>
    <cellStyle name="40% - Accent1 3 3 2 3 4 2 3" xfId="12415"/>
    <cellStyle name="40% - Accent1 3 3 2 3 4 3" xfId="12416"/>
    <cellStyle name="40% - Accent1 3 3 2 3 4 4" xfId="12417"/>
    <cellStyle name="40% - Accent1 3 3 2 3 4 5" xfId="12418"/>
    <cellStyle name="40% - Accent1 3 3 2 3 4 6" xfId="12419"/>
    <cellStyle name="40% - Accent1 3 3 2 3 5" xfId="12420"/>
    <cellStyle name="40% - Accent1 3 3 2 3 5 2" xfId="12421"/>
    <cellStyle name="40% - Accent1 3 3 2 3 5 3" xfId="12422"/>
    <cellStyle name="40% - Accent1 3 3 2 3 6" xfId="12423"/>
    <cellStyle name="40% - Accent1 3 3 2 3 7" xfId="12424"/>
    <cellStyle name="40% - Accent1 3 3 2 3 8" xfId="12425"/>
    <cellStyle name="40% - Accent1 3 3 2 3 9" xfId="12426"/>
    <cellStyle name="40% - Accent1 3 3 2 4" xfId="12427"/>
    <cellStyle name="40% - Accent1 3 3 2 4 2" xfId="12428"/>
    <cellStyle name="40% - Accent1 3 3 2 4 2 2" xfId="12429"/>
    <cellStyle name="40% - Accent1 3 3 2 4 2 2 2" xfId="12430"/>
    <cellStyle name="40% - Accent1 3 3 2 4 2 2 3" xfId="12431"/>
    <cellStyle name="40% - Accent1 3 3 2 4 2 3" xfId="12432"/>
    <cellStyle name="40% - Accent1 3 3 2 4 2 4" xfId="12433"/>
    <cellStyle name="40% - Accent1 3 3 2 4 2 5" xfId="12434"/>
    <cellStyle name="40% - Accent1 3 3 2 4 2 6" xfId="12435"/>
    <cellStyle name="40% - Accent1 3 3 2 4 3" xfId="12436"/>
    <cellStyle name="40% - Accent1 3 3 2 4 3 2" xfId="12437"/>
    <cellStyle name="40% - Accent1 3 3 2 4 3 3" xfId="12438"/>
    <cellStyle name="40% - Accent1 3 3 2 4 4" xfId="12439"/>
    <cellStyle name="40% - Accent1 3 3 2 4 5" xfId="12440"/>
    <cellStyle name="40% - Accent1 3 3 2 4 6" xfId="12441"/>
    <cellStyle name="40% - Accent1 3 3 2 4 7" xfId="12442"/>
    <cellStyle name="40% - Accent1 3 3 2 5" xfId="12443"/>
    <cellStyle name="40% - Accent1 3 3 2 5 2" xfId="12444"/>
    <cellStyle name="40% - Accent1 3 3 2 5 2 2" xfId="12445"/>
    <cellStyle name="40% - Accent1 3 3 2 5 2 3" xfId="12446"/>
    <cellStyle name="40% - Accent1 3 3 2 5 3" xfId="12447"/>
    <cellStyle name="40% - Accent1 3 3 2 5 4" xfId="12448"/>
    <cellStyle name="40% - Accent1 3 3 2 5 5" xfId="12449"/>
    <cellStyle name="40% - Accent1 3 3 2 5 6" xfId="12450"/>
    <cellStyle name="40% - Accent1 3 3 2 6" xfId="12451"/>
    <cellStyle name="40% - Accent1 3 3 2 6 2" xfId="12452"/>
    <cellStyle name="40% - Accent1 3 3 2 6 2 2" xfId="12453"/>
    <cellStyle name="40% - Accent1 3 3 2 6 2 3" xfId="12454"/>
    <cellStyle name="40% - Accent1 3 3 2 6 3" xfId="12455"/>
    <cellStyle name="40% - Accent1 3 3 2 6 4" xfId="12456"/>
    <cellStyle name="40% - Accent1 3 3 2 6 5" xfId="12457"/>
    <cellStyle name="40% - Accent1 3 3 2 6 6" xfId="12458"/>
    <cellStyle name="40% - Accent1 3 3 2 7" xfId="12459"/>
    <cellStyle name="40% - Accent1 3 3 2 7 2" xfId="12460"/>
    <cellStyle name="40% - Accent1 3 3 2 7 2 2" xfId="12461"/>
    <cellStyle name="40% - Accent1 3 3 2 7 2 3" xfId="12462"/>
    <cellStyle name="40% - Accent1 3 3 2 7 3" xfId="12463"/>
    <cellStyle name="40% - Accent1 3 3 2 7 4" xfId="12464"/>
    <cellStyle name="40% - Accent1 3 3 2 7 5" xfId="12465"/>
    <cellStyle name="40% - Accent1 3 3 2 7 6" xfId="12466"/>
    <cellStyle name="40% - Accent1 3 3 2 8" xfId="12467"/>
    <cellStyle name="40% - Accent1 3 3 2 8 2" xfId="12468"/>
    <cellStyle name="40% - Accent1 3 3 2 8 2 2" xfId="12469"/>
    <cellStyle name="40% - Accent1 3 3 2 8 2 3" xfId="12470"/>
    <cellStyle name="40% - Accent1 3 3 2 8 3" xfId="12471"/>
    <cellStyle name="40% - Accent1 3 3 2 8 4" xfId="12472"/>
    <cellStyle name="40% - Accent1 3 3 2 8 5" xfId="12473"/>
    <cellStyle name="40% - Accent1 3 3 2 8 6" xfId="12474"/>
    <cellStyle name="40% - Accent1 3 3 2 9" xfId="12475"/>
    <cellStyle name="40% - Accent1 3 3 2 9 2" xfId="12476"/>
    <cellStyle name="40% - Accent1 3 3 2 9 3" xfId="12477"/>
    <cellStyle name="40% - Accent1 3 3 3" xfId="12478"/>
    <cellStyle name="40% - Accent1 3 3 3 10" xfId="12479"/>
    <cellStyle name="40% - Accent1 3 3 3 2" xfId="12480"/>
    <cellStyle name="40% - Accent1 3 3 3 2 2" xfId="12481"/>
    <cellStyle name="40% - Accent1 3 3 3 2 2 2" xfId="12482"/>
    <cellStyle name="40% - Accent1 3 3 3 2 2 2 2" xfId="12483"/>
    <cellStyle name="40% - Accent1 3 3 3 2 2 2 3" xfId="12484"/>
    <cellStyle name="40% - Accent1 3 3 3 2 2 3" xfId="12485"/>
    <cellStyle name="40% - Accent1 3 3 3 2 2 4" xfId="12486"/>
    <cellStyle name="40% - Accent1 3 3 3 2 2 5" xfId="12487"/>
    <cellStyle name="40% - Accent1 3 3 3 2 2 6" xfId="12488"/>
    <cellStyle name="40% - Accent1 3 3 3 2 3" xfId="12489"/>
    <cellStyle name="40% - Accent1 3 3 3 2 3 2" xfId="12490"/>
    <cellStyle name="40% - Accent1 3 3 3 2 3 2 2" xfId="12491"/>
    <cellStyle name="40% - Accent1 3 3 3 2 3 2 3" xfId="12492"/>
    <cellStyle name="40% - Accent1 3 3 3 2 3 3" xfId="12493"/>
    <cellStyle name="40% - Accent1 3 3 3 2 3 4" xfId="12494"/>
    <cellStyle name="40% - Accent1 3 3 3 2 3 5" xfId="12495"/>
    <cellStyle name="40% - Accent1 3 3 3 2 3 6" xfId="12496"/>
    <cellStyle name="40% - Accent1 3 3 3 2 4" xfId="12497"/>
    <cellStyle name="40% - Accent1 3 3 3 2 4 2" xfId="12498"/>
    <cellStyle name="40% - Accent1 3 3 3 2 4 3" xfId="12499"/>
    <cellStyle name="40% - Accent1 3 3 3 2 5" xfId="12500"/>
    <cellStyle name="40% - Accent1 3 3 3 2 6" xfId="12501"/>
    <cellStyle name="40% - Accent1 3 3 3 2 7" xfId="12502"/>
    <cellStyle name="40% - Accent1 3 3 3 2 8" xfId="12503"/>
    <cellStyle name="40% - Accent1 3 3 3 3" xfId="12504"/>
    <cellStyle name="40% - Accent1 3 3 3 3 2" xfId="12505"/>
    <cellStyle name="40% - Accent1 3 3 3 3 2 2" xfId="12506"/>
    <cellStyle name="40% - Accent1 3 3 3 3 2 2 2" xfId="12507"/>
    <cellStyle name="40% - Accent1 3 3 3 3 2 2 3" xfId="12508"/>
    <cellStyle name="40% - Accent1 3 3 3 3 2 3" xfId="12509"/>
    <cellStyle name="40% - Accent1 3 3 3 3 2 4" xfId="12510"/>
    <cellStyle name="40% - Accent1 3 3 3 3 2 5" xfId="12511"/>
    <cellStyle name="40% - Accent1 3 3 3 3 2 6" xfId="12512"/>
    <cellStyle name="40% - Accent1 3 3 3 3 3" xfId="12513"/>
    <cellStyle name="40% - Accent1 3 3 3 3 3 2" xfId="12514"/>
    <cellStyle name="40% - Accent1 3 3 3 3 3 3" xfId="12515"/>
    <cellStyle name="40% - Accent1 3 3 3 3 4" xfId="12516"/>
    <cellStyle name="40% - Accent1 3 3 3 3 5" xfId="12517"/>
    <cellStyle name="40% - Accent1 3 3 3 3 6" xfId="12518"/>
    <cellStyle name="40% - Accent1 3 3 3 3 7" xfId="12519"/>
    <cellStyle name="40% - Accent1 3 3 3 4" xfId="12520"/>
    <cellStyle name="40% - Accent1 3 3 3 4 2" xfId="12521"/>
    <cellStyle name="40% - Accent1 3 3 3 4 2 2" xfId="12522"/>
    <cellStyle name="40% - Accent1 3 3 3 4 2 3" xfId="12523"/>
    <cellStyle name="40% - Accent1 3 3 3 4 3" xfId="12524"/>
    <cellStyle name="40% - Accent1 3 3 3 4 4" xfId="12525"/>
    <cellStyle name="40% - Accent1 3 3 3 4 5" xfId="12526"/>
    <cellStyle name="40% - Accent1 3 3 3 4 6" xfId="12527"/>
    <cellStyle name="40% - Accent1 3 3 3 5" xfId="12528"/>
    <cellStyle name="40% - Accent1 3 3 3 5 2" xfId="12529"/>
    <cellStyle name="40% - Accent1 3 3 3 5 2 2" xfId="12530"/>
    <cellStyle name="40% - Accent1 3 3 3 5 2 3" xfId="12531"/>
    <cellStyle name="40% - Accent1 3 3 3 5 3" xfId="12532"/>
    <cellStyle name="40% - Accent1 3 3 3 5 4" xfId="12533"/>
    <cellStyle name="40% - Accent1 3 3 3 5 5" xfId="12534"/>
    <cellStyle name="40% - Accent1 3 3 3 5 6" xfId="12535"/>
    <cellStyle name="40% - Accent1 3 3 3 6" xfId="12536"/>
    <cellStyle name="40% - Accent1 3 3 3 6 2" xfId="12537"/>
    <cellStyle name="40% - Accent1 3 3 3 6 3" xfId="12538"/>
    <cellStyle name="40% - Accent1 3 3 3 7" xfId="12539"/>
    <cellStyle name="40% - Accent1 3 3 3 8" xfId="12540"/>
    <cellStyle name="40% - Accent1 3 3 3 9" xfId="12541"/>
    <cellStyle name="40% - Accent1 3 3 4" xfId="12542"/>
    <cellStyle name="40% - Accent1 3 3 4 2" xfId="12543"/>
    <cellStyle name="40% - Accent1 3 3 4 2 2" xfId="12544"/>
    <cellStyle name="40% - Accent1 3 3 4 2 2 2" xfId="12545"/>
    <cellStyle name="40% - Accent1 3 3 4 2 2 2 2" xfId="12546"/>
    <cellStyle name="40% - Accent1 3 3 4 2 2 2 3" xfId="12547"/>
    <cellStyle name="40% - Accent1 3 3 4 2 2 3" xfId="12548"/>
    <cellStyle name="40% - Accent1 3 3 4 2 2 4" xfId="12549"/>
    <cellStyle name="40% - Accent1 3 3 4 2 2 5" xfId="12550"/>
    <cellStyle name="40% - Accent1 3 3 4 2 2 6" xfId="12551"/>
    <cellStyle name="40% - Accent1 3 3 4 2 3" xfId="12552"/>
    <cellStyle name="40% - Accent1 3 3 4 2 3 2" xfId="12553"/>
    <cellStyle name="40% - Accent1 3 3 4 2 3 3" xfId="12554"/>
    <cellStyle name="40% - Accent1 3 3 4 2 4" xfId="12555"/>
    <cellStyle name="40% - Accent1 3 3 4 2 5" xfId="12556"/>
    <cellStyle name="40% - Accent1 3 3 4 2 6" xfId="12557"/>
    <cellStyle name="40% - Accent1 3 3 4 2 7" xfId="12558"/>
    <cellStyle name="40% - Accent1 3 3 4 3" xfId="12559"/>
    <cellStyle name="40% - Accent1 3 3 4 3 2" xfId="12560"/>
    <cellStyle name="40% - Accent1 3 3 4 3 2 2" xfId="12561"/>
    <cellStyle name="40% - Accent1 3 3 4 3 2 3" xfId="12562"/>
    <cellStyle name="40% - Accent1 3 3 4 3 3" xfId="12563"/>
    <cellStyle name="40% - Accent1 3 3 4 3 4" xfId="12564"/>
    <cellStyle name="40% - Accent1 3 3 4 3 5" xfId="12565"/>
    <cellStyle name="40% - Accent1 3 3 4 3 6" xfId="12566"/>
    <cellStyle name="40% - Accent1 3 3 4 4" xfId="12567"/>
    <cellStyle name="40% - Accent1 3 3 4 4 2" xfId="12568"/>
    <cellStyle name="40% - Accent1 3 3 4 4 2 2" xfId="12569"/>
    <cellStyle name="40% - Accent1 3 3 4 4 2 3" xfId="12570"/>
    <cellStyle name="40% - Accent1 3 3 4 4 3" xfId="12571"/>
    <cellStyle name="40% - Accent1 3 3 4 4 4" xfId="12572"/>
    <cellStyle name="40% - Accent1 3 3 4 4 5" xfId="12573"/>
    <cellStyle name="40% - Accent1 3 3 4 4 6" xfId="12574"/>
    <cellStyle name="40% - Accent1 3 3 4 5" xfId="12575"/>
    <cellStyle name="40% - Accent1 3 3 4 5 2" xfId="12576"/>
    <cellStyle name="40% - Accent1 3 3 4 5 3" xfId="12577"/>
    <cellStyle name="40% - Accent1 3 3 4 6" xfId="12578"/>
    <cellStyle name="40% - Accent1 3 3 4 7" xfId="12579"/>
    <cellStyle name="40% - Accent1 3 3 4 8" xfId="12580"/>
    <cellStyle name="40% - Accent1 3 3 4 9" xfId="12581"/>
    <cellStyle name="40% - Accent1 3 3 5" xfId="12582"/>
    <cellStyle name="40% - Accent1 3 3 5 2" xfId="12583"/>
    <cellStyle name="40% - Accent1 3 3 5 2 2" xfId="12584"/>
    <cellStyle name="40% - Accent1 3 3 5 2 2 2" xfId="12585"/>
    <cellStyle name="40% - Accent1 3 3 5 2 2 3" xfId="12586"/>
    <cellStyle name="40% - Accent1 3 3 5 2 3" xfId="12587"/>
    <cellStyle name="40% - Accent1 3 3 5 2 4" xfId="12588"/>
    <cellStyle name="40% - Accent1 3 3 5 2 5" xfId="12589"/>
    <cellStyle name="40% - Accent1 3 3 5 2 6" xfId="12590"/>
    <cellStyle name="40% - Accent1 3 3 5 3" xfId="12591"/>
    <cellStyle name="40% - Accent1 3 3 5 3 2" xfId="12592"/>
    <cellStyle name="40% - Accent1 3 3 5 3 3" xfId="12593"/>
    <cellStyle name="40% - Accent1 3 3 5 4" xfId="12594"/>
    <cellStyle name="40% - Accent1 3 3 5 5" xfId="12595"/>
    <cellStyle name="40% - Accent1 3 3 5 6" xfId="12596"/>
    <cellStyle name="40% - Accent1 3 3 5 7" xfId="12597"/>
    <cellStyle name="40% - Accent1 3 3 6" xfId="12598"/>
    <cellStyle name="40% - Accent1 3 3 6 2" xfId="12599"/>
    <cellStyle name="40% - Accent1 3 3 6 2 2" xfId="12600"/>
    <cellStyle name="40% - Accent1 3 3 6 2 3" xfId="12601"/>
    <cellStyle name="40% - Accent1 3 3 6 3" xfId="12602"/>
    <cellStyle name="40% - Accent1 3 3 6 4" xfId="12603"/>
    <cellStyle name="40% - Accent1 3 3 6 5" xfId="12604"/>
    <cellStyle name="40% - Accent1 3 3 6 6" xfId="12605"/>
    <cellStyle name="40% - Accent1 3 3 7" xfId="12606"/>
    <cellStyle name="40% - Accent1 3 3 7 2" xfId="12607"/>
    <cellStyle name="40% - Accent1 3 3 7 2 2" xfId="12608"/>
    <cellStyle name="40% - Accent1 3 3 7 2 3" xfId="12609"/>
    <cellStyle name="40% - Accent1 3 3 7 3" xfId="12610"/>
    <cellStyle name="40% - Accent1 3 3 7 4" xfId="12611"/>
    <cellStyle name="40% - Accent1 3 3 7 5" xfId="12612"/>
    <cellStyle name="40% - Accent1 3 3 7 6" xfId="12613"/>
    <cellStyle name="40% - Accent1 3 3 8" xfId="12614"/>
    <cellStyle name="40% - Accent1 3 3 8 2" xfId="12615"/>
    <cellStyle name="40% - Accent1 3 3 8 2 2" xfId="12616"/>
    <cellStyle name="40% - Accent1 3 3 8 2 3" xfId="12617"/>
    <cellStyle name="40% - Accent1 3 3 8 3" xfId="12618"/>
    <cellStyle name="40% - Accent1 3 3 8 4" xfId="12619"/>
    <cellStyle name="40% - Accent1 3 3 8 5" xfId="12620"/>
    <cellStyle name="40% - Accent1 3 3 8 6" xfId="12621"/>
    <cellStyle name="40% - Accent1 3 3 9" xfId="12622"/>
    <cellStyle name="40% - Accent1 3 3 9 2" xfId="12623"/>
    <cellStyle name="40% - Accent1 3 3 9 2 2" xfId="12624"/>
    <cellStyle name="40% - Accent1 3 3 9 2 3" xfId="12625"/>
    <cellStyle name="40% - Accent1 3 3 9 3" xfId="12626"/>
    <cellStyle name="40% - Accent1 3 3 9 4" xfId="12627"/>
    <cellStyle name="40% - Accent1 3 3 9 5" xfId="12628"/>
    <cellStyle name="40% - Accent1 3 3 9 6" xfId="12629"/>
    <cellStyle name="40% - Accent1 3 4" xfId="12630"/>
    <cellStyle name="40% - Accent1 3 4 10" xfId="12631"/>
    <cellStyle name="40% - Accent1 3 4 11" xfId="12632"/>
    <cellStyle name="40% - Accent1 3 4 12" xfId="12633"/>
    <cellStyle name="40% - Accent1 3 4 13" xfId="12634"/>
    <cellStyle name="40% - Accent1 3 4 2" xfId="12635"/>
    <cellStyle name="40% - Accent1 3 4 2 10" xfId="12636"/>
    <cellStyle name="40% - Accent1 3 4 2 2" xfId="12637"/>
    <cellStyle name="40% - Accent1 3 4 2 2 2" xfId="12638"/>
    <cellStyle name="40% - Accent1 3 4 2 2 2 2" xfId="12639"/>
    <cellStyle name="40% - Accent1 3 4 2 2 2 2 2" xfId="12640"/>
    <cellStyle name="40% - Accent1 3 4 2 2 2 2 3" xfId="12641"/>
    <cellStyle name="40% - Accent1 3 4 2 2 2 3" xfId="12642"/>
    <cellStyle name="40% - Accent1 3 4 2 2 2 4" xfId="12643"/>
    <cellStyle name="40% - Accent1 3 4 2 2 2 5" xfId="12644"/>
    <cellStyle name="40% - Accent1 3 4 2 2 2 6" xfId="12645"/>
    <cellStyle name="40% - Accent1 3 4 2 2 3" xfId="12646"/>
    <cellStyle name="40% - Accent1 3 4 2 2 3 2" xfId="12647"/>
    <cellStyle name="40% - Accent1 3 4 2 2 3 2 2" xfId="12648"/>
    <cellStyle name="40% - Accent1 3 4 2 2 3 2 3" xfId="12649"/>
    <cellStyle name="40% - Accent1 3 4 2 2 3 3" xfId="12650"/>
    <cellStyle name="40% - Accent1 3 4 2 2 3 4" xfId="12651"/>
    <cellStyle name="40% - Accent1 3 4 2 2 3 5" xfId="12652"/>
    <cellStyle name="40% - Accent1 3 4 2 2 3 6" xfId="12653"/>
    <cellStyle name="40% - Accent1 3 4 2 2 4" xfId="12654"/>
    <cellStyle name="40% - Accent1 3 4 2 2 4 2" xfId="12655"/>
    <cellStyle name="40% - Accent1 3 4 2 2 4 3" xfId="12656"/>
    <cellStyle name="40% - Accent1 3 4 2 2 5" xfId="12657"/>
    <cellStyle name="40% - Accent1 3 4 2 2 6" xfId="12658"/>
    <cellStyle name="40% - Accent1 3 4 2 2 7" xfId="12659"/>
    <cellStyle name="40% - Accent1 3 4 2 2 8" xfId="12660"/>
    <cellStyle name="40% - Accent1 3 4 2 3" xfId="12661"/>
    <cellStyle name="40% - Accent1 3 4 2 3 2" xfId="12662"/>
    <cellStyle name="40% - Accent1 3 4 2 3 2 2" xfId="12663"/>
    <cellStyle name="40% - Accent1 3 4 2 3 2 2 2" xfId="12664"/>
    <cellStyle name="40% - Accent1 3 4 2 3 2 2 3" xfId="12665"/>
    <cellStyle name="40% - Accent1 3 4 2 3 2 3" xfId="12666"/>
    <cellStyle name="40% - Accent1 3 4 2 3 2 4" xfId="12667"/>
    <cellStyle name="40% - Accent1 3 4 2 3 2 5" xfId="12668"/>
    <cellStyle name="40% - Accent1 3 4 2 3 2 6" xfId="12669"/>
    <cellStyle name="40% - Accent1 3 4 2 3 3" xfId="12670"/>
    <cellStyle name="40% - Accent1 3 4 2 3 3 2" xfId="12671"/>
    <cellStyle name="40% - Accent1 3 4 2 3 3 3" xfId="12672"/>
    <cellStyle name="40% - Accent1 3 4 2 3 4" xfId="12673"/>
    <cellStyle name="40% - Accent1 3 4 2 3 5" xfId="12674"/>
    <cellStyle name="40% - Accent1 3 4 2 3 6" xfId="12675"/>
    <cellStyle name="40% - Accent1 3 4 2 3 7" xfId="12676"/>
    <cellStyle name="40% - Accent1 3 4 2 4" xfId="12677"/>
    <cellStyle name="40% - Accent1 3 4 2 4 2" xfId="12678"/>
    <cellStyle name="40% - Accent1 3 4 2 4 2 2" xfId="12679"/>
    <cellStyle name="40% - Accent1 3 4 2 4 2 3" xfId="12680"/>
    <cellStyle name="40% - Accent1 3 4 2 4 3" xfId="12681"/>
    <cellStyle name="40% - Accent1 3 4 2 4 4" xfId="12682"/>
    <cellStyle name="40% - Accent1 3 4 2 4 5" xfId="12683"/>
    <cellStyle name="40% - Accent1 3 4 2 4 6" xfId="12684"/>
    <cellStyle name="40% - Accent1 3 4 2 5" xfId="12685"/>
    <cellStyle name="40% - Accent1 3 4 2 5 2" xfId="12686"/>
    <cellStyle name="40% - Accent1 3 4 2 5 2 2" xfId="12687"/>
    <cellStyle name="40% - Accent1 3 4 2 5 2 3" xfId="12688"/>
    <cellStyle name="40% - Accent1 3 4 2 5 3" xfId="12689"/>
    <cellStyle name="40% - Accent1 3 4 2 5 4" xfId="12690"/>
    <cellStyle name="40% - Accent1 3 4 2 5 5" xfId="12691"/>
    <cellStyle name="40% - Accent1 3 4 2 5 6" xfId="12692"/>
    <cellStyle name="40% - Accent1 3 4 2 6" xfId="12693"/>
    <cellStyle name="40% - Accent1 3 4 2 6 2" xfId="12694"/>
    <cellStyle name="40% - Accent1 3 4 2 6 3" xfId="12695"/>
    <cellStyle name="40% - Accent1 3 4 2 7" xfId="12696"/>
    <cellStyle name="40% - Accent1 3 4 2 8" xfId="12697"/>
    <cellStyle name="40% - Accent1 3 4 2 9" xfId="12698"/>
    <cellStyle name="40% - Accent1 3 4 3" xfId="12699"/>
    <cellStyle name="40% - Accent1 3 4 3 2" xfId="12700"/>
    <cellStyle name="40% - Accent1 3 4 3 2 2" xfId="12701"/>
    <cellStyle name="40% - Accent1 3 4 3 2 2 2" xfId="12702"/>
    <cellStyle name="40% - Accent1 3 4 3 2 2 2 2" xfId="12703"/>
    <cellStyle name="40% - Accent1 3 4 3 2 2 2 3" xfId="12704"/>
    <cellStyle name="40% - Accent1 3 4 3 2 2 3" xfId="12705"/>
    <cellStyle name="40% - Accent1 3 4 3 2 2 4" xfId="12706"/>
    <cellStyle name="40% - Accent1 3 4 3 2 2 5" xfId="12707"/>
    <cellStyle name="40% - Accent1 3 4 3 2 2 6" xfId="12708"/>
    <cellStyle name="40% - Accent1 3 4 3 2 3" xfId="12709"/>
    <cellStyle name="40% - Accent1 3 4 3 2 3 2" xfId="12710"/>
    <cellStyle name="40% - Accent1 3 4 3 2 3 3" xfId="12711"/>
    <cellStyle name="40% - Accent1 3 4 3 2 4" xfId="12712"/>
    <cellStyle name="40% - Accent1 3 4 3 2 5" xfId="12713"/>
    <cellStyle name="40% - Accent1 3 4 3 2 6" xfId="12714"/>
    <cellStyle name="40% - Accent1 3 4 3 2 7" xfId="12715"/>
    <cellStyle name="40% - Accent1 3 4 3 3" xfId="12716"/>
    <cellStyle name="40% - Accent1 3 4 3 3 2" xfId="12717"/>
    <cellStyle name="40% - Accent1 3 4 3 3 2 2" xfId="12718"/>
    <cellStyle name="40% - Accent1 3 4 3 3 2 3" xfId="12719"/>
    <cellStyle name="40% - Accent1 3 4 3 3 3" xfId="12720"/>
    <cellStyle name="40% - Accent1 3 4 3 3 4" xfId="12721"/>
    <cellStyle name="40% - Accent1 3 4 3 3 5" xfId="12722"/>
    <cellStyle name="40% - Accent1 3 4 3 3 6" xfId="12723"/>
    <cellStyle name="40% - Accent1 3 4 3 4" xfId="12724"/>
    <cellStyle name="40% - Accent1 3 4 3 4 2" xfId="12725"/>
    <cellStyle name="40% - Accent1 3 4 3 4 2 2" xfId="12726"/>
    <cellStyle name="40% - Accent1 3 4 3 4 2 3" xfId="12727"/>
    <cellStyle name="40% - Accent1 3 4 3 4 3" xfId="12728"/>
    <cellStyle name="40% - Accent1 3 4 3 4 4" xfId="12729"/>
    <cellStyle name="40% - Accent1 3 4 3 4 5" xfId="12730"/>
    <cellStyle name="40% - Accent1 3 4 3 4 6" xfId="12731"/>
    <cellStyle name="40% - Accent1 3 4 3 5" xfId="12732"/>
    <cellStyle name="40% - Accent1 3 4 3 5 2" xfId="12733"/>
    <cellStyle name="40% - Accent1 3 4 3 5 3" xfId="12734"/>
    <cellStyle name="40% - Accent1 3 4 3 6" xfId="12735"/>
    <cellStyle name="40% - Accent1 3 4 3 7" xfId="12736"/>
    <cellStyle name="40% - Accent1 3 4 3 8" xfId="12737"/>
    <cellStyle name="40% - Accent1 3 4 3 9" xfId="12738"/>
    <cellStyle name="40% - Accent1 3 4 4" xfId="12739"/>
    <cellStyle name="40% - Accent1 3 4 4 2" xfId="12740"/>
    <cellStyle name="40% - Accent1 3 4 4 2 2" xfId="12741"/>
    <cellStyle name="40% - Accent1 3 4 4 2 2 2" xfId="12742"/>
    <cellStyle name="40% - Accent1 3 4 4 2 2 3" xfId="12743"/>
    <cellStyle name="40% - Accent1 3 4 4 2 3" xfId="12744"/>
    <cellStyle name="40% - Accent1 3 4 4 2 4" xfId="12745"/>
    <cellStyle name="40% - Accent1 3 4 4 2 5" xfId="12746"/>
    <cellStyle name="40% - Accent1 3 4 4 2 6" xfId="12747"/>
    <cellStyle name="40% - Accent1 3 4 4 3" xfId="12748"/>
    <cellStyle name="40% - Accent1 3 4 4 3 2" xfId="12749"/>
    <cellStyle name="40% - Accent1 3 4 4 3 3" xfId="12750"/>
    <cellStyle name="40% - Accent1 3 4 4 4" xfId="12751"/>
    <cellStyle name="40% - Accent1 3 4 4 5" xfId="12752"/>
    <cellStyle name="40% - Accent1 3 4 4 6" xfId="12753"/>
    <cellStyle name="40% - Accent1 3 4 4 7" xfId="12754"/>
    <cellStyle name="40% - Accent1 3 4 5" xfId="12755"/>
    <cellStyle name="40% - Accent1 3 4 5 2" xfId="12756"/>
    <cellStyle name="40% - Accent1 3 4 5 2 2" xfId="12757"/>
    <cellStyle name="40% - Accent1 3 4 5 2 3" xfId="12758"/>
    <cellStyle name="40% - Accent1 3 4 5 3" xfId="12759"/>
    <cellStyle name="40% - Accent1 3 4 5 4" xfId="12760"/>
    <cellStyle name="40% - Accent1 3 4 5 5" xfId="12761"/>
    <cellStyle name="40% - Accent1 3 4 5 6" xfId="12762"/>
    <cellStyle name="40% - Accent1 3 4 6" xfId="12763"/>
    <cellStyle name="40% - Accent1 3 4 6 2" xfId="12764"/>
    <cellStyle name="40% - Accent1 3 4 6 2 2" xfId="12765"/>
    <cellStyle name="40% - Accent1 3 4 6 2 3" xfId="12766"/>
    <cellStyle name="40% - Accent1 3 4 6 3" xfId="12767"/>
    <cellStyle name="40% - Accent1 3 4 6 4" xfId="12768"/>
    <cellStyle name="40% - Accent1 3 4 6 5" xfId="12769"/>
    <cellStyle name="40% - Accent1 3 4 6 6" xfId="12770"/>
    <cellStyle name="40% - Accent1 3 4 7" xfId="12771"/>
    <cellStyle name="40% - Accent1 3 4 7 2" xfId="12772"/>
    <cellStyle name="40% - Accent1 3 4 7 2 2" xfId="12773"/>
    <cellStyle name="40% - Accent1 3 4 7 2 3" xfId="12774"/>
    <cellStyle name="40% - Accent1 3 4 7 3" xfId="12775"/>
    <cellStyle name="40% - Accent1 3 4 7 4" xfId="12776"/>
    <cellStyle name="40% - Accent1 3 4 7 5" xfId="12777"/>
    <cellStyle name="40% - Accent1 3 4 7 6" xfId="12778"/>
    <cellStyle name="40% - Accent1 3 4 8" xfId="12779"/>
    <cellStyle name="40% - Accent1 3 4 8 2" xfId="12780"/>
    <cellStyle name="40% - Accent1 3 4 8 2 2" xfId="12781"/>
    <cellStyle name="40% - Accent1 3 4 8 2 3" xfId="12782"/>
    <cellStyle name="40% - Accent1 3 4 8 3" xfId="12783"/>
    <cellStyle name="40% - Accent1 3 4 8 4" xfId="12784"/>
    <cellStyle name="40% - Accent1 3 4 8 5" xfId="12785"/>
    <cellStyle name="40% - Accent1 3 4 8 6" xfId="12786"/>
    <cellStyle name="40% - Accent1 3 4 9" xfId="12787"/>
    <cellStyle name="40% - Accent1 3 4 9 2" xfId="12788"/>
    <cellStyle name="40% - Accent1 3 4 9 3" xfId="12789"/>
    <cellStyle name="40% - Accent1 3 5" xfId="12790"/>
    <cellStyle name="40% - Accent1 3 5 10" xfId="12791"/>
    <cellStyle name="40% - Accent1 3 5 2" xfId="12792"/>
    <cellStyle name="40% - Accent1 3 5 2 2" xfId="12793"/>
    <cellStyle name="40% - Accent1 3 5 2 2 2" xfId="12794"/>
    <cellStyle name="40% - Accent1 3 5 2 2 2 2" xfId="12795"/>
    <cellStyle name="40% - Accent1 3 5 2 2 2 3" xfId="12796"/>
    <cellStyle name="40% - Accent1 3 5 2 2 3" xfId="12797"/>
    <cellStyle name="40% - Accent1 3 5 2 2 4" xfId="12798"/>
    <cellStyle name="40% - Accent1 3 5 2 2 5" xfId="12799"/>
    <cellStyle name="40% - Accent1 3 5 2 2 6" xfId="12800"/>
    <cellStyle name="40% - Accent1 3 5 2 3" xfId="12801"/>
    <cellStyle name="40% - Accent1 3 5 2 3 2" xfId="12802"/>
    <cellStyle name="40% - Accent1 3 5 2 3 2 2" xfId="12803"/>
    <cellStyle name="40% - Accent1 3 5 2 3 2 3" xfId="12804"/>
    <cellStyle name="40% - Accent1 3 5 2 3 3" xfId="12805"/>
    <cellStyle name="40% - Accent1 3 5 2 3 4" xfId="12806"/>
    <cellStyle name="40% - Accent1 3 5 2 3 5" xfId="12807"/>
    <cellStyle name="40% - Accent1 3 5 2 3 6" xfId="12808"/>
    <cellStyle name="40% - Accent1 3 5 2 4" xfId="12809"/>
    <cellStyle name="40% - Accent1 3 5 2 4 2" xfId="12810"/>
    <cellStyle name="40% - Accent1 3 5 2 4 3" xfId="12811"/>
    <cellStyle name="40% - Accent1 3 5 2 5" xfId="12812"/>
    <cellStyle name="40% - Accent1 3 5 2 6" xfId="12813"/>
    <cellStyle name="40% - Accent1 3 5 2 7" xfId="12814"/>
    <cellStyle name="40% - Accent1 3 5 2 8" xfId="12815"/>
    <cellStyle name="40% - Accent1 3 5 3" xfId="12816"/>
    <cellStyle name="40% - Accent1 3 5 3 2" xfId="12817"/>
    <cellStyle name="40% - Accent1 3 5 3 2 2" xfId="12818"/>
    <cellStyle name="40% - Accent1 3 5 3 2 2 2" xfId="12819"/>
    <cellStyle name="40% - Accent1 3 5 3 2 2 3" xfId="12820"/>
    <cellStyle name="40% - Accent1 3 5 3 2 3" xfId="12821"/>
    <cellStyle name="40% - Accent1 3 5 3 2 4" xfId="12822"/>
    <cellStyle name="40% - Accent1 3 5 3 2 5" xfId="12823"/>
    <cellStyle name="40% - Accent1 3 5 3 2 6" xfId="12824"/>
    <cellStyle name="40% - Accent1 3 5 3 3" xfId="12825"/>
    <cellStyle name="40% - Accent1 3 5 3 3 2" xfId="12826"/>
    <cellStyle name="40% - Accent1 3 5 3 3 3" xfId="12827"/>
    <cellStyle name="40% - Accent1 3 5 3 4" xfId="12828"/>
    <cellStyle name="40% - Accent1 3 5 3 5" xfId="12829"/>
    <cellStyle name="40% - Accent1 3 5 3 6" xfId="12830"/>
    <cellStyle name="40% - Accent1 3 5 3 7" xfId="12831"/>
    <cellStyle name="40% - Accent1 3 5 4" xfId="12832"/>
    <cellStyle name="40% - Accent1 3 5 4 2" xfId="12833"/>
    <cellStyle name="40% - Accent1 3 5 4 2 2" xfId="12834"/>
    <cellStyle name="40% - Accent1 3 5 4 2 3" xfId="12835"/>
    <cellStyle name="40% - Accent1 3 5 4 3" xfId="12836"/>
    <cellStyle name="40% - Accent1 3 5 4 4" xfId="12837"/>
    <cellStyle name="40% - Accent1 3 5 4 5" xfId="12838"/>
    <cellStyle name="40% - Accent1 3 5 4 6" xfId="12839"/>
    <cellStyle name="40% - Accent1 3 5 5" xfId="12840"/>
    <cellStyle name="40% - Accent1 3 5 5 2" xfId="12841"/>
    <cellStyle name="40% - Accent1 3 5 5 2 2" xfId="12842"/>
    <cellStyle name="40% - Accent1 3 5 5 2 3" xfId="12843"/>
    <cellStyle name="40% - Accent1 3 5 5 3" xfId="12844"/>
    <cellStyle name="40% - Accent1 3 5 5 4" xfId="12845"/>
    <cellStyle name="40% - Accent1 3 5 5 5" xfId="12846"/>
    <cellStyle name="40% - Accent1 3 5 5 6" xfId="12847"/>
    <cellStyle name="40% - Accent1 3 5 6" xfId="12848"/>
    <cellStyle name="40% - Accent1 3 5 6 2" xfId="12849"/>
    <cellStyle name="40% - Accent1 3 5 6 3" xfId="12850"/>
    <cellStyle name="40% - Accent1 3 5 7" xfId="12851"/>
    <cellStyle name="40% - Accent1 3 5 8" xfId="12852"/>
    <cellStyle name="40% - Accent1 3 5 9" xfId="12853"/>
    <cellStyle name="40% - Accent1 3 6" xfId="12854"/>
    <cellStyle name="40% - Accent1 3 6 2" xfId="12855"/>
    <cellStyle name="40% - Accent1 3 6 2 2" xfId="12856"/>
    <cellStyle name="40% - Accent1 3 6 2 2 2" xfId="12857"/>
    <cellStyle name="40% - Accent1 3 6 2 2 2 2" xfId="12858"/>
    <cellStyle name="40% - Accent1 3 6 2 2 2 3" xfId="12859"/>
    <cellStyle name="40% - Accent1 3 6 2 2 3" xfId="12860"/>
    <cellStyle name="40% - Accent1 3 6 2 2 4" xfId="12861"/>
    <cellStyle name="40% - Accent1 3 6 2 2 5" xfId="12862"/>
    <cellStyle name="40% - Accent1 3 6 2 2 6" xfId="12863"/>
    <cellStyle name="40% - Accent1 3 6 2 3" xfId="12864"/>
    <cellStyle name="40% - Accent1 3 6 2 3 2" xfId="12865"/>
    <cellStyle name="40% - Accent1 3 6 2 3 3" xfId="12866"/>
    <cellStyle name="40% - Accent1 3 6 2 4" xfId="12867"/>
    <cellStyle name="40% - Accent1 3 6 2 5" xfId="12868"/>
    <cellStyle name="40% - Accent1 3 6 2 6" xfId="12869"/>
    <cellStyle name="40% - Accent1 3 6 2 7" xfId="12870"/>
    <cellStyle name="40% - Accent1 3 6 3" xfId="12871"/>
    <cellStyle name="40% - Accent1 3 6 3 2" xfId="12872"/>
    <cellStyle name="40% - Accent1 3 6 3 2 2" xfId="12873"/>
    <cellStyle name="40% - Accent1 3 6 3 2 3" xfId="12874"/>
    <cellStyle name="40% - Accent1 3 6 3 3" xfId="12875"/>
    <cellStyle name="40% - Accent1 3 6 3 4" xfId="12876"/>
    <cellStyle name="40% - Accent1 3 6 3 5" xfId="12877"/>
    <cellStyle name="40% - Accent1 3 6 3 6" xfId="12878"/>
    <cellStyle name="40% - Accent1 3 6 4" xfId="12879"/>
    <cellStyle name="40% - Accent1 3 6 4 2" xfId="12880"/>
    <cellStyle name="40% - Accent1 3 6 4 2 2" xfId="12881"/>
    <cellStyle name="40% - Accent1 3 6 4 2 3" xfId="12882"/>
    <cellStyle name="40% - Accent1 3 6 4 3" xfId="12883"/>
    <cellStyle name="40% - Accent1 3 6 4 4" xfId="12884"/>
    <cellStyle name="40% - Accent1 3 6 4 5" xfId="12885"/>
    <cellStyle name="40% - Accent1 3 6 4 6" xfId="12886"/>
    <cellStyle name="40% - Accent1 3 6 5" xfId="12887"/>
    <cellStyle name="40% - Accent1 3 6 5 2" xfId="12888"/>
    <cellStyle name="40% - Accent1 3 6 5 3" xfId="12889"/>
    <cellStyle name="40% - Accent1 3 6 6" xfId="12890"/>
    <cellStyle name="40% - Accent1 3 6 7" xfId="12891"/>
    <cellStyle name="40% - Accent1 3 6 8" xfId="12892"/>
    <cellStyle name="40% - Accent1 3 6 9" xfId="12893"/>
    <cellStyle name="40% - Accent1 3 7" xfId="12894"/>
    <cellStyle name="40% - Accent1 3 7 2" xfId="12895"/>
    <cellStyle name="40% - Accent1 3 7 2 2" xfId="12896"/>
    <cellStyle name="40% - Accent1 3 7 2 2 2" xfId="12897"/>
    <cellStyle name="40% - Accent1 3 7 2 2 3" xfId="12898"/>
    <cellStyle name="40% - Accent1 3 7 2 3" xfId="12899"/>
    <cellStyle name="40% - Accent1 3 7 2 4" xfId="12900"/>
    <cellStyle name="40% - Accent1 3 7 2 5" xfId="12901"/>
    <cellStyle name="40% - Accent1 3 7 2 6" xfId="12902"/>
    <cellStyle name="40% - Accent1 3 7 3" xfId="12903"/>
    <cellStyle name="40% - Accent1 3 7 3 2" xfId="12904"/>
    <cellStyle name="40% - Accent1 3 7 3 3" xfId="12905"/>
    <cellStyle name="40% - Accent1 3 7 4" xfId="12906"/>
    <cellStyle name="40% - Accent1 3 7 5" xfId="12907"/>
    <cellStyle name="40% - Accent1 3 7 6" xfId="12908"/>
    <cellStyle name="40% - Accent1 3 7 7" xfId="12909"/>
    <cellStyle name="40% - Accent1 3 8" xfId="12910"/>
    <cellStyle name="40% - Accent1 3 8 2" xfId="12911"/>
    <cellStyle name="40% - Accent1 3 8 2 2" xfId="12912"/>
    <cellStyle name="40% - Accent1 3 8 2 3" xfId="12913"/>
    <cellStyle name="40% - Accent1 3 8 3" xfId="12914"/>
    <cellStyle name="40% - Accent1 3 8 4" xfId="12915"/>
    <cellStyle name="40% - Accent1 3 8 5" xfId="12916"/>
    <cellStyle name="40% - Accent1 3 8 6" xfId="12917"/>
    <cellStyle name="40% - Accent1 3 9" xfId="12918"/>
    <cellStyle name="40% - Accent1 3 9 2" xfId="12919"/>
    <cellStyle name="40% - Accent1 3 9 2 2" xfId="12920"/>
    <cellStyle name="40% - Accent1 3 9 2 3" xfId="12921"/>
    <cellStyle name="40% - Accent1 3 9 3" xfId="12922"/>
    <cellStyle name="40% - Accent1 3 9 4" xfId="12923"/>
    <cellStyle name="40% - Accent1 3 9 5" xfId="12924"/>
    <cellStyle name="40% - Accent1 3 9 6" xfId="12925"/>
    <cellStyle name="40% - Accent1 4" xfId="12926"/>
    <cellStyle name="40% - Accent1 4 10" xfId="12927"/>
    <cellStyle name="40% - Accent1 4 10 2" xfId="12928"/>
    <cellStyle name="40% - Accent1 4 10 2 2" xfId="12929"/>
    <cellStyle name="40% - Accent1 4 10 2 3" xfId="12930"/>
    <cellStyle name="40% - Accent1 4 10 3" xfId="12931"/>
    <cellStyle name="40% - Accent1 4 10 4" xfId="12932"/>
    <cellStyle name="40% - Accent1 4 10 5" xfId="12933"/>
    <cellStyle name="40% - Accent1 4 10 6" xfId="12934"/>
    <cellStyle name="40% - Accent1 4 11" xfId="12935"/>
    <cellStyle name="40% - Accent1 4 11 2" xfId="12936"/>
    <cellStyle name="40% - Accent1 4 11 3" xfId="12937"/>
    <cellStyle name="40% - Accent1 4 12" xfId="12938"/>
    <cellStyle name="40% - Accent1 4 13" xfId="12939"/>
    <cellStyle name="40% - Accent1 4 14" xfId="12940"/>
    <cellStyle name="40% - Accent1 4 15" xfId="12941"/>
    <cellStyle name="40% - Accent1 4 2" xfId="12942"/>
    <cellStyle name="40% - Accent1 4 2 10" xfId="12943"/>
    <cellStyle name="40% - Accent1 4 2 10 2" xfId="12944"/>
    <cellStyle name="40% - Accent1 4 2 10 3" xfId="12945"/>
    <cellStyle name="40% - Accent1 4 2 11" xfId="12946"/>
    <cellStyle name="40% - Accent1 4 2 12" xfId="12947"/>
    <cellStyle name="40% - Accent1 4 2 13" xfId="12948"/>
    <cellStyle name="40% - Accent1 4 2 14" xfId="12949"/>
    <cellStyle name="40% - Accent1 4 2 2" xfId="12950"/>
    <cellStyle name="40% - Accent1 4 2 2 10" xfId="12951"/>
    <cellStyle name="40% - Accent1 4 2 2 11" xfId="12952"/>
    <cellStyle name="40% - Accent1 4 2 2 12" xfId="12953"/>
    <cellStyle name="40% - Accent1 4 2 2 13" xfId="12954"/>
    <cellStyle name="40% - Accent1 4 2 2 2" xfId="12955"/>
    <cellStyle name="40% - Accent1 4 2 2 2 10" xfId="12956"/>
    <cellStyle name="40% - Accent1 4 2 2 2 2" xfId="12957"/>
    <cellStyle name="40% - Accent1 4 2 2 2 2 2" xfId="12958"/>
    <cellStyle name="40% - Accent1 4 2 2 2 2 2 2" xfId="12959"/>
    <cellStyle name="40% - Accent1 4 2 2 2 2 2 2 2" xfId="12960"/>
    <cellStyle name="40% - Accent1 4 2 2 2 2 2 2 3" xfId="12961"/>
    <cellStyle name="40% - Accent1 4 2 2 2 2 2 3" xfId="12962"/>
    <cellStyle name="40% - Accent1 4 2 2 2 2 2 4" xfId="12963"/>
    <cellStyle name="40% - Accent1 4 2 2 2 2 2 5" xfId="12964"/>
    <cellStyle name="40% - Accent1 4 2 2 2 2 2 6" xfId="12965"/>
    <cellStyle name="40% - Accent1 4 2 2 2 2 3" xfId="12966"/>
    <cellStyle name="40% - Accent1 4 2 2 2 2 3 2" xfId="12967"/>
    <cellStyle name="40% - Accent1 4 2 2 2 2 3 2 2" xfId="12968"/>
    <cellStyle name="40% - Accent1 4 2 2 2 2 3 2 3" xfId="12969"/>
    <cellStyle name="40% - Accent1 4 2 2 2 2 3 3" xfId="12970"/>
    <cellStyle name="40% - Accent1 4 2 2 2 2 3 4" xfId="12971"/>
    <cellStyle name="40% - Accent1 4 2 2 2 2 3 5" xfId="12972"/>
    <cellStyle name="40% - Accent1 4 2 2 2 2 3 6" xfId="12973"/>
    <cellStyle name="40% - Accent1 4 2 2 2 2 4" xfId="12974"/>
    <cellStyle name="40% - Accent1 4 2 2 2 2 4 2" xfId="12975"/>
    <cellStyle name="40% - Accent1 4 2 2 2 2 4 3" xfId="12976"/>
    <cellStyle name="40% - Accent1 4 2 2 2 2 5" xfId="12977"/>
    <cellStyle name="40% - Accent1 4 2 2 2 2 6" xfId="12978"/>
    <cellStyle name="40% - Accent1 4 2 2 2 2 7" xfId="12979"/>
    <cellStyle name="40% - Accent1 4 2 2 2 2 8" xfId="12980"/>
    <cellStyle name="40% - Accent1 4 2 2 2 3" xfId="12981"/>
    <cellStyle name="40% - Accent1 4 2 2 2 3 2" xfId="12982"/>
    <cellStyle name="40% - Accent1 4 2 2 2 3 2 2" xfId="12983"/>
    <cellStyle name="40% - Accent1 4 2 2 2 3 2 2 2" xfId="12984"/>
    <cellStyle name="40% - Accent1 4 2 2 2 3 2 2 3" xfId="12985"/>
    <cellStyle name="40% - Accent1 4 2 2 2 3 2 3" xfId="12986"/>
    <cellStyle name="40% - Accent1 4 2 2 2 3 2 4" xfId="12987"/>
    <cellStyle name="40% - Accent1 4 2 2 2 3 2 5" xfId="12988"/>
    <cellStyle name="40% - Accent1 4 2 2 2 3 2 6" xfId="12989"/>
    <cellStyle name="40% - Accent1 4 2 2 2 3 3" xfId="12990"/>
    <cellStyle name="40% - Accent1 4 2 2 2 3 3 2" xfId="12991"/>
    <cellStyle name="40% - Accent1 4 2 2 2 3 3 3" xfId="12992"/>
    <cellStyle name="40% - Accent1 4 2 2 2 3 4" xfId="12993"/>
    <cellStyle name="40% - Accent1 4 2 2 2 3 5" xfId="12994"/>
    <cellStyle name="40% - Accent1 4 2 2 2 3 6" xfId="12995"/>
    <cellStyle name="40% - Accent1 4 2 2 2 3 7" xfId="12996"/>
    <cellStyle name="40% - Accent1 4 2 2 2 4" xfId="12997"/>
    <cellStyle name="40% - Accent1 4 2 2 2 4 2" xfId="12998"/>
    <cellStyle name="40% - Accent1 4 2 2 2 4 2 2" xfId="12999"/>
    <cellStyle name="40% - Accent1 4 2 2 2 4 2 3" xfId="13000"/>
    <cellStyle name="40% - Accent1 4 2 2 2 4 3" xfId="13001"/>
    <cellStyle name="40% - Accent1 4 2 2 2 4 4" xfId="13002"/>
    <cellStyle name="40% - Accent1 4 2 2 2 4 5" xfId="13003"/>
    <cellStyle name="40% - Accent1 4 2 2 2 4 6" xfId="13004"/>
    <cellStyle name="40% - Accent1 4 2 2 2 5" xfId="13005"/>
    <cellStyle name="40% - Accent1 4 2 2 2 5 2" xfId="13006"/>
    <cellStyle name="40% - Accent1 4 2 2 2 5 2 2" xfId="13007"/>
    <cellStyle name="40% - Accent1 4 2 2 2 5 2 3" xfId="13008"/>
    <cellStyle name="40% - Accent1 4 2 2 2 5 3" xfId="13009"/>
    <cellStyle name="40% - Accent1 4 2 2 2 5 4" xfId="13010"/>
    <cellStyle name="40% - Accent1 4 2 2 2 5 5" xfId="13011"/>
    <cellStyle name="40% - Accent1 4 2 2 2 5 6" xfId="13012"/>
    <cellStyle name="40% - Accent1 4 2 2 2 6" xfId="13013"/>
    <cellStyle name="40% - Accent1 4 2 2 2 6 2" xfId="13014"/>
    <cellStyle name="40% - Accent1 4 2 2 2 6 3" xfId="13015"/>
    <cellStyle name="40% - Accent1 4 2 2 2 7" xfId="13016"/>
    <cellStyle name="40% - Accent1 4 2 2 2 8" xfId="13017"/>
    <cellStyle name="40% - Accent1 4 2 2 2 9" xfId="13018"/>
    <cellStyle name="40% - Accent1 4 2 2 3" xfId="13019"/>
    <cellStyle name="40% - Accent1 4 2 2 3 2" xfId="13020"/>
    <cellStyle name="40% - Accent1 4 2 2 3 2 2" xfId="13021"/>
    <cellStyle name="40% - Accent1 4 2 2 3 2 2 2" xfId="13022"/>
    <cellStyle name="40% - Accent1 4 2 2 3 2 2 2 2" xfId="13023"/>
    <cellStyle name="40% - Accent1 4 2 2 3 2 2 2 3" xfId="13024"/>
    <cellStyle name="40% - Accent1 4 2 2 3 2 2 3" xfId="13025"/>
    <cellStyle name="40% - Accent1 4 2 2 3 2 2 4" xfId="13026"/>
    <cellStyle name="40% - Accent1 4 2 2 3 2 2 5" xfId="13027"/>
    <cellStyle name="40% - Accent1 4 2 2 3 2 2 6" xfId="13028"/>
    <cellStyle name="40% - Accent1 4 2 2 3 2 3" xfId="13029"/>
    <cellStyle name="40% - Accent1 4 2 2 3 2 3 2" xfId="13030"/>
    <cellStyle name="40% - Accent1 4 2 2 3 2 3 3" xfId="13031"/>
    <cellStyle name="40% - Accent1 4 2 2 3 2 4" xfId="13032"/>
    <cellStyle name="40% - Accent1 4 2 2 3 2 5" xfId="13033"/>
    <cellStyle name="40% - Accent1 4 2 2 3 2 6" xfId="13034"/>
    <cellStyle name="40% - Accent1 4 2 2 3 2 7" xfId="13035"/>
    <cellStyle name="40% - Accent1 4 2 2 3 3" xfId="13036"/>
    <cellStyle name="40% - Accent1 4 2 2 3 3 2" xfId="13037"/>
    <cellStyle name="40% - Accent1 4 2 2 3 3 2 2" xfId="13038"/>
    <cellStyle name="40% - Accent1 4 2 2 3 3 2 3" xfId="13039"/>
    <cellStyle name="40% - Accent1 4 2 2 3 3 3" xfId="13040"/>
    <cellStyle name="40% - Accent1 4 2 2 3 3 4" xfId="13041"/>
    <cellStyle name="40% - Accent1 4 2 2 3 3 5" xfId="13042"/>
    <cellStyle name="40% - Accent1 4 2 2 3 3 6" xfId="13043"/>
    <cellStyle name="40% - Accent1 4 2 2 3 4" xfId="13044"/>
    <cellStyle name="40% - Accent1 4 2 2 3 4 2" xfId="13045"/>
    <cellStyle name="40% - Accent1 4 2 2 3 4 2 2" xfId="13046"/>
    <cellStyle name="40% - Accent1 4 2 2 3 4 2 3" xfId="13047"/>
    <cellStyle name="40% - Accent1 4 2 2 3 4 3" xfId="13048"/>
    <cellStyle name="40% - Accent1 4 2 2 3 4 4" xfId="13049"/>
    <cellStyle name="40% - Accent1 4 2 2 3 4 5" xfId="13050"/>
    <cellStyle name="40% - Accent1 4 2 2 3 4 6" xfId="13051"/>
    <cellStyle name="40% - Accent1 4 2 2 3 5" xfId="13052"/>
    <cellStyle name="40% - Accent1 4 2 2 3 5 2" xfId="13053"/>
    <cellStyle name="40% - Accent1 4 2 2 3 5 3" xfId="13054"/>
    <cellStyle name="40% - Accent1 4 2 2 3 6" xfId="13055"/>
    <cellStyle name="40% - Accent1 4 2 2 3 7" xfId="13056"/>
    <cellStyle name="40% - Accent1 4 2 2 3 8" xfId="13057"/>
    <cellStyle name="40% - Accent1 4 2 2 3 9" xfId="13058"/>
    <cellStyle name="40% - Accent1 4 2 2 4" xfId="13059"/>
    <cellStyle name="40% - Accent1 4 2 2 4 2" xfId="13060"/>
    <cellStyle name="40% - Accent1 4 2 2 4 2 2" xfId="13061"/>
    <cellStyle name="40% - Accent1 4 2 2 4 2 2 2" xfId="13062"/>
    <cellStyle name="40% - Accent1 4 2 2 4 2 2 3" xfId="13063"/>
    <cellStyle name="40% - Accent1 4 2 2 4 2 3" xfId="13064"/>
    <cellStyle name="40% - Accent1 4 2 2 4 2 4" xfId="13065"/>
    <cellStyle name="40% - Accent1 4 2 2 4 2 5" xfId="13066"/>
    <cellStyle name="40% - Accent1 4 2 2 4 2 6" xfId="13067"/>
    <cellStyle name="40% - Accent1 4 2 2 4 3" xfId="13068"/>
    <cellStyle name="40% - Accent1 4 2 2 4 3 2" xfId="13069"/>
    <cellStyle name="40% - Accent1 4 2 2 4 3 3" xfId="13070"/>
    <cellStyle name="40% - Accent1 4 2 2 4 4" xfId="13071"/>
    <cellStyle name="40% - Accent1 4 2 2 4 5" xfId="13072"/>
    <cellStyle name="40% - Accent1 4 2 2 4 6" xfId="13073"/>
    <cellStyle name="40% - Accent1 4 2 2 4 7" xfId="13074"/>
    <cellStyle name="40% - Accent1 4 2 2 5" xfId="13075"/>
    <cellStyle name="40% - Accent1 4 2 2 5 2" xfId="13076"/>
    <cellStyle name="40% - Accent1 4 2 2 5 2 2" xfId="13077"/>
    <cellStyle name="40% - Accent1 4 2 2 5 2 3" xfId="13078"/>
    <cellStyle name="40% - Accent1 4 2 2 5 3" xfId="13079"/>
    <cellStyle name="40% - Accent1 4 2 2 5 4" xfId="13080"/>
    <cellStyle name="40% - Accent1 4 2 2 5 5" xfId="13081"/>
    <cellStyle name="40% - Accent1 4 2 2 5 6" xfId="13082"/>
    <cellStyle name="40% - Accent1 4 2 2 6" xfId="13083"/>
    <cellStyle name="40% - Accent1 4 2 2 6 2" xfId="13084"/>
    <cellStyle name="40% - Accent1 4 2 2 6 2 2" xfId="13085"/>
    <cellStyle name="40% - Accent1 4 2 2 6 2 3" xfId="13086"/>
    <cellStyle name="40% - Accent1 4 2 2 6 3" xfId="13087"/>
    <cellStyle name="40% - Accent1 4 2 2 6 4" xfId="13088"/>
    <cellStyle name="40% - Accent1 4 2 2 6 5" xfId="13089"/>
    <cellStyle name="40% - Accent1 4 2 2 6 6" xfId="13090"/>
    <cellStyle name="40% - Accent1 4 2 2 7" xfId="13091"/>
    <cellStyle name="40% - Accent1 4 2 2 7 2" xfId="13092"/>
    <cellStyle name="40% - Accent1 4 2 2 7 2 2" xfId="13093"/>
    <cellStyle name="40% - Accent1 4 2 2 7 2 3" xfId="13094"/>
    <cellStyle name="40% - Accent1 4 2 2 7 3" xfId="13095"/>
    <cellStyle name="40% - Accent1 4 2 2 7 4" xfId="13096"/>
    <cellStyle name="40% - Accent1 4 2 2 7 5" xfId="13097"/>
    <cellStyle name="40% - Accent1 4 2 2 7 6" xfId="13098"/>
    <cellStyle name="40% - Accent1 4 2 2 8" xfId="13099"/>
    <cellStyle name="40% - Accent1 4 2 2 8 2" xfId="13100"/>
    <cellStyle name="40% - Accent1 4 2 2 8 2 2" xfId="13101"/>
    <cellStyle name="40% - Accent1 4 2 2 8 2 3" xfId="13102"/>
    <cellStyle name="40% - Accent1 4 2 2 8 3" xfId="13103"/>
    <cellStyle name="40% - Accent1 4 2 2 8 4" xfId="13104"/>
    <cellStyle name="40% - Accent1 4 2 2 8 5" xfId="13105"/>
    <cellStyle name="40% - Accent1 4 2 2 8 6" xfId="13106"/>
    <cellStyle name="40% - Accent1 4 2 2 9" xfId="13107"/>
    <cellStyle name="40% - Accent1 4 2 2 9 2" xfId="13108"/>
    <cellStyle name="40% - Accent1 4 2 2 9 3" xfId="13109"/>
    <cellStyle name="40% - Accent1 4 2 3" xfId="13110"/>
    <cellStyle name="40% - Accent1 4 2 3 10" xfId="13111"/>
    <cellStyle name="40% - Accent1 4 2 3 2" xfId="13112"/>
    <cellStyle name="40% - Accent1 4 2 3 2 2" xfId="13113"/>
    <cellStyle name="40% - Accent1 4 2 3 2 2 2" xfId="13114"/>
    <cellStyle name="40% - Accent1 4 2 3 2 2 2 2" xfId="13115"/>
    <cellStyle name="40% - Accent1 4 2 3 2 2 2 3" xfId="13116"/>
    <cellStyle name="40% - Accent1 4 2 3 2 2 3" xfId="13117"/>
    <cellStyle name="40% - Accent1 4 2 3 2 2 4" xfId="13118"/>
    <cellStyle name="40% - Accent1 4 2 3 2 2 5" xfId="13119"/>
    <cellStyle name="40% - Accent1 4 2 3 2 2 6" xfId="13120"/>
    <cellStyle name="40% - Accent1 4 2 3 2 3" xfId="13121"/>
    <cellStyle name="40% - Accent1 4 2 3 2 3 2" xfId="13122"/>
    <cellStyle name="40% - Accent1 4 2 3 2 3 2 2" xfId="13123"/>
    <cellStyle name="40% - Accent1 4 2 3 2 3 2 3" xfId="13124"/>
    <cellStyle name="40% - Accent1 4 2 3 2 3 3" xfId="13125"/>
    <cellStyle name="40% - Accent1 4 2 3 2 3 4" xfId="13126"/>
    <cellStyle name="40% - Accent1 4 2 3 2 3 5" xfId="13127"/>
    <cellStyle name="40% - Accent1 4 2 3 2 3 6" xfId="13128"/>
    <cellStyle name="40% - Accent1 4 2 3 2 4" xfId="13129"/>
    <cellStyle name="40% - Accent1 4 2 3 2 4 2" xfId="13130"/>
    <cellStyle name="40% - Accent1 4 2 3 2 4 3" xfId="13131"/>
    <cellStyle name="40% - Accent1 4 2 3 2 5" xfId="13132"/>
    <cellStyle name="40% - Accent1 4 2 3 2 6" xfId="13133"/>
    <cellStyle name="40% - Accent1 4 2 3 2 7" xfId="13134"/>
    <cellStyle name="40% - Accent1 4 2 3 2 8" xfId="13135"/>
    <cellStyle name="40% - Accent1 4 2 3 3" xfId="13136"/>
    <cellStyle name="40% - Accent1 4 2 3 3 2" xfId="13137"/>
    <cellStyle name="40% - Accent1 4 2 3 3 2 2" xfId="13138"/>
    <cellStyle name="40% - Accent1 4 2 3 3 2 2 2" xfId="13139"/>
    <cellStyle name="40% - Accent1 4 2 3 3 2 2 3" xfId="13140"/>
    <cellStyle name="40% - Accent1 4 2 3 3 2 3" xfId="13141"/>
    <cellStyle name="40% - Accent1 4 2 3 3 2 4" xfId="13142"/>
    <cellStyle name="40% - Accent1 4 2 3 3 2 5" xfId="13143"/>
    <cellStyle name="40% - Accent1 4 2 3 3 2 6" xfId="13144"/>
    <cellStyle name="40% - Accent1 4 2 3 3 3" xfId="13145"/>
    <cellStyle name="40% - Accent1 4 2 3 3 3 2" xfId="13146"/>
    <cellStyle name="40% - Accent1 4 2 3 3 3 3" xfId="13147"/>
    <cellStyle name="40% - Accent1 4 2 3 3 4" xfId="13148"/>
    <cellStyle name="40% - Accent1 4 2 3 3 5" xfId="13149"/>
    <cellStyle name="40% - Accent1 4 2 3 3 6" xfId="13150"/>
    <cellStyle name="40% - Accent1 4 2 3 3 7" xfId="13151"/>
    <cellStyle name="40% - Accent1 4 2 3 4" xfId="13152"/>
    <cellStyle name="40% - Accent1 4 2 3 4 2" xfId="13153"/>
    <cellStyle name="40% - Accent1 4 2 3 4 2 2" xfId="13154"/>
    <cellStyle name="40% - Accent1 4 2 3 4 2 3" xfId="13155"/>
    <cellStyle name="40% - Accent1 4 2 3 4 3" xfId="13156"/>
    <cellStyle name="40% - Accent1 4 2 3 4 4" xfId="13157"/>
    <cellStyle name="40% - Accent1 4 2 3 4 5" xfId="13158"/>
    <cellStyle name="40% - Accent1 4 2 3 4 6" xfId="13159"/>
    <cellStyle name="40% - Accent1 4 2 3 5" xfId="13160"/>
    <cellStyle name="40% - Accent1 4 2 3 5 2" xfId="13161"/>
    <cellStyle name="40% - Accent1 4 2 3 5 2 2" xfId="13162"/>
    <cellStyle name="40% - Accent1 4 2 3 5 2 3" xfId="13163"/>
    <cellStyle name="40% - Accent1 4 2 3 5 3" xfId="13164"/>
    <cellStyle name="40% - Accent1 4 2 3 5 4" xfId="13165"/>
    <cellStyle name="40% - Accent1 4 2 3 5 5" xfId="13166"/>
    <cellStyle name="40% - Accent1 4 2 3 5 6" xfId="13167"/>
    <cellStyle name="40% - Accent1 4 2 3 6" xfId="13168"/>
    <cellStyle name="40% - Accent1 4 2 3 6 2" xfId="13169"/>
    <cellStyle name="40% - Accent1 4 2 3 6 3" xfId="13170"/>
    <cellStyle name="40% - Accent1 4 2 3 7" xfId="13171"/>
    <cellStyle name="40% - Accent1 4 2 3 8" xfId="13172"/>
    <cellStyle name="40% - Accent1 4 2 3 9" xfId="13173"/>
    <cellStyle name="40% - Accent1 4 2 4" xfId="13174"/>
    <cellStyle name="40% - Accent1 4 2 4 2" xfId="13175"/>
    <cellStyle name="40% - Accent1 4 2 4 2 2" xfId="13176"/>
    <cellStyle name="40% - Accent1 4 2 4 2 2 2" xfId="13177"/>
    <cellStyle name="40% - Accent1 4 2 4 2 2 2 2" xfId="13178"/>
    <cellStyle name="40% - Accent1 4 2 4 2 2 2 3" xfId="13179"/>
    <cellStyle name="40% - Accent1 4 2 4 2 2 3" xfId="13180"/>
    <cellStyle name="40% - Accent1 4 2 4 2 2 4" xfId="13181"/>
    <cellStyle name="40% - Accent1 4 2 4 2 2 5" xfId="13182"/>
    <cellStyle name="40% - Accent1 4 2 4 2 2 6" xfId="13183"/>
    <cellStyle name="40% - Accent1 4 2 4 2 3" xfId="13184"/>
    <cellStyle name="40% - Accent1 4 2 4 2 3 2" xfId="13185"/>
    <cellStyle name="40% - Accent1 4 2 4 2 3 3" xfId="13186"/>
    <cellStyle name="40% - Accent1 4 2 4 2 4" xfId="13187"/>
    <cellStyle name="40% - Accent1 4 2 4 2 5" xfId="13188"/>
    <cellStyle name="40% - Accent1 4 2 4 2 6" xfId="13189"/>
    <cellStyle name="40% - Accent1 4 2 4 2 7" xfId="13190"/>
    <cellStyle name="40% - Accent1 4 2 4 3" xfId="13191"/>
    <cellStyle name="40% - Accent1 4 2 4 3 2" xfId="13192"/>
    <cellStyle name="40% - Accent1 4 2 4 3 2 2" xfId="13193"/>
    <cellStyle name="40% - Accent1 4 2 4 3 2 3" xfId="13194"/>
    <cellStyle name="40% - Accent1 4 2 4 3 3" xfId="13195"/>
    <cellStyle name="40% - Accent1 4 2 4 3 4" xfId="13196"/>
    <cellStyle name="40% - Accent1 4 2 4 3 5" xfId="13197"/>
    <cellStyle name="40% - Accent1 4 2 4 3 6" xfId="13198"/>
    <cellStyle name="40% - Accent1 4 2 4 4" xfId="13199"/>
    <cellStyle name="40% - Accent1 4 2 4 4 2" xfId="13200"/>
    <cellStyle name="40% - Accent1 4 2 4 4 2 2" xfId="13201"/>
    <cellStyle name="40% - Accent1 4 2 4 4 2 3" xfId="13202"/>
    <cellStyle name="40% - Accent1 4 2 4 4 3" xfId="13203"/>
    <cellStyle name="40% - Accent1 4 2 4 4 4" xfId="13204"/>
    <cellStyle name="40% - Accent1 4 2 4 4 5" xfId="13205"/>
    <cellStyle name="40% - Accent1 4 2 4 4 6" xfId="13206"/>
    <cellStyle name="40% - Accent1 4 2 4 5" xfId="13207"/>
    <cellStyle name="40% - Accent1 4 2 4 5 2" xfId="13208"/>
    <cellStyle name="40% - Accent1 4 2 4 5 3" xfId="13209"/>
    <cellStyle name="40% - Accent1 4 2 4 6" xfId="13210"/>
    <cellStyle name="40% - Accent1 4 2 4 7" xfId="13211"/>
    <cellStyle name="40% - Accent1 4 2 4 8" xfId="13212"/>
    <cellStyle name="40% - Accent1 4 2 4 9" xfId="13213"/>
    <cellStyle name="40% - Accent1 4 2 5" xfId="13214"/>
    <cellStyle name="40% - Accent1 4 2 5 2" xfId="13215"/>
    <cellStyle name="40% - Accent1 4 2 5 2 2" xfId="13216"/>
    <cellStyle name="40% - Accent1 4 2 5 2 2 2" xfId="13217"/>
    <cellStyle name="40% - Accent1 4 2 5 2 2 3" xfId="13218"/>
    <cellStyle name="40% - Accent1 4 2 5 2 3" xfId="13219"/>
    <cellStyle name="40% - Accent1 4 2 5 2 4" xfId="13220"/>
    <cellStyle name="40% - Accent1 4 2 5 2 5" xfId="13221"/>
    <cellStyle name="40% - Accent1 4 2 5 2 6" xfId="13222"/>
    <cellStyle name="40% - Accent1 4 2 5 3" xfId="13223"/>
    <cellStyle name="40% - Accent1 4 2 5 3 2" xfId="13224"/>
    <cellStyle name="40% - Accent1 4 2 5 3 3" xfId="13225"/>
    <cellStyle name="40% - Accent1 4 2 5 4" xfId="13226"/>
    <cellStyle name="40% - Accent1 4 2 5 5" xfId="13227"/>
    <cellStyle name="40% - Accent1 4 2 5 6" xfId="13228"/>
    <cellStyle name="40% - Accent1 4 2 5 7" xfId="13229"/>
    <cellStyle name="40% - Accent1 4 2 6" xfId="13230"/>
    <cellStyle name="40% - Accent1 4 2 6 2" xfId="13231"/>
    <cellStyle name="40% - Accent1 4 2 6 2 2" xfId="13232"/>
    <cellStyle name="40% - Accent1 4 2 6 2 3" xfId="13233"/>
    <cellStyle name="40% - Accent1 4 2 6 3" xfId="13234"/>
    <cellStyle name="40% - Accent1 4 2 6 4" xfId="13235"/>
    <cellStyle name="40% - Accent1 4 2 6 5" xfId="13236"/>
    <cellStyle name="40% - Accent1 4 2 6 6" xfId="13237"/>
    <cellStyle name="40% - Accent1 4 2 7" xfId="13238"/>
    <cellStyle name="40% - Accent1 4 2 7 2" xfId="13239"/>
    <cellStyle name="40% - Accent1 4 2 7 2 2" xfId="13240"/>
    <cellStyle name="40% - Accent1 4 2 7 2 3" xfId="13241"/>
    <cellStyle name="40% - Accent1 4 2 7 3" xfId="13242"/>
    <cellStyle name="40% - Accent1 4 2 7 4" xfId="13243"/>
    <cellStyle name="40% - Accent1 4 2 7 5" xfId="13244"/>
    <cellStyle name="40% - Accent1 4 2 7 6" xfId="13245"/>
    <cellStyle name="40% - Accent1 4 2 8" xfId="13246"/>
    <cellStyle name="40% - Accent1 4 2 8 2" xfId="13247"/>
    <cellStyle name="40% - Accent1 4 2 8 2 2" xfId="13248"/>
    <cellStyle name="40% - Accent1 4 2 8 2 3" xfId="13249"/>
    <cellStyle name="40% - Accent1 4 2 8 3" xfId="13250"/>
    <cellStyle name="40% - Accent1 4 2 8 4" xfId="13251"/>
    <cellStyle name="40% - Accent1 4 2 8 5" xfId="13252"/>
    <cellStyle name="40% - Accent1 4 2 8 6" xfId="13253"/>
    <cellStyle name="40% - Accent1 4 2 9" xfId="13254"/>
    <cellStyle name="40% - Accent1 4 2 9 2" xfId="13255"/>
    <cellStyle name="40% - Accent1 4 2 9 2 2" xfId="13256"/>
    <cellStyle name="40% - Accent1 4 2 9 2 3" xfId="13257"/>
    <cellStyle name="40% - Accent1 4 2 9 3" xfId="13258"/>
    <cellStyle name="40% - Accent1 4 2 9 4" xfId="13259"/>
    <cellStyle name="40% - Accent1 4 2 9 5" xfId="13260"/>
    <cellStyle name="40% - Accent1 4 2 9 6" xfId="13261"/>
    <cellStyle name="40% - Accent1 4 3" xfId="13262"/>
    <cellStyle name="40% - Accent1 4 3 10" xfId="13263"/>
    <cellStyle name="40% - Accent1 4 3 11" xfId="13264"/>
    <cellStyle name="40% - Accent1 4 3 12" xfId="13265"/>
    <cellStyle name="40% - Accent1 4 3 13" xfId="13266"/>
    <cellStyle name="40% - Accent1 4 3 2" xfId="13267"/>
    <cellStyle name="40% - Accent1 4 3 2 10" xfId="13268"/>
    <cellStyle name="40% - Accent1 4 3 2 2" xfId="13269"/>
    <cellStyle name="40% - Accent1 4 3 2 2 2" xfId="13270"/>
    <cellStyle name="40% - Accent1 4 3 2 2 2 2" xfId="13271"/>
    <cellStyle name="40% - Accent1 4 3 2 2 2 2 2" xfId="13272"/>
    <cellStyle name="40% - Accent1 4 3 2 2 2 2 3" xfId="13273"/>
    <cellStyle name="40% - Accent1 4 3 2 2 2 3" xfId="13274"/>
    <cellStyle name="40% - Accent1 4 3 2 2 2 4" xfId="13275"/>
    <cellStyle name="40% - Accent1 4 3 2 2 2 5" xfId="13276"/>
    <cellStyle name="40% - Accent1 4 3 2 2 2 6" xfId="13277"/>
    <cellStyle name="40% - Accent1 4 3 2 2 3" xfId="13278"/>
    <cellStyle name="40% - Accent1 4 3 2 2 3 2" xfId="13279"/>
    <cellStyle name="40% - Accent1 4 3 2 2 3 2 2" xfId="13280"/>
    <cellStyle name="40% - Accent1 4 3 2 2 3 2 3" xfId="13281"/>
    <cellStyle name="40% - Accent1 4 3 2 2 3 3" xfId="13282"/>
    <cellStyle name="40% - Accent1 4 3 2 2 3 4" xfId="13283"/>
    <cellStyle name="40% - Accent1 4 3 2 2 3 5" xfId="13284"/>
    <cellStyle name="40% - Accent1 4 3 2 2 3 6" xfId="13285"/>
    <cellStyle name="40% - Accent1 4 3 2 2 4" xfId="13286"/>
    <cellStyle name="40% - Accent1 4 3 2 2 4 2" xfId="13287"/>
    <cellStyle name="40% - Accent1 4 3 2 2 4 3" xfId="13288"/>
    <cellStyle name="40% - Accent1 4 3 2 2 5" xfId="13289"/>
    <cellStyle name="40% - Accent1 4 3 2 2 6" xfId="13290"/>
    <cellStyle name="40% - Accent1 4 3 2 2 7" xfId="13291"/>
    <cellStyle name="40% - Accent1 4 3 2 2 8" xfId="13292"/>
    <cellStyle name="40% - Accent1 4 3 2 3" xfId="13293"/>
    <cellStyle name="40% - Accent1 4 3 2 3 2" xfId="13294"/>
    <cellStyle name="40% - Accent1 4 3 2 3 2 2" xfId="13295"/>
    <cellStyle name="40% - Accent1 4 3 2 3 2 2 2" xfId="13296"/>
    <cellStyle name="40% - Accent1 4 3 2 3 2 2 3" xfId="13297"/>
    <cellStyle name="40% - Accent1 4 3 2 3 2 3" xfId="13298"/>
    <cellStyle name="40% - Accent1 4 3 2 3 2 4" xfId="13299"/>
    <cellStyle name="40% - Accent1 4 3 2 3 2 5" xfId="13300"/>
    <cellStyle name="40% - Accent1 4 3 2 3 2 6" xfId="13301"/>
    <cellStyle name="40% - Accent1 4 3 2 3 3" xfId="13302"/>
    <cellStyle name="40% - Accent1 4 3 2 3 3 2" xfId="13303"/>
    <cellStyle name="40% - Accent1 4 3 2 3 3 3" xfId="13304"/>
    <cellStyle name="40% - Accent1 4 3 2 3 4" xfId="13305"/>
    <cellStyle name="40% - Accent1 4 3 2 3 5" xfId="13306"/>
    <cellStyle name="40% - Accent1 4 3 2 3 6" xfId="13307"/>
    <cellStyle name="40% - Accent1 4 3 2 3 7" xfId="13308"/>
    <cellStyle name="40% - Accent1 4 3 2 4" xfId="13309"/>
    <cellStyle name="40% - Accent1 4 3 2 4 2" xfId="13310"/>
    <cellStyle name="40% - Accent1 4 3 2 4 2 2" xfId="13311"/>
    <cellStyle name="40% - Accent1 4 3 2 4 2 3" xfId="13312"/>
    <cellStyle name="40% - Accent1 4 3 2 4 3" xfId="13313"/>
    <cellStyle name="40% - Accent1 4 3 2 4 4" xfId="13314"/>
    <cellStyle name="40% - Accent1 4 3 2 4 5" xfId="13315"/>
    <cellStyle name="40% - Accent1 4 3 2 4 6" xfId="13316"/>
    <cellStyle name="40% - Accent1 4 3 2 5" xfId="13317"/>
    <cellStyle name="40% - Accent1 4 3 2 5 2" xfId="13318"/>
    <cellStyle name="40% - Accent1 4 3 2 5 2 2" xfId="13319"/>
    <cellStyle name="40% - Accent1 4 3 2 5 2 3" xfId="13320"/>
    <cellStyle name="40% - Accent1 4 3 2 5 3" xfId="13321"/>
    <cellStyle name="40% - Accent1 4 3 2 5 4" xfId="13322"/>
    <cellStyle name="40% - Accent1 4 3 2 5 5" xfId="13323"/>
    <cellStyle name="40% - Accent1 4 3 2 5 6" xfId="13324"/>
    <cellStyle name="40% - Accent1 4 3 2 6" xfId="13325"/>
    <cellStyle name="40% - Accent1 4 3 2 6 2" xfId="13326"/>
    <cellStyle name="40% - Accent1 4 3 2 6 3" xfId="13327"/>
    <cellStyle name="40% - Accent1 4 3 2 7" xfId="13328"/>
    <cellStyle name="40% - Accent1 4 3 2 8" xfId="13329"/>
    <cellStyle name="40% - Accent1 4 3 2 9" xfId="13330"/>
    <cellStyle name="40% - Accent1 4 3 3" xfId="13331"/>
    <cellStyle name="40% - Accent1 4 3 3 2" xfId="13332"/>
    <cellStyle name="40% - Accent1 4 3 3 2 2" xfId="13333"/>
    <cellStyle name="40% - Accent1 4 3 3 2 2 2" xfId="13334"/>
    <cellStyle name="40% - Accent1 4 3 3 2 2 2 2" xfId="13335"/>
    <cellStyle name="40% - Accent1 4 3 3 2 2 2 3" xfId="13336"/>
    <cellStyle name="40% - Accent1 4 3 3 2 2 3" xfId="13337"/>
    <cellStyle name="40% - Accent1 4 3 3 2 2 4" xfId="13338"/>
    <cellStyle name="40% - Accent1 4 3 3 2 2 5" xfId="13339"/>
    <cellStyle name="40% - Accent1 4 3 3 2 2 6" xfId="13340"/>
    <cellStyle name="40% - Accent1 4 3 3 2 3" xfId="13341"/>
    <cellStyle name="40% - Accent1 4 3 3 2 3 2" xfId="13342"/>
    <cellStyle name="40% - Accent1 4 3 3 2 3 3" xfId="13343"/>
    <cellStyle name="40% - Accent1 4 3 3 2 4" xfId="13344"/>
    <cellStyle name="40% - Accent1 4 3 3 2 5" xfId="13345"/>
    <cellStyle name="40% - Accent1 4 3 3 2 6" xfId="13346"/>
    <cellStyle name="40% - Accent1 4 3 3 2 7" xfId="13347"/>
    <cellStyle name="40% - Accent1 4 3 3 3" xfId="13348"/>
    <cellStyle name="40% - Accent1 4 3 3 3 2" xfId="13349"/>
    <cellStyle name="40% - Accent1 4 3 3 3 2 2" xfId="13350"/>
    <cellStyle name="40% - Accent1 4 3 3 3 2 3" xfId="13351"/>
    <cellStyle name="40% - Accent1 4 3 3 3 3" xfId="13352"/>
    <cellStyle name="40% - Accent1 4 3 3 3 4" xfId="13353"/>
    <cellStyle name="40% - Accent1 4 3 3 3 5" xfId="13354"/>
    <cellStyle name="40% - Accent1 4 3 3 3 6" xfId="13355"/>
    <cellStyle name="40% - Accent1 4 3 3 4" xfId="13356"/>
    <cellStyle name="40% - Accent1 4 3 3 4 2" xfId="13357"/>
    <cellStyle name="40% - Accent1 4 3 3 4 2 2" xfId="13358"/>
    <cellStyle name="40% - Accent1 4 3 3 4 2 3" xfId="13359"/>
    <cellStyle name="40% - Accent1 4 3 3 4 3" xfId="13360"/>
    <cellStyle name="40% - Accent1 4 3 3 4 4" xfId="13361"/>
    <cellStyle name="40% - Accent1 4 3 3 4 5" xfId="13362"/>
    <cellStyle name="40% - Accent1 4 3 3 4 6" xfId="13363"/>
    <cellStyle name="40% - Accent1 4 3 3 5" xfId="13364"/>
    <cellStyle name="40% - Accent1 4 3 3 5 2" xfId="13365"/>
    <cellStyle name="40% - Accent1 4 3 3 5 3" xfId="13366"/>
    <cellStyle name="40% - Accent1 4 3 3 6" xfId="13367"/>
    <cellStyle name="40% - Accent1 4 3 3 7" xfId="13368"/>
    <cellStyle name="40% - Accent1 4 3 3 8" xfId="13369"/>
    <cellStyle name="40% - Accent1 4 3 3 9" xfId="13370"/>
    <cellStyle name="40% - Accent1 4 3 4" xfId="13371"/>
    <cellStyle name="40% - Accent1 4 3 4 2" xfId="13372"/>
    <cellStyle name="40% - Accent1 4 3 4 2 2" xfId="13373"/>
    <cellStyle name="40% - Accent1 4 3 4 2 2 2" xfId="13374"/>
    <cellStyle name="40% - Accent1 4 3 4 2 2 3" xfId="13375"/>
    <cellStyle name="40% - Accent1 4 3 4 2 3" xfId="13376"/>
    <cellStyle name="40% - Accent1 4 3 4 2 4" xfId="13377"/>
    <cellStyle name="40% - Accent1 4 3 4 2 5" xfId="13378"/>
    <cellStyle name="40% - Accent1 4 3 4 2 6" xfId="13379"/>
    <cellStyle name="40% - Accent1 4 3 4 3" xfId="13380"/>
    <cellStyle name="40% - Accent1 4 3 4 3 2" xfId="13381"/>
    <cellStyle name="40% - Accent1 4 3 4 3 3" xfId="13382"/>
    <cellStyle name="40% - Accent1 4 3 4 4" xfId="13383"/>
    <cellStyle name="40% - Accent1 4 3 4 5" xfId="13384"/>
    <cellStyle name="40% - Accent1 4 3 4 6" xfId="13385"/>
    <cellStyle name="40% - Accent1 4 3 4 7" xfId="13386"/>
    <cellStyle name="40% - Accent1 4 3 5" xfId="13387"/>
    <cellStyle name="40% - Accent1 4 3 5 2" xfId="13388"/>
    <cellStyle name="40% - Accent1 4 3 5 2 2" xfId="13389"/>
    <cellStyle name="40% - Accent1 4 3 5 2 3" xfId="13390"/>
    <cellStyle name="40% - Accent1 4 3 5 3" xfId="13391"/>
    <cellStyle name="40% - Accent1 4 3 5 4" xfId="13392"/>
    <cellStyle name="40% - Accent1 4 3 5 5" xfId="13393"/>
    <cellStyle name="40% - Accent1 4 3 5 6" xfId="13394"/>
    <cellStyle name="40% - Accent1 4 3 6" xfId="13395"/>
    <cellStyle name="40% - Accent1 4 3 6 2" xfId="13396"/>
    <cellStyle name="40% - Accent1 4 3 6 2 2" xfId="13397"/>
    <cellStyle name="40% - Accent1 4 3 6 2 3" xfId="13398"/>
    <cellStyle name="40% - Accent1 4 3 6 3" xfId="13399"/>
    <cellStyle name="40% - Accent1 4 3 6 4" xfId="13400"/>
    <cellStyle name="40% - Accent1 4 3 6 5" xfId="13401"/>
    <cellStyle name="40% - Accent1 4 3 6 6" xfId="13402"/>
    <cellStyle name="40% - Accent1 4 3 7" xfId="13403"/>
    <cellStyle name="40% - Accent1 4 3 7 2" xfId="13404"/>
    <cellStyle name="40% - Accent1 4 3 7 2 2" xfId="13405"/>
    <cellStyle name="40% - Accent1 4 3 7 2 3" xfId="13406"/>
    <cellStyle name="40% - Accent1 4 3 7 3" xfId="13407"/>
    <cellStyle name="40% - Accent1 4 3 7 4" xfId="13408"/>
    <cellStyle name="40% - Accent1 4 3 7 5" xfId="13409"/>
    <cellStyle name="40% - Accent1 4 3 7 6" xfId="13410"/>
    <cellStyle name="40% - Accent1 4 3 8" xfId="13411"/>
    <cellStyle name="40% - Accent1 4 3 8 2" xfId="13412"/>
    <cellStyle name="40% - Accent1 4 3 8 2 2" xfId="13413"/>
    <cellStyle name="40% - Accent1 4 3 8 2 3" xfId="13414"/>
    <cellStyle name="40% - Accent1 4 3 8 3" xfId="13415"/>
    <cellStyle name="40% - Accent1 4 3 8 4" xfId="13416"/>
    <cellStyle name="40% - Accent1 4 3 8 5" xfId="13417"/>
    <cellStyle name="40% - Accent1 4 3 8 6" xfId="13418"/>
    <cellStyle name="40% - Accent1 4 3 9" xfId="13419"/>
    <cellStyle name="40% - Accent1 4 3 9 2" xfId="13420"/>
    <cellStyle name="40% - Accent1 4 3 9 3" xfId="13421"/>
    <cellStyle name="40% - Accent1 4 4" xfId="13422"/>
    <cellStyle name="40% - Accent1 4 4 10" xfId="13423"/>
    <cellStyle name="40% - Accent1 4 4 2" xfId="13424"/>
    <cellStyle name="40% - Accent1 4 4 2 2" xfId="13425"/>
    <cellStyle name="40% - Accent1 4 4 2 2 2" xfId="13426"/>
    <cellStyle name="40% - Accent1 4 4 2 2 2 2" xfId="13427"/>
    <cellStyle name="40% - Accent1 4 4 2 2 2 3" xfId="13428"/>
    <cellStyle name="40% - Accent1 4 4 2 2 3" xfId="13429"/>
    <cellStyle name="40% - Accent1 4 4 2 2 4" xfId="13430"/>
    <cellStyle name="40% - Accent1 4 4 2 2 5" xfId="13431"/>
    <cellStyle name="40% - Accent1 4 4 2 2 6" xfId="13432"/>
    <cellStyle name="40% - Accent1 4 4 2 3" xfId="13433"/>
    <cellStyle name="40% - Accent1 4 4 2 3 2" xfId="13434"/>
    <cellStyle name="40% - Accent1 4 4 2 3 2 2" xfId="13435"/>
    <cellStyle name="40% - Accent1 4 4 2 3 2 3" xfId="13436"/>
    <cellStyle name="40% - Accent1 4 4 2 3 3" xfId="13437"/>
    <cellStyle name="40% - Accent1 4 4 2 3 4" xfId="13438"/>
    <cellStyle name="40% - Accent1 4 4 2 3 5" xfId="13439"/>
    <cellStyle name="40% - Accent1 4 4 2 3 6" xfId="13440"/>
    <cellStyle name="40% - Accent1 4 4 2 4" xfId="13441"/>
    <cellStyle name="40% - Accent1 4 4 2 4 2" xfId="13442"/>
    <cellStyle name="40% - Accent1 4 4 2 4 3" xfId="13443"/>
    <cellStyle name="40% - Accent1 4 4 2 5" xfId="13444"/>
    <cellStyle name="40% - Accent1 4 4 2 6" xfId="13445"/>
    <cellStyle name="40% - Accent1 4 4 2 7" xfId="13446"/>
    <cellStyle name="40% - Accent1 4 4 2 8" xfId="13447"/>
    <cellStyle name="40% - Accent1 4 4 3" xfId="13448"/>
    <cellStyle name="40% - Accent1 4 4 3 2" xfId="13449"/>
    <cellStyle name="40% - Accent1 4 4 3 2 2" xfId="13450"/>
    <cellStyle name="40% - Accent1 4 4 3 2 2 2" xfId="13451"/>
    <cellStyle name="40% - Accent1 4 4 3 2 2 3" xfId="13452"/>
    <cellStyle name="40% - Accent1 4 4 3 2 3" xfId="13453"/>
    <cellStyle name="40% - Accent1 4 4 3 2 4" xfId="13454"/>
    <cellStyle name="40% - Accent1 4 4 3 2 5" xfId="13455"/>
    <cellStyle name="40% - Accent1 4 4 3 2 6" xfId="13456"/>
    <cellStyle name="40% - Accent1 4 4 3 3" xfId="13457"/>
    <cellStyle name="40% - Accent1 4 4 3 3 2" xfId="13458"/>
    <cellStyle name="40% - Accent1 4 4 3 3 3" xfId="13459"/>
    <cellStyle name="40% - Accent1 4 4 3 4" xfId="13460"/>
    <cellStyle name="40% - Accent1 4 4 3 5" xfId="13461"/>
    <cellStyle name="40% - Accent1 4 4 3 6" xfId="13462"/>
    <cellStyle name="40% - Accent1 4 4 3 7" xfId="13463"/>
    <cellStyle name="40% - Accent1 4 4 4" xfId="13464"/>
    <cellStyle name="40% - Accent1 4 4 4 2" xfId="13465"/>
    <cellStyle name="40% - Accent1 4 4 4 2 2" xfId="13466"/>
    <cellStyle name="40% - Accent1 4 4 4 2 3" xfId="13467"/>
    <cellStyle name="40% - Accent1 4 4 4 3" xfId="13468"/>
    <cellStyle name="40% - Accent1 4 4 4 4" xfId="13469"/>
    <cellStyle name="40% - Accent1 4 4 4 5" xfId="13470"/>
    <cellStyle name="40% - Accent1 4 4 4 6" xfId="13471"/>
    <cellStyle name="40% - Accent1 4 4 5" xfId="13472"/>
    <cellStyle name="40% - Accent1 4 4 5 2" xfId="13473"/>
    <cellStyle name="40% - Accent1 4 4 5 2 2" xfId="13474"/>
    <cellStyle name="40% - Accent1 4 4 5 2 3" xfId="13475"/>
    <cellStyle name="40% - Accent1 4 4 5 3" xfId="13476"/>
    <cellStyle name="40% - Accent1 4 4 5 4" xfId="13477"/>
    <cellStyle name="40% - Accent1 4 4 5 5" xfId="13478"/>
    <cellStyle name="40% - Accent1 4 4 5 6" xfId="13479"/>
    <cellStyle name="40% - Accent1 4 4 6" xfId="13480"/>
    <cellStyle name="40% - Accent1 4 4 6 2" xfId="13481"/>
    <cellStyle name="40% - Accent1 4 4 6 3" xfId="13482"/>
    <cellStyle name="40% - Accent1 4 4 7" xfId="13483"/>
    <cellStyle name="40% - Accent1 4 4 8" xfId="13484"/>
    <cellStyle name="40% - Accent1 4 4 9" xfId="13485"/>
    <cellStyle name="40% - Accent1 4 5" xfId="13486"/>
    <cellStyle name="40% - Accent1 4 5 2" xfId="13487"/>
    <cellStyle name="40% - Accent1 4 5 2 2" xfId="13488"/>
    <cellStyle name="40% - Accent1 4 5 2 2 2" xfId="13489"/>
    <cellStyle name="40% - Accent1 4 5 2 2 2 2" xfId="13490"/>
    <cellStyle name="40% - Accent1 4 5 2 2 2 3" xfId="13491"/>
    <cellStyle name="40% - Accent1 4 5 2 2 3" xfId="13492"/>
    <cellStyle name="40% - Accent1 4 5 2 2 4" xfId="13493"/>
    <cellStyle name="40% - Accent1 4 5 2 2 5" xfId="13494"/>
    <cellStyle name="40% - Accent1 4 5 2 2 6" xfId="13495"/>
    <cellStyle name="40% - Accent1 4 5 2 3" xfId="13496"/>
    <cellStyle name="40% - Accent1 4 5 2 3 2" xfId="13497"/>
    <cellStyle name="40% - Accent1 4 5 2 3 3" xfId="13498"/>
    <cellStyle name="40% - Accent1 4 5 2 4" xfId="13499"/>
    <cellStyle name="40% - Accent1 4 5 2 5" xfId="13500"/>
    <cellStyle name="40% - Accent1 4 5 2 6" xfId="13501"/>
    <cellStyle name="40% - Accent1 4 5 2 7" xfId="13502"/>
    <cellStyle name="40% - Accent1 4 5 3" xfId="13503"/>
    <cellStyle name="40% - Accent1 4 5 3 2" xfId="13504"/>
    <cellStyle name="40% - Accent1 4 5 3 2 2" xfId="13505"/>
    <cellStyle name="40% - Accent1 4 5 3 2 3" xfId="13506"/>
    <cellStyle name="40% - Accent1 4 5 3 3" xfId="13507"/>
    <cellStyle name="40% - Accent1 4 5 3 4" xfId="13508"/>
    <cellStyle name="40% - Accent1 4 5 3 5" xfId="13509"/>
    <cellStyle name="40% - Accent1 4 5 3 6" xfId="13510"/>
    <cellStyle name="40% - Accent1 4 5 4" xfId="13511"/>
    <cellStyle name="40% - Accent1 4 5 4 2" xfId="13512"/>
    <cellStyle name="40% - Accent1 4 5 4 2 2" xfId="13513"/>
    <cellStyle name="40% - Accent1 4 5 4 2 3" xfId="13514"/>
    <cellStyle name="40% - Accent1 4 5 4 3" xfId="13515"/>
    <cellStyle name="40% - Accent1 4 5 4 4" xfId="13516"/>
    <cellStyle name="40% - Accent1 4 5 4 5" xfId="13517"/>
    <cellStyle name="40% - Accent1 4 5 4 6" xfId="13518"/>
    <cellStyle name="40% - Accent1 4 5 5" xfId="13519"/>
    <cellStyle name="40% - Accent1 4 5 5 2" xfId="13520"/>
    <cellStyle name="40% - Accent1 4 5 5 3" xfId="13521"/>
    <cellStyle name="40% - Accent1 4 5 6" xfId="13522"/>
    <cellStyle name="40% - Accent1 4 5 7" xfId="13523"/>
    <cellStyle name="40% - Accent1 4 5 8" xfId="13524"/>
    <cellStyle name="40% - Accent1 4 5 9" xfId="13525"/>
    <cellStyle name="40% - Accent1 4 6" xfId="13526"/>
    <cellStyle name="40% - Accent1 4 6 2" xfId="13527"/>
    <cellStyle name="40% - Accent1 4 6 2 2" xfId="13528"/>
    <cellStyle name="40% - Accent1 4 6 2 2 2" xfId="13529"/>
    <cellStyle name="40% - Accent1 4 6 2 2 3" xfId="13530"/>
    <cellStyle name="40% - Accent1 4 6 2 3" xfId="13531"/>
    <cellStyle name="40% - Accent1 4 6 2 4" xfId="13532"/>
    <cellStyle name="40% - Accent1 4 6 2 5" xfId="13533"/>
    <cellStyle name="40% - Accent1 4 6 2 6" xfId="13534"/>
    <cellStyle name="40% - Accent1 4 6 3" xfId="13535"/>
    <cellStyle name="40% - Accent1 4 6 3 2" xfId="13536"/>
    <cellStyle name="40% - Accent1 4 6 3 3" xfId="13537"/>
    <cellStyle name="40% - Accent1 4 6 4" xfId="13538"/>
    <cellStyle name="40% - Accent1 4 6 5" xfId="13539"/>
    <cellStyle name="40% - Accent1 4 6 6" xfId="13540"/>
    <cellStyle name="40% - Accent1 4 6 7" xfId="13541"/>
    <cellStyle name="40% - Accent1 4 7" xfId="13542"/>
    <cellStyle name="40% - Accent1 4 7 2" xfId="13543"/>
    <cellStyle name="40% - Accent1 4 7 2 2" xfId="13544"/>
    <cellStyle name="40% - Accent1 4 7 2 3" xfId="13545"/>
    <cellStyle name="40% - Accent1 4 7 3" xfId="13546"/>
    <cellStyle name="40% - Accent1 4 7 4" xfId="13547"/>
    <cellStyle name="40% - Accent1 4 7 5" xfId="13548"/>
    <cellStyle name="40% - Accent1 4 7 6" xfId="13549"/>
    <cellStyle name="40% - Accent1 4 8" xfId="13550"/>
    <cellStyle name="40% - Accent1 4 8 2" xfId="13551"/>
    <cellStyle name="40% - Accent1 4 8 2 2" xfId="13552"/>
    <cellStyle name="40% - Accent1 4 8 2 3" xfId="13553"/>
    <cellStyle name="40% - Accent1 4 8 3" xfId="13554"/>
    <cellStyle name="40% - Accent1 4 8 4" xfId="13555"/>
    <cellStyle name="40% - Accent1 4 8 5" xfId="13556"/>
    <cellStyle name="40% - Accent1 4 8 6" xfId="13557"/>
    <cellStyle name="40% - Accent1 4 9" xfId="13558"/>
    <cellStyle name="40% - Accent1 4 9 2" xfId="13559"/>
    <cellStyle name="40% - Accent1 4 9 2 2" xfId="13560"/>
    <cellStyle name="40% - Accent1 4 9 2 3" xfId="13561"/>
    <cellStyle name="40% - Accent1 4 9 3" xfId="13562"/>
    <cellStyle name="40% - Accent1 4 9 4" xfId="13563"/>
    <cellStyle name="40% - Accent1 4 9 5" xfId="13564"/>
    <cellStyle name="40% - Accent1 4 9 6" xfId="13565"/>
    <cellStyle name="40% - Accent1 5" xfId="13566"/>
    <cellStyle name="40% - Accent1 5 10" xfId="13567"/>
    <cellStyle name="40% - Accent1 5 11" xfId="13568"/>
    <cellStyle name="40% - Accent1 5 12" xfId="13569"/>
    <cellStyle name="40% - Accent1 5 13" xfId="13570"/>
    <cellStyle name="40% - Accent1 5 2" xfId="13571"/>
    <cellStyle name="40% - Accent1 5 2 10" xfId="13572"/>
    <cellStyle name="40% - Accent1 5 2 2" xfId="13573"/>
    <cellStyle name="40% - Accent1 5 2 2 2" xfId="13574"/>
    <cellStyle name="40% - Accent1 5 2 2 2 2" xfId="13575"/>
    <cellStyle name="40% - Accent1 5 2 2 2 2 2" xfId="13576"/>
    <cellStyle name="40% - Accent1 5 2 2 2 2 3" xfId="13577"/>
    <cellStyle name="40% - Accent1 5 2 2 2 3" xfId="13578"/>
    <cellStyle name="40% - Accent1 5 2 2 2 4" xfId="13579"/>
    <cellStyle name="40% - Accent1 5 2 2 2 5" xfId="13580"/>
    <cellStyle name="40% - Accent1 5 2 2 2 6" xfId="13581"/>
    <cellStyle name="40% - Accent1 5 2 2 3" xfId="13582"/>
    <cellStyle name="40% - Accent1 5 2 2 3 2" xfId="13583"/>
    <cellStyle name="40% - Accent1 5 2 2 3 2 2" xfId="13584"/>
    <cellStyle name="40% - Accent1 5 2 2 3 2 3" xfId="13585"/>
    <cellStyle name="40% - Accent1 5 2 2 3 3" xfId="13586"/>
    <cellStyle name="40% - Accent1 5 2 2 3 4" xfId="13587"/>
    <cellStyle name="40% - Accent1 5 2 2 3 5" xfId="13588"/>
    <cellStyle name="40% - Accent1 5 2 2 3 6" xfId="13589"/>
    <cellStyle name="40% - Accent1 5 2 2 4" xfId="13590"/>
    <cellStyle name="40% - Accent1 5 2 2 4 2" xfId="13591"/>
    <cellStyle name="40% - Accent1 5 2 2 4 3" xfId="13592"/>
    <cellStyle name="40% - Accent1 5 2 2 5" xfId="13593"/>
    <cellStyle name="40% - Accent1 5 2 2 6" xfId="13594"/>
    <cellStyle name="40% - Accent1 5 2 2 7" xfId="13595"/>
    <cellStyle name="40% - Accent1 5 2 2 8" xfId="13596"/>
    <cellStyle name="40% - Accent1 5 2 3" xfId="13597"/>
    <cellStyle name="40% - Accent1 5 2 3 2" xfId="13598"/>
    <cellStyle name="40% - Accent1 5 2 3 2 2" xfId="13599"/>
    <cellStyle name="40% - Accent1 5 2 3 2 2 2" xfId="13600"/>
    <cellStyle name="40% - Accent1 5 2 3 2 2 3" xfId="13601"/>
    <cellStyle name="40% - Accent1 5 2 3 2 3" xfId="13602"/>
    <cellStyle name="40% - Accent1 5 2 3 2 4" xfId="13603"/>
    <cellStyle name="40% - Accent1 5 2 3 2 5" xfId="13604"/>
    <cellStyle name="40% - Accent1 5 2 3 2 6" xfId="13605"/>
    <cellStyle name="40% - Accent1 5 2 3 3" xfId="13606"/>
    <cellStyle name="40% - Accent1 5 2 3 3 2" xfId="13607"/>
    <cellStyle name="40% - Accent1 5 2 3 3 3" xfId="13608"/>
    <cellStyle name="40% - Accent1 5 2 3 4" xfId="13609"/>
    <cellStyle name="40% - Accent1 5 2 3 5" xfId="13610"/>
    <cellStyle name="40% - Accent1 5 2 3 6" xfId="13611"/>
    <cellStyle name="40% - Accent1 5 2 3 7" xfId="13612"/>
    <cellStyle name="40% - Accent1 5 2 4" xfId="13613"/>
    <cellStyle name="40% - Accent1 5 2 4 2" xfId="13614"/>
    <cellStyle name="40% - Accent1 5 2 4 2 2" xfId="13615"/>
    <cellStyle name="40% - Accent1 5 2 4 2 3" xfId="13616"/>
    <cellStyle name="40% - Accent1 5 2 4 3" xfId="13617"/>
    <cellStyle name="40% - Accent1 5 2 4 4" xfId="13618"/>
    <cellStyle name="40% - Accent1 5 2 4 5" xfId="13619"/>
    <cellStyle name="40% - Accent1 5 2 4 6" xfId="13620"/>
    <cellStyle name="40% - Accent1 5 2 5" xfId="13621"/>
    <cellStyle name="40% - Accent1 5 2 5 2" xfId="13622"/>
    <cellStyle name="40% - Accent1 5 2 5 2 2" xfId="13623"/>
    <cellStyle name="40% - Accent1 5 2 5 2 3" xfId="13624"/>
    <cellStyle name="40% - Accent1 5 2 5 3" xfId="13625"/>
    <cellStyle name="40% - Accent1 5 2 5 4" xfId="13626"/>
    <cellStyle name="40% - Accent1 5 2 5 5" xfId="13627"/>
    <cellStyle name="40% - Accent1 5 2 5 6" xfId="13628"/>
    <cellStyle name="40% - Accent1 5 2 6" xfId="13629"/>
    <cellStyle name="40% - Accent1 5 2 6 2" xfId="13630"/>
    <cellStyle name="40% - Accent1 5 2 6 3" xfId="13631"/>
    <cellStyle name="40% - Accent1 5 2 7" xfId="13632"/>
    <cellStyle name="40% - Accent1 5 2 8" xfId="13633"/>
    <cellStyle name="40% - Accent1 5 2 9" xfId="13634"/>
    <cellStyle name="40% - Accent1 5 3" xfId="13635"/>
    <cellStyle name="40% - Accent1 5 3 2" xfId="13636"/>
    <cellStyle name="40% - Accent1 5 3 2 2" xfId="13637"/>
    <cellStyle name="40% - Accent1 5 3 2 2 2" xfId="13638"/>
    <cellStyle name="40% - Accent1 5 3 2 2 2 2" xfId="13639"/>
    <cellStyle name="40% - Accent1 5 3 2 2 2 3" xfId="13640"/>
    <cellStyle name="40% - Accent1 5 3 2 2 3" xfId="13641"/>
    <cellStyle name="40% - Accent1 5 3 2 2 4" xfId="13642"/>
    <cellStyle name="40% - Accent1 5 3 2 2 5" xfId="13643"/>
    <cellStyle name="40% - Accent1 5 3 2 2 6" xfId="13644"/>
    <cellStyle name="40% - Accent1 5 3 2 3" xfId="13645"/>
    <cellStyle name="40% - Accent1 5 3 2 3 2" xfId="13646"/>
    <cellStyle name="40% - Accent1 5 3 2 3 3" xfId="13647"/>
    <cellStyle name="40% - Accent1 5 3 2 4" xfId="13648"/>
    <cellStyle name="40% - Accent1 5 3 2 5" xfId="13649"/>
    <cellStyle name="40% - Accent1 5 3 2 6" xfId="13650"/>
    <cellStyle name="40% - Accent1 5 3 2 7" xfId="13651"/>
    <cellStyle name="40% - Accent1 5 3 3" xfId="13652"/>
    <cellStyle name="40% - Accent1 5 3 3 2" xfId="13653"/>
    <cellStyle name="40% - Accent1 5 3 3 2 2" xfId="13654"/>
    <cellStyle name="40% - Accent1 5 3 3 2 3" xfId="13655"/>
    <cellStyle name="40% - Accent1 5 3 3 3" xfId="13656"/>
    <cellStyle name="40% - Accent1 5 3 3 4" xfId="13657"/>
    <cellStyle name="40% - Accent1 5 3 3 5" xfId="13658"/>
    <cellStyle name="40% - Accent1 5 3 3 6" xfId="13659"/>
    <cellStyle name="40% - Accent1 5 3 4" xfId="13660"/>
    <cellStyle name="40% - Accent1 5 3 4 2" xfId="13661"/>
    <cellStyle name="40% - Accent1 5 3 4 2 2" xfId="13662"/>
    <cellStyle name="40% - Accent1 5 3 4 2 3" xfId="13663"/>
    <cellStyle name="40% - Accent1 5 3 4 3" xfId="13664"/>
    <cellStyle name="40% - Accent1 5 3 4 4" xfId="13665"/>
    <cellStyle name="40% - Accent1 5 3 4 5" xfId="13666"/>
    <cellStyle name="40% - Accent1 5 3 4 6" xfId="13667"/>
    <cellStyle name="40% - Accent1 5 3 5" xfId="13668"/>
    <cellStyle name="40% - Accent1 5 3 5 2" xfId="13669"/>
    <cellStyle name="40% - Accent1 5 3 5 3" xfId="13670"/>
    <cellStyle name="40% - Accent1 5 3 6" xfId="13671"/>
    <cellStyle name="40% - Accent1 5 3 7" xfId="13672"/>
    <cellStyle name="40% - Accent1 5 3 8" xfId="13673"/>
    <cellStyle name="40% - Accent1 5 3 9" xfId="13674"/>
    <cellStyle name="40% - Accent1 5 4" xfId="13675"/>
    <cellStyle name="40% - Accent1 5 4 2" xfId="13676"/>
    <cellStyle name="40% - Accent1 5 4 2 2" xfId="13677"/>
    <cellStyle name="40% - Accent1 5 4 2 2 2" xfId="13678"/>
    <cellStyle name="40% - Accent1 5 4 2 2 3" xfId="13679"/>
    <cellStyle name="40% - Accent1 5 4 2 3" xfId="13680"/>
    <cellStyle name="40% - Accent1 5 4 2 4" xfId="13681"/>
    <cellStyle name="40% - Accent1 5 4 2 5" xfId="13682"/>
    <cellStyle name="40% - Accent1 5 4 2 6" xfId="13683"/>
    <cellStyle name="40% - Accent1 5 4 3" xfId="13684"/>
    <cellStyle name="40% - Accent1 5 4 3 2" xfId="13685"/>
    <cellStyle name="40% - Accent1 5 4 3 3" xfId="13686"/>
    <cellStyle name="40% - Accent1 5 4 4" xfId="13687"/>
    <cellStyle name="40% - Accent1 5 4 5" xfId="13688"/>
    <cellStyle name="40% - Accent1 5 4 6" xfId="13689"/>
    <cellStyle name="40% - Accent1 5 4 7" xfId="13690"/>
    <cellStyle name="40% - Accent1 5 5" xfId="13691"/>
    <cellStyle name="40% - Accent1 5 5 2" xfId="13692"/>
    <cellStyle name="40% - Accent1 5 5 2 2" xfId="13693"/>
    <cellStyle name="40% - Accent1 5 5 2 3" xfId="13694"/>
    <cellStyle name="40% - Accent1 5 5 3" xfId="13695"/>
    <cellStyle name="40% - Accent1 5 5 4" xfId="13696"/>
    <cellStyle name="40% - Accent1 5 5 5" xfId="13697"/>
    <cellStyle name="40% - Accent1 5 5 6" xfId="13698"/>
    <cellStyle name="40% - Accent1 5 6" xfId="13699"/>
    <cellStyle name="40% - Accent1 5 6 2" xfId="13700"/>
    <cellStyle name="40% - Accent1 5 6 2 2" xfId="13701"/>
    <cellStyle name="40% - Accent1 5 6 2 3" xfId="13702"/>
    <cellStyle name="40% - Accent1 5 6 3" xfId="13703"/>
    <cellStyle name="40% - Accent1 5 6 4" xfId="13704"/>
    <cellStyle name="40% - Accent1 5 6 5" xfId="13705"/>
    <cellStyle name="40% - Accent1 5 6 6" xfId="13706"/>
    <cellStyle name="40% - Accent1 5 7" xfId="13707"/>
    <cellStyle name="40% - Accent1 5 7 2" xfId="13708"/>
    <cellStyle name="40% - Accent1 5 7 2 2" xfId="13709"/>
    <cellStyle name="40% - Accent1 5 7 2 3" xfId="13710"/>
    <cellStyle name="40% - Accent1 5 7 3" xfId="13711"/>
    <cellStyle name="40% - Accent1 5 7 4" xfId="13712"/>
    <cellStyle name="40% - Accent1 5 7 5" xfId="13713"/>
    <cellStyle name="40% - Accent1 5 7 6" xfId="13714"/>
    <cellStyle name="40% - Accent1 5 8" xfId="13715"/>
    <cellStyle name="40% - Accent1 5 8 2" xfId="13716"/>
    <cellStyle name="40% - Accent1 5 8 2 2" xfId="13717"/>
    <cellStyle name="40% - Accent1 5 8 2 3" xfId="13718"/>
    <cellStyle name="40% - Accent1 5 8 3" xfId="13719"/>
    <cellStyle name="40% - Accent1 5 8 4" xfId="13720"/>
    <cellStyle name="40% - Accent1 5 8 5" xfId="13721"/>
    <cellStyle name="40% - Accent1 5 8 6" xfId="13722"/>
    <cellStyle name="40% - Accent1 5 9" xfId="13723"/>
    <cellStyle name="40% - Accent1 5 9 2" xfId="13724"/>
    <cellStyle name="40% - Accent1 5 9 3" xfId="13725"/>
    <cellStyle name="40% - Accent1 6" xfId="13726"/>
    <cellStyle name="40% - Accent1 6 10" xfId="13727"/>
    <cellStyle name="40% - Accent1 6 11" xfId="13728"/>
    <cellStyle name="40% - Accent1 6 2" xfId="13729"/>
    <cellStyle name="40% - Accent1 6 2 2" xfId="13730"/>
    <cellStyle name="40% - Accent1 6 2 2 2" xfId="13731"/>
    <cellStyle name="40% - Accent1 6 2 2 2 2" xfId="13732"/>
    <cellStyle name="40% - Accent1 6 2 2 2 3" xfId="13733"/>
    <cellStyle name="40% - Accent1 6 2 2 3" xfId="13734"/>
    <cellStyle name="40% - Accent1 6 2 2 4" xfId="13735"/>
    <cellStyle name="40% - Accent1 6 2 2 5" xfId="13736"/>
    <cellStyle name="40% - Accent1 6 2 2 6" xfId="13737"/>
    <cellStyle name="40% - Accent1 6 2 3" xfId="13738"/>
    <cellStyle name="40% - Accent1 6 2 3 2" xfId="13739"/>
    <cellStyle name="40% - Accent1 6 2 3 2 2" xfId="13740"/>
    <cellStyle name="40% - Accent1 6 2 3 2 3" xfId="13741"/>
    <cellStyle name="40% - Accent1 6 2 3 3" xfId="13742"/>
    <cellStyle name="40% - Accent1 6 2 3 4" xfId="13743"/>
    <cellStyle name="40% - Accent1 6 2 3 5" xfId="13744"/>
    <cellStyle name="40% - Accent1 6 2 3 6" xfId="13745"/>
    <cellStyle name="40% - Accent1 6 2 4" xfId="13746"/>
    <cellStyle name="40% - Accent1 6 2 4 2" xfId="13747"/>
    <cellStyle name="40% - Accent1 6 2 4 3" xfId="13748"/>
    <cellStyle name="40% - Accent1 6 2 5" xfId="13749"/>
    <cellStyle name="40% - Accent1 6 2 6" xfId="13750"/>
    <cellStyle name="40% - Accent1 6 2 7" xfId="13751"/>
    <cellStyle name="40% - Accent1 6 2 8" xfId="13752"/>
    <cellStyle name="40% - Accent1 6 3" xfId="13753"/>
    <cellStyle name="40% - Accent1 6 3 2" xfId="13754"/>
    <cellStyle name="40% - Accent1 6 3 2 2" xfId="13755"/>
    <cellStyle name="40% - Accent1 6 3 2 2 2" xfId="13756"/>
    <cellStyle name="40% - Accent1 6 3 2 2 3" xfId="13757"/>
    <cellStyle name="40% - Accent1 6 3 2 3" xfId="13758"/>
    <cellStyle name="40% - Accent1 6 3 2 4" xfId="13759"/>
    <cellStyle name="40% - Accent1 6 3 2 5" xfId="13760"/>
    <cellStyle name="40% - Accent1 6 3 2 6" xfId="13761"/>
    <cellStyle name="40% - Accent1 6 3 3" xfId="13762"/>
    <cellStyle name="40% - Accent1 6 3 3 2" xfId="13763"/>
    <cellStyle name="40% - Accent1 6 3 3 3" xfId="13764"/>
    <cellStyle name="40% - Accent1 6 3 4" xfId="13765"/>
    <cellStyle name="40% - Accent1 6 3 5" xfId="13766"/>
    <cellStyle name="40% - Accent1 6 3 6" xfId="13767"/>
    <cellStyle name="40% - Accent1 6 3 7" xfId="13768"/>
    <cellStyle name="40% - Accent1 6 4" xfId="13769"/>
    <cellStyle name="40% - Accent1 6 4 2" xfId="13770"/>
    <cellStyle name="40% - Accent1 6 4 2 2" xfId="13771"/>
    <cellStyle name="40% - Accent1 6 4 2 3" xfId="13772"/>
    <cellStyle name="40% - Accent1 6 4 3" xfId="13773"/>
    <cellStyle name="40% - Accent1 6 4 4" xfId="13774"/>
    <cellStyle name="40% - Accent1 6 4 5" xfId="13775"/>
    <cellStyle name="40% - Accent1 6 4 6" xfId="13776"/>
    <cellStyle name="40% - Accent1 6 5" xfId="13777"/>
    <cellStyle name="40% - Accent1 6 5 2" xfId="13778"/>
    <cellStyle name="40% - Accent1 6 5 2 2" xfId="13779"/>
    <cellStyle name="40% - Accent1 6 5 2 3" xfId="13780"/>
    <cellStyle name="40% - Accent1 6 5 3" xfId="13781"/>
    <cellStyle name="40% - Accent1 6 5 4" xfId="13782"/>
    <cellStyle name="40% - Accent1 6 5 5" xfId="13783"/>
    <cellStyle name="40% - Accent1 6 5 6" xfId="13784"/>
    <cellStyle name="40% - Accent1 6 6" xfId="13785"/>
    <cellStyle name="40% - Accent1 6 6 2" xfId="13786"/>
    <cellStyle name="40% - Accent1 6 6 2 2" xfId="13787"/>
    <cellStyle name="40% - Accent1 6 6 2 3" xfId="13788"/>
    <cellStyle name="40% - Accent1 6 6 3" xfId="13789"/>
    <cellStyle name="40% - Accent1 6 6 4" xfId="13790"/>
    <cellStyle name="40% - Accent1 6 6 5" xfId="13791"/>
    <cellStyle name="40% - Accent1 6 6 6" xfId="13792"/>
    <cellStyle name="40% - Accent1 6 7" xfId="13793"/>
    <cellStyle name="40% - Accent1 6 7 2" xfId="13794"/>
    <cellStyle name="40% - Accent1 6 7 3" xfId="13795"/>
    <cellStyle name="40% - Accent1 6 8" xfId="13796"/>
    <cellStyle name="40% - Accent1 6 9" xfId="13797"/>
    <cellStyle name="40% - Accent1 7" xfId="13798"/>
    <cellStyle name="40% - Accent1 7 2" xfId="13799"/>
    <cellStyle name="40% - Accent1 7 2 2" xfId="13800"/>
    <cellStyle name="40% - Accent1 7 2 3" xfId="13801"/>
    <cellStyle name="40% - Accent1 7 3" xfId="13802"/>
    <cellStyle name="40% - Accent1 7 4" xfId="13803"/>
    <cellStyle name="40% - Accent1 7 5" xfId="13804"/>
    <cellStyle name="40% - Accent1 7 6" xfId="13805"/>
    <cellStyle name="40% - Accent1 8" xfId="13806"/>
    <cellStyle name="40% - Accent1 8 2" xfId="13807"/>
    <cellStyle name="40% - Accent1 8 2 2" xfId="13808"/>
    <cellStyle name="40% - Accent1 8 2 3" xfId="13809"/>
    <cellStyle name="40% - Accent1 8 3" xfId="13810"/>
    <cellStyle name="40% - Accent1 8 4" xfId="13811"/>
    <cellStyle name="40% - Accent1 8 5" xfId="13812"/>
    <cellStyle name="40% - Accent1 8 6" xfId="13813"/>
    <cellStyle name="40% - Accent1 9" xfId="13814"/>
    <cellStyle name="40% - Accent1 9 2" xfId="13815"/>
    <cellStyle name="40% - Accent1 9 2 2" xfId="13816"/>
    <cellStyle name="40% - Accent1 9 2 3" xfId="13817"/>
    <cellStyle name="40% - Accent1 9 3" xfId="13818"/>
    <cellStyle name="40% - Accent1 9 4" xfId="13819"/>
    <cellStyle name="40% - Accent1 9 5" xfId="13820"/>
    <cellStyle name="40% - Accent1 9 6" xfId="13821"/>
    <cellStyle name="40% - Accent2" xfId="26" builtinId="35" customBuiltin="1"/>
    <cellStyle name="40% - Accent2 10" xfId="13822"/>
    <cellStyle name="40% - Accent2 10 2" xfId="13823"/>
    <cellStyle name="40% - Accent2 10 2 2" xfId="13824"/>
    <cellStyle name="40% - Accent2 10 2 3" xfId="13825"/>
    <cellStyle name="40% - Accent2 10 3" xfId="13826"/>
    <cellStyle name="40% - Accent2 10 4" xfId="13827"/>
    <cellStyle name="40% - Accent2 10 5" xfId="13828"/>
    <cellStyle name="40% - Accent2 10 6" xfId="13829"/>
    <cellStyle name="40% - Accent2 11" xfId="13830"/>
    <cellStyle name="40% - Accent2 11 2" xfId="13831"/>
    <cellStyle name="40% - Accent2 11 2 2" xfId="13832"/>
    <cellStyle name="40% - Accent2 11 2 3" xfId="13833"/>
    <cellStyle name="40% - Accent2 11 3" xfId="13834"/>
    <cellStyle name="40% - Accent2 11 4" xfId="13835"/>
    <cellStyle name="40% - Accent2 11 5" xfId="13836"/>
    <cellStyle name="40% - Accent2 11 6" xfId="13837"/>
    <cellStyle name="40% - Accent2 12" xfId="13838"/>
    <cellStyle name="40% - Accent2 12 2" xfId="13839"/>
    <cellStyle name="40% - Accent2 12 2 2" xfId="13840"/>
    <cellStyle name="40% - Accent2 12 2 3" xfId="13841"/>
    <cellStyle name="40% - Accent2 12 3" xfId="13842"/>
    <cellStyle name="40% - Accent2 12 4" xfId="13843"/>
    <cellStyle name="40% - Accent2 12 5" xfId="13844"/>
    <cellStyle name="40% - Accent2 12 6" xfId="13845"/>
    <cellStyle name="40% - Accent2 13" xfId="13846"/>
    <cellStyle name="40% - Accent2 13 2" xfId="13847"/>
    <cellStyle name="40% - Accent2 13 3" xfId="13848"/>
    <cellStyle name="40% - Accent2 14" xfId="13849"/>
    <cellStyle name="40% - Accent2 15" xfId="13850"/>
    <cellStyle name="40% - Accent2 16" xfId="13851"/>
    <cellStyle name="40% - Accent2 17" xfId="13852"/>
    <cellStyle name="40% - Accent2 18" xfId="13853"/>
    <cellStyle name="40% - Accent2 2" xfId="59"/>
    <cellStyle name="40% - Accent2 2 2" xfId="300"/>
    <cellStyle name="40% - Accent2 2 3" xfId="301"/>
    <cellStyle name="40% - Accent2 3" xfId="302"/>
    <cellStyle name="40% - Accent2 3 10" xfId="13854"/>
    <cellStyle name="40% - Accent2 3 10 2" xfId="13855"/>
    <cellStyle name="40% - Accent2 3 10 2 2" xfId="13856"/>
    <cellStyle name="40% - Accent2 3 10 2 3" xfId="13857"/>
    <cellStyle name="40% - Accent2 3 10 3" xfId="13858"/>
    <cellStyle name="40% - Accent2 3 10 4" xfId="13859"/>
    <cellStyle name="40% - Accent2 3 10 5" xfId="13860"/>
    <cellStyle name="40% - Accent2 3 10 6" xfId="13861"/>
    <cellStyle name="40% - Accent2 3 11" xfId="13862"/>
    <cellStyle name="40% - Accent2 3 11 2" xfId="13863"/>
    <cellStyle name="40% - Accent2 3 11 2 2" xfId="13864"/>
    <cellStyle name="40% - Accent2 3 11 2 3" xfId="13865"/>
    <cellStyle name="40% - Accent2 3 11 3" xfId="13866"/>
    <cellStyle name="40% - Accent2 3 11 4" xfId="13867"/>
    <cellStyle name="40% - Accent2 3 11 5" xfId="13868"/>
    <cellStyle name="40% - Accent2 3 11 6" xfId="13869"/>
    <cellStyle name="40% - Accent2 3 12" xfId="13870"/>
    <cellStyle name="40% - Accent2 3 12 2" xfId="13871"/>
    <cellStyle name="40% - Accent2 3 12 3" xfId="13872"/>
    <cellStyle name="40% - Accent2 3 13" xfId="13873"/>
    <cellStyle name="40% - Accent2 3 14" xfId="13874"/>
    <cellStyle name="40% - Accent2 3 15" xfId="13875"/>
    <cellStyle name="40% - Accent2 3 16" xfId="13876"/>
    <cellStyle name="40% - Accent2 3 2" xfId="13877"/>
    <cellStyle name="40% - Accent2 3 2 10" xfId="13878"/>
    <cellStyle name="40% - Accent2 3 2 10 2" xfId="13879"/>
    <cellStyle name="40% - Accent2 3 2 10 3" xfId="13880"/>
    <cellStyle name="40% - Accent2 3 2 11" xfId="13881"/>
    <cellStyle name="40% - Accent2 3 2 12" xfId="13882"/>
    <cellStyle name="40% - Accent2 3 2 13" xfId="13883"/>
    <cellStyle name="40% - Accent2 3 2 14" xfId="13884"/>
    <cellStyle name="40% - Accent2 3 2 2" xfId="13885"/>
    <cellStyle name="40% - Accent2 3 2 2 10" xfId="13886"/>
    <cellStyle name="40% - Accent2 3 2 2 11" xfId="13887"/>
    <cellStyle name="40% - Accent2 3 2 2 12" xfId="13888"/>
    <cellStyle name="40% - Accent2 3 2 2 13" xfId="13889"/>
    <cellStyle name="40% - Accent2 3 2 2 2" xfId="13890"/>
    <cellStyle name="40% - Accent2 3 2 2 2 10" xfId="13891"/>
    <cellStyle name="40% - Accent2 3 2 2 2 2" xfId="13892"/>
    <cellStyle name="40% - Accent2 3 2 2 2 2 2" xfId="13893"/>
    <cellStyle name="40% - Accent2 3 2 2 2 2 2 2" xfId="13894"/>
    <cellStyle name="40% - Accent2 3 2 2 2 2 2 2 2" xfId="13895"/>
    <cellStyle name="40% - Accent2 3 2 2 2 2 2 2 3" xfId="13896"/>
    <cellStyle name="40% - Accent2 3 2 2 2 2 2 3" xfId="13897"/>
    <cellStyle name="40% - Accent2 3 2 2 2 2 2 4" xfId="13898"/>
    <cellStyle name="40% - Accent2 3 2 2 2 2 2 5" xfId="13899"/>
    <cellStyle name="40% - Accent2 3 2 2 2 2 2 6" xfId="13900"/>
    <cellStyle name="40% - Accent2 3 2 2 2 2 3" xfId="13901"/>
    <cellStyle name="40% - Accent2 3 2 2 2 2 3 2" xfId="13902"/>
    <cellStyle name="40% - Accent2 3 2 2 2 2 3 2 2" xfId="13903"/>
    <cellStyle name="40% - Accent2 3 2 2 2 2 3 2 3" xfId="13904"/>
    <cellStyle name="40% - Accent2 3 2 2 2 2 3 3" xfId="13905"/>
    <cellStyle name="40% - Accent2 3 2 2 2 2 3 4" xfId="13906"/>
    <cellStyle name="40% - Accent2 3 2 2 2 2 3 5" xfId="13907"/>
    <cellStyle name="40% - Accent2 3 2 2 2 2 3 6" xfId="13908"/>
    <cellStyle name="40% - Accent2 3 2 2 2 2 4" xfId="13909"/>
    <cellStyle name="40% - Accent2 3 2 2 2 2 4 2" xfId="13910"/>
    <cellStyle name="40% - Accent2 3 2 2 2 2 4 3" xfId="13911"/>
    <cellStyle name="40% - Accent2 3 2 2 2 2 5" xfId="13912"/>
    <cellStyle name="40% - Accent2 3 2 2 2 2 6" xfId="13913"/>
    <cellStyle name="40% - Accent2 3 2 2 2 2 7" xfId="13914"/>
    <cellStyle name="40% - Accent2 3 2 2 2 2 8" xfId="13915"/>
    <cellStyle name="40% - Accent2 3 2 2 2 3" xfId="13916"/>
    <cellStyle name="40% - Accent2 3 2 2 2 3 2" xfId="13917"/>
    <cellStyle name="40% - Accent2 3 2 2 2 3 2 2" xfId="13918"/>
    <cellStyle name="40% - Accent2 3 2 2 2 3 2 2 2" xfId="13919"/>
    <cellStyle name="40% - Accent2 3 2 2 2 3 2 2 3" xfId="13920"/>
    <cellStyle name="40% - Accent2 3 2 2 2 3 2 3" xfId="13921"/>
    <cellStyle name="40% - Accent2 3 2 2 2 3 2 4" xfId="13922"/>
    <cellStyle name="40% - Accent2 3 2 2 2 3 2 5" xfId="13923"/>
    <cellStyle name="40% - Accent2 3 2 2 2 3 2 6" xfId="13924"/>
    <cellStyle name="40% - Accent2 3 2 2 2 3 3" xfId="13925"/>
    <cellStyle name="40% - Accent2 3 2 2 2 3 3 2" xfId="13926"/>
    <cellStyle name="40% - Accent2 3 2 2 2 3 3 3" xfId="13927"/>
    <cellStyle name="40% - Accent2 3 2 2 2 3 4" xfId="13928"/>
    <cellStyle name="40% - Accent2 3 2 2 2 3 5" xfId="13929"/>
    <cellStyle name="40% - Accent2 3 2 2 2 3 6" xfId="13930"/>
    <cellStyle name="40% - Accent2 3 2 2 2 3 7" xfId="13931"/>
    <cellStyle name="40% - Accent2 3 2 2 2 4" xfId="13932"/>
    <cellStyle name="40% - Accent2 3 2 2 2 4 2" xfId="13933"/>
    <cellStyle name="40% - Accent2 3 2 2 2 4 2 2" xfId="13934"/>
    <cellStyle name="40% - Accent2 3 2 2 2 4 2 3" xfId="13935"/>
    <cellStyle name="40% - Accent2 3 2 2 2 4 3" xfId="13936"/>
    <cellStyle name="40% - Accent2 3 2 2 2 4 4" xfId="13937"/>
    <cellStyle name="40% - Accent2 3 2 2 2 4 5" xfId="13938"/>
    <cellStyle name="40% - Accent2 3 2 2 2 4 6" xfId="13939"/>
    <cellStyle name="40% - Accent2 3 2 2 2 5" xfId="13940"/>
    <cellStyle name="40% - Accent2 3 2 2 2 5 2" xfId="13941"/>
    <cellStyle name="40% - Accent2 3 2 2 2 5 2 2" xfId="13942"/>
    <cellStyle name="40% - Accent2 3 2 2 2 5 2 3" xfId="13943"/>
    <cellStyle name="40% - Accent2 3 2 2 2 5 3" xfId="13944"/>
    <cellStyle name="40% - Accent2 3 2 2 2 5 4" xfId="13945"/>
    <cellStyle name="40% - Accent2 3 2 2 2 5 5" xfId="13946"/>
    <cellStyle name="40% - Accent2 3 2 2 2 5 6" xfId="13947"/>
    <cellStyle name="40% - Accent2 3 2 2 2 6" xfId="13948"/>
    <cellStyle name="40% - Accent2 3 2 2 2 6 2" xfId="13949"/>
    <cellStyle name="40% - Accent2 3 2 2 2 6 3" xfId="13950"/>
    <cellStyle name="40% - Accent2 3 2 2 2 7" xfId="13951"/>
    <cellStyle name="40% - Accent2 3 2 2 2 8" xfId="13952"/>
    <cellStyle name="40% - Accent2 3 2 2 2 9" xfId="13953"/>
    <cellStyle name="40% - Accent2 3 2 2 3" xfId="13954"/>
    <cellStyle name="40% - Accent2 3 2 2 3 2" xfId="13955"/>
    <cellStyle name="40% - Accent2 3 2 2 3 2 2" xfId="13956"/>
    <cellStyle name="40% - Accent2 3 2 2 3 2 2 2" xfId="13957"/>
    <cellStyle name="40% - Accent2 3 2 2 3 2 2 2 2" xfId="13958"/>
    <cellStyle name="40% - Accent2 3 2 2 3 2 2 2 3" xfId="13959"/>
    <cellStyle name="40% - Accent2 3 2 2 3 2 2 3" xfId="13960"/>
    <cellStyle name="40% - Accent2 3 2 2 3 2 2 4" xfId="13961"/>
    <cellStyle name="40% - Accent2 3 2 2 3 2 2 5" xfId="13962"/>
    <cellStyle name="40% - Accent2 3 2 2 3 2 2 6" xfId="13963"/>
    <cellStyle name="40% - Accent2 3 2 2 3 2 3" xfId="13964"/>
    <cellStyle name="40% - Accent2 3 2 2 3 2 3 2" xfId="13965"/>
    <cellStyle name="40% - Accent2 3 2 2 3 2 3 3" xfId="13966"/>
    <cellStyle name="40% - Accent2 3 2 2 3 2 4" xfId="13967"/>
    <cellStyle name="40% - Accent2 3 2 2 3 2 5" xfId="13968"/>
    <cellStyle name="40% - Accent2 3 2 2 3 2 6" xfId="13969"/>
    <cellStyle name="40% - Accent2 3 2 2 3 2 7" xfId="13970"/>
    <cellStyle name="40% - Accent2 3 2 2 3 3" xfId="13971"/>
    <cellStyle name="40% - Accent2 3 2 2 3 3 2" xfId="13972"/>
    <cellStyle name="40% - Accent2 3 2 2 3 3 2 2" xfId="13973"/>
    <cellStyle name="40% - Accent2 3 2 2 3 3 2 3" xfId="13974"/>
    <cellStyle name="40% - Accent2 3 2 2 3 3 3" xfId="13975"/>
    <cellStyle name="40% - Accent2 3 2 2 3 3 4" xfId="13976"/>
    <cellStyle name="40% - Accent2 3 2 2 3 3 5" xfId="13977"/>
    <cellStyle name="40% - Accent2 3 2 2 3 3 6" xfId="13978"/>
    <cellStyle name="40% - Accent2 3 2 2 3 4" xfId="13979"/>
    <cellStyle name="40% - Accent2 3 2 2 3 4 2" xfId="13980"/>
    <cellStyle name="40% - Accent2 3 2 2 3 4 2 2" xfId="13981"/>
    <cellStyle name="40% - Accent2 3 2 2 3 4 2 3" xfId="13982"/>
    <cellStyle name="40% - Accent2 3 2 2 3 4 3" xfId="13983"/>
    <cellStyle name="40% - Accent2 3 2 2 3 4 4" xfId="13984"/>
    <cellStyle name="40% - Accent2 3 2 2 3 4 5" xfId="13985"/>
    <cellStyle name="40% - Accent2 3 2 2 3 4 6" xfId="13986"/>
    <cellStyle name="40% - Accent2 3 2 2 3 5" xfId="13987"/>
    <cellStyle name="40% - Accent2 3 2 2 3 5 2" xfId="13988"/>
    <cellStyle name="40% - Accent2 3 2 2 3 5 3" xfId="13989"/>
    <cellStyle name="40% - Accent2 3 2 2 3 6" xfId="13990"/>
    <cellStyle name="40% - Accent2 3 2 2 3 7" xfId="13991"/>
    <cellStyle name="40% - Accent2 3 2 2 3 8" xfId="13992"/>
    <cellStyle name="40% - Accent2 3 2 2 3 9" xfId="13993"/>
    <cellStyle name="40% - Accent2 3 2 2 4" xfId="13994"/>
    <cellStyle name="40% - Accent2 3 2 2 4 2" xfId="13995"/>
    <cellStyle name="40% - Accent2 3 2 2 4 2 2" xfId="13996"/>
    <cellStyle name="40% - Accent2 3 2 2 4 2 2 2" xfId="13997"/>
    <cellStyle name="40% - Accent2 3 2 2 4 2 2 3" xfId="13998"/>
    <cellStyle name="40% - Accent2 3 2 2 4 2 3" xfId="13999"/>
    <cellStyle name="40% - Accent2 3 2 2 4 2 4" xfId="14000"/>
    <cellStyle name="40% - Accent2 3 2 2 4 2 5" xfId="14001"/>
    <cellStyle name="40% - Accent2 3 2 2 4 2 6" xfId="14002"/>
    <cellStyle name="40% - Accent2 3 2 2 4 3" xfId="14003"/>
    <cellStyle name="40% - Accent2 3 2 2 4 3 2" xfId="14004"/>
    <cellStyle name="40% - Accent2 3 2 2 4 3 3" xfId="14005"/>
    <cellStyle name="40% - Accent2 3 2 2 4 4" xfId="14006"/>
    <cellStyle name="40% - Accent2 3 2 2 4 5" xfId="14007"/>
    <cellStyle name="40% - Accent2 3 2 2 4 6" xfId="14008"/>
    <cellStyle name="40% - Accent2 3 2 2 4 7" xfId="14009"/>
    <cellStyle name="40% - Accent2 3 2 2 5" xfId="14010"/>
    <cellStyle name="40% - Accent2 3 2 2 5 2" xfId="14011"/>
    <cellStyle name="40% - Accent2 3 2 2 5 2 2" xfId="14012"/>
    <cellStyle name="40% - Accent2 3 2 2 5 2 3" xfId="14013"/>
    <cellStyle name="40% - Accent2 3 2 2 5 3" xfId="14014"/>
    <cellStyle name="40% - Accent2 3 2 2 5 4" xfId="14015"/>
    <cellStyle name="40% - Accent2 3 2 2 5 5" xfId="14016"/>
    <cellStyle name="40% - Accent2 3 2 2 5 6" xfId="14017"/>
    <cellStyle name="40% - Accent2 3 2 2 6" xfId="14018"/>
    <cellStyle name="40% - Accent2 3 2 2 6 2" xfId="14019"/>
    <cellStyle name="40% - Accent2 3 2 2 6 2 2" xfId="14020"/>
    <cellStyle name="40% - Accent2 3 2 2 6 2 3" xfId="14021"/>
    <cellStyle name="40% - Accent2 3 2 2 6 3" xfId="14022"/>
    <cellStyle name="40% - Accent2 3 2 2 6 4" xfId="14023"/>
    <cellStyle name="40% - Accent2 3 2 2 6 5" xfId="14024"/>
    <cellStyle name="40% - Accent2 3 2 2 6 6" xfId="14025"/>
    <cellStyle name="40% - Accent2 3 2 2 7" xfId="14026"/>
    <cellStyle name="40% - Accent2 3 2 2 7 2" xfId="14027"/>
    <cellStyle name="40% - Accent2 3 2 2 7 2 2" xfId="14028"/>
    <cellStyle name="40% - Accent2 3 2 2 7 2 3" xfId="14029"/>
    <cellStyle name="40% - Accent2 3 2 2 7 3" xfId="14030"/>
    <cellStyle name="40% - Accent2 3 2 2 7 4" xfId="14031"/>
    <cellStyle name="40% - Accent2 3 2 2 7 5" xfId="14032"/>
    <cellStyle name="40% - Accent2 3 2 2 7 6" xfId="14033"/>
    <cellStyle name="40% - Accent2 3 2 2 8" xfId="14034"/>
    <cellStyle name="40% - Accent2 3 2 2 8 2" xfId="14035"/>
    <cellStyle name="40% - Accent2 3 2 2 8 2 2" xfId="14036"/>
    <cellStyle name="40% - Accent2 3 2 2 8 2 3" xfId="14037"/>
    <cellStyle name="40% - Accent2 3 2 2 8 3" xfId="14038"/>
    <cellStyle name="40% - Accent2 3 2 2 8 4" xfId="14039"/>
    <cellStyle name="40% - Accent2 3 2 2 8 5" xfId="14040"/>
    <cellStyle name="40% - Accent2 3 2 2 8 6" xfId="14041"/>
    <cellStyle name="40% - Accent2 3 2 2 9" xfId="14042"/>
    <cellStyle name="40% - Accent2 3 2 2 9 2" xfId="14043"/>
    <cellStyle name="40% - Accent2 3 2 2 9 3" xfId="14044"/>
    <cellStyle name="40% - Accent2 3 2 3" xfId="14045"/>
    <cellStyle name="40% - Accent2 3 2 3 10" xfId="14046"/>
    <cellStyle name="40% - Accent2 3 2 3 2" xfId="14047"/>
    <cellStyle name="40% - Accent2 3 2 3 2 2" xfId="14048"/>
    <cellStyle name="40% - Accent2 3 2 3 2 2 2" xfId="14049"/>
    <cellStyle name="40% - Accent2 3 2 3 2 2 2 2" xfId="14050"/>
    <cellStyle name="40% - Accent2 3 2 3 2 2 2 3" xfId="14051"/>
    <cellStyle name="40% - Accent2 3 2 3 2 2 3" xfId="14052"/>
    <cellStyle name="40% - Accent2 3 2 3 2 2 4" xfId="14053"/>
    <cellStyle name="40% - Accent2 3 2 3 2 2 5" xfId="14054"/>
    <cellStyle name="40% - Accent2 3 2 3 2 2 6" xfId="14055"/>
    <cellStyle name="40% - Accent2 3 2 3 2 3" xfId="14056"/>
    <cellStyle name="40% - Accent2 3 2 3 2 3 2" xfId="14057"/>
    <cellStyle name="40% - Accent2 3 2 3 2 3 2 2" xfId="14058"/>
    <cellStyle name="40% - Accent2 3 2 3 2 3 2 3" xfId="14059"/>
    <cellStyle name="40% - Accent2 3 2 3 2 3 3" xfId="14060"/>
    <cellStyle name="40% - Accent2 3 2 3 2 3 4" xfId="14061"/>
    <cellStyle name="40% - Accent2 3 2 3 2 3 5" xfId="14062"/>
    <cellStyle name="40% - Accent2 3 2 3 2 3 6" xfId="14063"/>
    <cellStyle name="40% - Accent2 3 2 3 2 4" xfId="14064"/>
    <cellStyle name="40% - Accent2 3 2 3 2 4 2" xfId="14065"/>
    <cellStyle name="40% - Accent2 3 2 3 2 4 3" xfId="14066"/>
    <cellStyle name="40% - Accent2 3 2 3 2 5" xfId="14067"/>
    <cellStyle name="40% - Accent2 3 2 3 2 6" xfId="14068"/>
    <cellStyle name="40% - Accent2 3 2 3 2 7" xfId="14069"/>
    <cellStyle name="40% - Accent2 3 2 3 2 8" xfId="14070"/>
    <cellStyle name="40% - Accent2 3 2 3 3" xfId="14071"/>
    <cellStyle name="40% - Accent2 3 2 3 3 2" xfId="14072"/>
    <cellStyle name="40% - Accent2 3 2 3 3 2 2" xfId="14073"/>
    <cellStyle name="40% - Accent2 3 2 3 3 2 2 2" xfId="14074"/>
    <cellStyle name="40% - Accent2 3 2 3 3 2 2 3" xfId="14075"/>
    <cellStyle name="40% - Accent2 3 2 3 3 2 3" xfId="14076"/>
    <cellStyle name="40% - Accent2 3 2 3 3 2 4" xfId="14077"/>
    <cellStyle name="40% - Accent2 3 2 3 3 2 5" xfId="14078"/>
    <cellStyle name="40% - Accent2 3 2 3 3 2 6" xfId="14079"/>
    <cellStyle name="40% - Accent2 3 2 3 3 3" xfId="14080"/>
    <cellStyle name="40% - Accent2 3 2 3 3 3 2" xfId="14081"/>
    <cellStyle name="40% - Accent2 3 2 3 3 3 3" xfId="14082"/>
    <cellStyle name="40% - Accent2 3 2 3 3 4" xfId="14083"/>
    <cellStyle name="40% - Accent2 3 2 3 3 5" xfId="14084"/>
    <cellStyle name="40% - Accent2 3 2 3 3 6" xfId="14085"/>
    <cellStyle name="40% - Accent2 3 2 3 3 7" xfId="14086"/>
    <cellStyle name="40% - Accent2 3 2 3 4" xfId="14087"/>
    <cellStyle name="40% - Accent2 3 2 3 4 2" xfId="14088"/>
    <cellStyle name="40% - Accent2 3 2 3 4 2 2" xfId="14089"/>
    <cellStyle name="40% - Accent2 3 2 3 4 2 3" xfId="14090"/>
    <cellStyle name="40% - Accent2 3 2 3 4 3" xfId="14091"/>
    <cellStyle name="40% - Accent2 3 2 3 4 4" xfId="14092"/>
    <cellStyle name="40% - Accent2 3 2 3 4 5" xfId="14093"/>
    <cellStyle name="40% - Accent2 3 2 3 4 6" xfId="14094"/>
    <cellStyle name="40% - Accent2 3 2 3 5" xfId="14095"/>
    <cellStyle name="40% - Accent2 3 2 3 5 2" xfId="14096"/>
    <cellStyle name="40% - Accent2 3 2 3 5 2 2" xfId="14097"/>
    <cellStyle name="40% - Accent2 3 2 3 5 2 3" xfId="14098"/>
    <cellStyle name="40% - Accent2 3 2 3 5 3" xfId="14099"/>
    <cellStyle name="40% - Accent2 3 2 3 5 4" xfId="14100"/>
    <cellStyle name="40% - Accent2 3 2 3 5 5" xfId="14101"/>
    <cellStyle name="40% - Accent2 3 2 3 5 6" xfId="14102"/>
    <cellStyle name="40% - Accent2 3 2 3 6" xfId="14103"/>
    <cellStyle name="40% - Accent2 3 2 3 6 2" xfId="14104"/>
    <cellStyle name="40% - Accent2 3 2 3 6 3" xfId="14105"/>
    <cellStyle name="40% - Accent2 3 2 3 7" xfId="14106"/>
    <cellStyle name="40% - Accent2 3 2 3 8" xfId="14107"/>
    <cellStyle name="40% - Accent2 3 2 3 9" xfId="14108"/>
    <cellStyle name="40% - Accent2 3 2 4" xfId="14109"/>
    <cellStyle name="40% - Accent2 3 2 4 2" xfId="14110"/>
    <cellStyle name="40% - Accent2 3 2 4 2 2" xfId="14111"/>
    <cellStyle name="40% - Accent2 3 2 4 2 2 2" xfId="14112"/>
    <cellStyle name="40% - Accent2 3 2 4 2 2 2 2" xfId="14113"/>
    <cellStyle name="40% - Accent2 3 2 4 2 2 2 3" xfId="14114"/>
    <cellStyle name="40% - Accent2 3 2 4 2 2 3" xfId="14115"/>
    <cellStyle name="40% - Accent2 3 2 4 2 2 4" xfId="14116"/>
    <cellStyle name="40% - Accent2 3 2 4 2 2 5" xfId="14117"/>
    <cellStyle name="40% - Accent2 3 2 4 2 2 6" xfId="14118"/>
    <cellStyle name="40% - Accent2 3 2 4 2 3" xfId="14119"/>
    <cellStyle name="40% - Accent2 3 2 4 2 3 2" xfId="14120"/>
    <cellStyle name="40% - Accent2 3 2 4 2 3 3" xfId="14121"/>
    <cellStyle name="40% - Accent2 3 2 4 2 4" xfId="14122"/>
    <cellStyle name="40% - Accent2 3 2 4 2 5" xfId="14123"/>
    <cellStyle name="40% - Accent2 3 2 4 2 6" xfId="14124"/>
    <cellStyle name="40% - Accent2 3 2 4 2 7" xfId="14125"/>
    <cellStyle name="40% - Accent2 3 2 4 3" xfId="14126"/>
    <cellStyle name="40% - Accent2 3 2 4 3 2" xfId="14127"/>
    <cellStyle name="40% - Accent2 3 2 4 3 2 2" xfId="14128"/>
    <cellStyle name="40% - Accent2 3 2 4 3 2 3" xfId="14129"/>
    <cellStyle name="40% - Accent2 3 2 4 3 3" xfId="14130"/>
    <cellStyle name="40% - Accent2 3 2 4 3 4" xfId="14131"/>
    <cellStyle name="40% - Accent2 3 2 4 3 5" xfId="14132"/>
    <cellStyle name="40% - Accent2 3 2 4 3 6" xfId="14133"/>
    <cellStyle name="40% - Accent2 3 2 4 4" xfId="14134"/>
    <cellStyle name="40% - Accent2 3 2 4 4 2" xfId="14135"/>
    <cellStyle name="40% - Accent2 3 2 4 4 2 2" xfId="14136"/>
    <cellStyle name="40% - Accent2 3 2 4 4 2 3" xfId="14137"/>
    <cellStyle name="40% - Accent2 3 2 4 4 3" xfId="14138"/>
    <cellStyle name="40% - Accent2 3 2 4 4 4" xfId="14139"/>
    <cellStyle name="40% - Accent2 3 2 4 4 5" xfId="14140"/>
    <cellStyle name="40% - Accent2 3 2 4 4 6" xfId="14141"/>
    <cellStyle name="40% - Accent2 3 2 4 5" xfId="14142"/>
    <cellStyle name="40% - Accent2 3 2 4 5 2" xfId="14143"/>
    <cellStyle name="40% - Accent2 3 2 4 5 3" xfId="14144"/>
    <cellStyle name="40% - Accent2 3 2 4 6" xfId="14145"/>
    <cellStyle name="40% - Accent2 3 2 4 7" xfId="14146"/>
    <cellStyle name="40% - Accent2 3 2 4 8" xfId="14147"/>
    <cellStyle name="40% - Accent2 3 2 4 9" xfId="14148"/>
    <cellStyle name="40% - Accent2 3 2 5" xfId="14149"/>
    <cellStyle name="40% - Accent2 3 2 5 2" xfId="14150"/>
    <cellStyle name="40% - Accent2 3 2 5 2 2" xfId="14151"/>
    <cellStyle name="40% - Accent2 3 2 5 2 2 2" xfId="14152"/>
    <cellStyle name="40% - Accent2 3 2 5 2 2 3" xfId="14153"/>
    <cellStyle name="40% - Accent2 3 2 5 2 3" xfId="14154"/>
    <cellStyle name="40% - Accent2 3 2 5 2 4" xfId="14155"/>
    <cellStyle name="40% - Accent2 3 2 5 2 5" xfId="14156"/>
    <cellStyle name="40% - Accent2 3 2 5 2 6" xfId="14157"/>
    <cellStyle name="40% - Accent2 3 2 5 3" xfId="14158"/>
    <cellStyle name="40% - Accent2 3 2 5 3 2" xfId="14159"/>
    <cellStyle name="40% - Accent2 3 2 5 3 3" xfId="14160"/>
    <cellStyle name="40% - Accent2 3 2 5 4" xfId="14161"/>
    <cellStyle name="40% - Accent2 3 2 5 5" xfId="14162"/>
    <cellStyle name="40% - Accent2 3 2 5 6" xfId="14163"/>
    <cellStyle name="40% - Accent2 3 2 5 7" xfId="14164"/>
    <cellStyle name="40% - Accent2 3 2 6" xfId="14165"/>
    <cellStyle name="40% - Accent2 3 2 6 2" xfId="14166"/>
    <cellStyle name="40% - Accent2 3 2 6 2 2" xfId="14167"/>
    <cellStyle name="40% - Accent2 3 2 6 2 3" xfId="14168"/>
    <cellStyle name="40% - Accent2 3 2 6 3" xfId="14169"/>
    <cellStyle name="40% - Accent2 3 2 6 4" xfId="14170"/>
    <cellStyle name="40% - Accent2 3 2 6 5" xfId="14171"/>
    <cellStyle name="40% - Accent2 3 2 6 6" xfId="14172"/>
    <cellStyle name="40% - Accent2 3 2 7" xfId="14173"/>
    <cellStyle name="40% - Accent2 3 2 7 2" xfId="14174"/>
    <cellStyle name="40% - Accent2 3 2 7 2 2" xfId="14175"/>
    <cellStyle name="40% - Accent2 3 2 7 2 3" xfId="14176"/>
    <cellStyle name="40% - Accent2 3 2 7 3" xfId="14177"/>
    <cellStyle name="40% - Accent2 3 2 7 4" xfId="14178"/>
    <cellStyle name="40% - Accent2 3 2 7 5" xfId="14179"/>
    <cellStyle name="40% - Accent2 3 2 7 6" xfId="14180"/>
    <cellStyle name="40% - Accent2 3 2 8" xfId="14181"/>
    <cellStyle name="40% - Accent2 3 2 8 2" xfId="14182"/>
    <cellStyle name="40% - Accent2 3 2 8 2 2" xfId="14183"/>
    <cellStyle name="40% - Accent2 3 2 8 2 3" xfId="14184"/>
    <cellStyle name="40% - Accent2 3 2 8 3" xfId="14185"/>
    <cellStyle name="40% - Accent2 3 2 8 4" xfId="14186"/>
    <cellStyle name="40% - Accent2 3 2 8 5" xfId="14187"/>
    <cellStyle name="40% - Accent2 3 2 8 6" xfId="14188"/>
    <cellStyle name="40% - Accent2 3 2 9" xfId="14189"/>
    <cellStyle name="40% - Accent2 3 2 9 2" xfId="14190"/>
    <cellStyle name="40% - Accent2 3 2 9 2 2" xfId="14191"/>
    <cellStyle name="40% - Accent2 3 2 9 2 3" xfId="14192"/>
    <cellStyle name="40% - Accent2 3 2 9 3" xfId="14193"/>
    <cellStyle name="40% - Accent2 3 2 9 4" xfId="14194"/>
    <cellStyle name="40% - Accent2 3 2 9 5" xfId="14195"/>
    <cellStyle name="40% - Accent2 3 2 9 6" xfId="14196"/>
    <cellStyle name="40% - Accent2 3 3" xfId="14197"/>
    <cellStyle name="40% - Accent2 3 3 10" xfId="14198"/>
    <cellStyle name="40% - Accent2 3 3 10 2" xfId="14199"/>
    <cellStyle name="40% - Accent2 3 3 10 3" xfId="14200"/>
    <cellStyle name="40% - Accent2 3 3 11" xfId="14201"/>
    <cellStyle name="40% - Accent2 3 3 12" xfId="14202"/>
    <cellStyle name="40% - Accent2 3 3 13" xfId="14203"/>
    <cellStyle name="40% - Accent2 3 3 14" xfId="14204"/>
    <cellStyle name="40% - Accent2 3 3 2" xfId="14205"/>
    <cellStyle name="40% - Accent2 3 3 2 10" xfId="14206"/>
    <cellStyle name="40% - Accent2 3 3 2 11" xfId="14207"/>
    <cellStyle name="40% - Accent2 3 3 2 12" xfId="14208"/>
    <cellStyle name="40% - Accent2 3 3 2 13" xfId="14209"/>
    <cellStyle name="40% - Accent2 3 3 2 2" xfId="14210"/>
    <cellStyle name="40% - Accent2 3 3 2 2 10" xfId="14211"/>
    <cellStyle name="40% - Accent2 3 3 2 2 2" xfId="14212"/>
    <cellStyle name="40% - Accent2 3 3 2 2 2 2" xfId="14213"/>
    <cellStyle name="40% - Accent2 3 3 2 2 2 2 2" xfId="14214"/>
    <cellStyle name="40% - Accent2 3 3 2 2 2 2 2 2" xfId="14215"/>
    <cellStyle name="40% - Accent2 3 3 2 2 2 2 2 3" xfId="14216"/>
    <cellStyle name="40% - Accent2 3 3 2 2 2 2 3" xfId="14217"/>
    <cellStyle name="40% - Accent2 3 3 2 2 2 2 4" xfId="14218"/>
    <cellStyle name="40% - Accent2 3 3 2 2 2 2 5" xfId="14219"/>
    <cellStyle name="40% - Accent2 3 3 2 2 2 2 6" xfId="14220"/>
    <cellStyle name="40% - Accent2 3 3 2 2 2 3" xfId="14221"/>
    <cellStyle name="40% - Accent2 3 3 2 2 2 3 2" xfId="14222"/>
    <cellStyle name="40% - Accent2 3 3 2 2 2 3 2 2" xfId="14223"/>
    <cellStyle name="40% - Accent2 3 3 2 2 2 3 2 3" xfId="14224"/>
    <cellStyle name="40% - Accent2 3 3 2 2 2 3 3" xfId="14225"/>
    <cellStyle name="40% - Accent2 3 3 2 2 2 3 4" xfId="14226"/>
    <cellStyle name="40% - Accent2 3 3 2 2 2 3 5" xfId="14227"/>
    <cellStyle name="40% - Accent2 3 3 2 2 2 3 6" xfId="14228"/>
    <cellStyle name="40% - Accent2 3 3 2 2 2 4" xfId="14229"/>
    <cellStyle name="40% - Accent2 3 3 2 2 2 4 2" xfId="14230"/>
    <cellStyle name="40% - Accent2 3 3 2 2 2 4 3" xfId="14231"/>
    <cellStyle name="40% - Accent2 3 3 2 2 2 5" xfId="14232"/>
    <cellStyle name="40% - Accent2 3 3 2 2 2 6" xfId="14233"/>
    <cellStyle name="40% - Accent2 3 3 2 2 2 7" xfId="14234"/>
    <cellStyle name="40% - Accent2 3 3 2 2 2 8" xfId="14235"/>
    <cellStyle name="40% - Accent2 3 3 2 2 3" xfId="14236"/>
    <cellStyle name="40% - Accent2 3 3 2 2 3 2" xfId="14237"/>
    <cellStyle name="40% - Accent2 3 3 2 2 3 2 2" xfId="14238"/>
    <cellStyle name="40% - Accent2 3 3 2 2 3 2 2 2" xfId="14239"/>
    <cellStyle name="40% - Accent2 3 3 2 2 3 2 2 3" xfId="14240"/>
    <cellStyle name="40% - Accent2 3 3 2 2 3 2 3" xfId="14241"/>
    <cellStyle name="40% - Accent2 3 3 2 2 3 2 4" xfId="14242"/>
    <cellStyle name="40% - Accent2 3 3 2 2 3 2 5" xfId="14243"/>
    <cellStyle name="40% - Accent2 3 3 2 2 3 2 6" xfId="14244"/>
    <cellStyle name="40% - Accent2 3 3 2 2 3 3" xfId="14245"/>
    <cellStyle name="40% - Accent2 3 3 2 2 3 3 2" xfId="14246"/>
    <cellStyle name="40% - Accent2 3 3 2 2 3 3 3" xfId="14247"/>
    <cellStyle name="40% - Accent2 3 3 2 2 3 4" xfId="14248"/>
    <cellStyle name="40% - Accent2 3 3 2 2 3 5" xfId="14249"/>
    <cellStyle name="40% - Accent2 3 3 2 2 3 6" xfId="14250"/>
    <cellStyle name="40% - Accent2 3 3 2 2 3 7" xfId="14251"/>
    <cellStyle name="40% - Accent2 3 3 2 2 4" xfId="14252"/>
    <cellStyle name="40% - Accent2 3 3 2 2 4 2" xfId="14253"/>
    <cellStyle name="40% - Accent2 3 3 2 2 4 2 2" xfId="14254"/>
    <cellStyle name="40% - Accent2 3 3 2 2 4 2 3" xfId="14255"/>
    <cellStyle name="40% - Accent2 3 3 2 2 4 3" xfId="14256"/>
    <cellStyle name="40% - Accent2 3 3 2 2 4 4" xfId="14257"/>
    <cellStyle name="40% - Accent2 3 3 2 2 4 5" xfId="14258"/>
    <cellStyle name="40% - Accent2 3 3 2 2 4 6" xfId="14259"/>
    <cellStyle name="40% - Accent2 3 3 2 2 5" xfId="14260"/>
    <cellStyle name="40% - Accent2 3 3 2 2 5 2" xfId="14261"/>
    <cellStyle name="40% - Accent2 3 3 2 2 5 2 2" xfId="14262"/>
    <cellStyle name="40% - Accent2 3 3 2 2 5 2 3" xfId="14263"/>
    <cellStyle name="40% - Accent2 3 3 2 2 5 3" xfId="14264"/>
    <cellStyle name="40% - Accent2 3 3 2 2 5 4" xfId="14265"/>
    <cellStyle name="40% - Accent2 3 3 2 2 5 5" xfId="14266"/>
    <cellStyle name="40% - Accent2 3 3 2 2 5 6" xfId="14267"/>
    <cellStyle name="40% - Accent2 3 3 2 2 6" xfId="14268"/>
    <cellStyle name="40% - Accent2 3 3 2 2 6 2" xfId="14269"/>
    <cellStyle name="40% - Accent2 3 3 2 2 6 3" xfId="14270"/>
    <cellStyle name="40% - Accent2 3 3 2 2 7" xfId="14271"/>
    <cellStyle name="40% - Accent2 3 3 2 2 8" xfId="14272"/>
    <cellStyle name="40% - Accent2 3 3 2 2 9" xfId="14273"/>
    <cellStyle name="40% - Accent2 3 3 2 3" xfId="14274"/>
    <cellStyle name="40% - Accent2 3 3 2 3 2" xfId="14275"/>
    <cellStyle name="40% - Accent2 3 3 2 3 2 2" xfId="14276"/>
    <cellStyle name="40% - Accent2 3 3 2 3 2 2 2" xfId="14277"/>
    <cellStyle name="40% - Accent2 3 3 2 3 2 2 2 2" xfId="14278"/>
    <cellStyle name="40% - Accent2 3 3 2 3 2 2 2 3" xfId="14279"/>
    <cellStyle name="40% - Accent2 3 3 2 3 2 2 3" xfId="14280"/>
    <cellStyle name="40% - Accent2 3 3 2 3 2 2 4" xfId="14281"/>
    <cellStyle name="40% - Accent2 3 3 2 3 2 2 5" xfId="14282"/>
    <cellStyle name="40% - Accent2 3 3 2 3 2 2 6" xfId="14283"/>
    <cellStyle name="40% - Accent2 3 3 2 3 2 3" xfId="14284"/>
    <cellStyle name="40% - Accent2 3 3 2 3 2 3 2" xfId="14285"/>
    <cellStyle name="40% - Accent2 3 3 2 3 2 3 3" xfId="14286"/>
    <cellStyle name="40% - Accent2 3 3 2 3 2 4" xfId="14287"/>
    <cellStyle name="40% - Accent2 3 3 2 3 2 5" xfId="14288"/>
    <cellStyle name="40% - Accent2 3 3 2 3 2 6" xfId="14289"/>
    <cellStyle name="40% - Accent2 3 3 2 3 2 7" xfId="14290"/>
    <cellStyle name="40% - Accent2 3 3 2 3 3" xfId="14291"/>
    <cellStyle name="40% - Accent2 3 3 2 3 3 2" xfId="14292"/>
    <cellStyle name="40% - Accent2 3 3 2 3 3 2 2" xfId="14293"/>
    <cellStyle name="40% - Accent2 3 3 2 3 3 2 3" xfId="14294"/>
    <cellStyle name="40% - Accent2 3 3 2 3 3 3" xfId="14295"/>
    <cellStyle name="40% - Accent2 3 3 2 3 3 4" xfId="14296"/>
    <cellStyle name="40% - Accent2 3 3 2 3 3 5" xfId="14297"/>
    <cellStyle name="40% - Accent2 3 3 2 3 3 6" xfId="14298"/>
    <cellStyle name="40% - Accent2 3 3 2 3 4" xfId="14299"/>
    <cellStyle name="40% - Accent2 3 3 2 3 4 2" xfId="14300"/>
    <cellStyle name="40% - Accent2 3 3 2 3 4 2 2" xfId="14301"/>
    <cellStyle name="40% - Accent2 3 3 2 3 4 2 3" xfId="14302"/>
    <cellStyle name="40% - Accent2 3 3 2 3 4 3" xfId="14303"/>
    <cellStyle name="40% - Accent2 3 3 2 3 4 4" xfId="14304"/>
    <cellStyle name="40% - Accent2 3 3 2 3 4 5" xfId="14305"/>
    <cellStyle name="40% - Accent2 3 3 2 3 4 6" xfId="14306"/>
    <cellStyle name="40% - Accent2 3 3 2 3 5" xfId="14307"/>
    <cellStyle name="40% - Accent2 3 3 2 3 5 2" xfId="14308"/>
    <cellStyle name="40% - Accent2 3 3 2 3 5 3" xfId="14309"/>
    <cellStyle name="40% - Accent2 3 3 2 3 6" xfId="14310"/>
    <cellStyle name="40% - Accent2 3 3 2 3 7" xfId="14311"/>
    <cellStyle name="40% - Accent2 3 3 2 3 8" xfId="14312"/>
    <cellStyle name="40% - Accent2 3 3 2 3 9" xfId="14313"/>
    <cellStyle name="40% - Accent2 3 3 2 4" xfId="14314"/>
    <cellStyle name="40% - Accent2 3 3 2 4 2" xfId="14315"/>
    <cellStyle name="40% - Accent2 3 3 2 4 2 2" xfId="14316"/>
    <cellStyle name="40% - Accent2 3 3 2 4 2 2 2" xfId="14317"/>
    <cellStyle name="40% - Accent2 3 3 2 4 2 2 3" xfId="14318"/>
    <cellStyle name="40% - Accent2 3 3 2 4 2 3" xfId="14319"/>
    <cellStyle name="40% - Accent2 3 3 2 4 2 4" xfId="14320"/>
    <cellStyle name="40% - Accent2 3 3 2 4 2 5" xfId="14321"/>
    <cellStyle name="40% - Accent2 3 3 2 4 2 6" xfId="14322"/>
    <cellStyle name="40% - Accent2 3 3 2 4 3" xfId="14323"/>
    <cellStyle name="40% - Accent2 3 3 2 4 3 2" xfId="14324"/>
    <cellStyle name="40% - Accent2 3 3 2 4 3 3" xfId="14325"/>
    <cellStyle name="40% - Accent2 3 3 2 4 4" xfId="14326"/>
    <cellStyle name="40% - Accent2 3 3 2 4 5" xfId="14327"/>
    <cellStyle name="40% - Accent2 3 3 2 4 6" xfId="14328"/>
    <cellStyle name="40% - Accent2 3 3 2 4 7" xfId="14329"/>
    <cellStyle name="40% - Accent2 3 3 2 5" xfId="14330"/>
    <cellStyle name="40% - Accent2 3 3 2 5 2" xfId="14331"/>
    <cellStyle name="40% - Accent2 3 3 2 5 2 2" xfId="14332"/>
    <cellStyle name="40% - Accent2 3 3 2 5 2 3" xfId="14333"/>
    <cellStyle name="40% - Accent2 3 3 2 5 3" xfId="14334"/>
    <cellStyle name="40% - Accent2 3 3 2 5 4" xfId="14335"/>
    <cellStyle name="40% - Accent2 3 3 2 5 5" xfId="14336"/>
    <cellStyle name="40% - Accent2 3 3 2 5 6" xfId="14337"/>
    <cellStyle name="40% - Accent2 3 3 2 6" xfId="14338"/>
    <cellStyle name="40% - Accent2 3 3 2 6 2" xfId="14339"/>
    <cellStyle name="40% - Accent2 3 3 2 6 2 2" xfId="14340"/>
    <cellStyle name="40% - Accent2 3 3 2 6 2 3" xfId="14341"/>
    <cellStyle name="40% - Accent2 3 3 2 6 3" xfId="14342"/>
    <cellStyle name="40% - Accent2 3 3 2 6 4" xfId="14343"/>
    <cellStyle name="40% - Accent2 3 3 2 6 5" xfId="14344"/>
    <cellStyle name="40% - Accent2 3 3 2 6 6" xfId="14345"/>
    <cellStyle name="40% - Accent2 3 3 2 7" xfId="14346"/>
    <cellStyle name="40% - Accent2 3 3 2 7 2" xfId="14347"/>
    <cellStyle name="40% - Accent2 3 3 2 7 2 2" xfId="14348"/>
    <cellStyle name="40% - Accent2 3 3 2 7 2 3" xfId="14349"/>
    <cellStyle name="40% - Accent2 3 3 2 7 3" xfId="14350"/>
    <cellStyle name="40% - Accent2 3 3 2 7 4" xfId="14351"/>
    <cellStyle name="40% - Accent2 3 3 2 7 5" xfId="14352"/>
    <cellStyle name="40% - Accent2 3 3 2 7 6" xfId="14353"/>
    <cellStyle name="40% - Accent2 3 3 2 8" xfId="14354"/>
    <cellStyle name="40% - Accent2 3 3 2 8 2" xfId="14355"/>
    <cellStyle name="40% - Accent2 3 3 2 8 2 2" xfId="14356"/>
    <cellStyle name="40% - Accent2 3 3 2 8 2 3" xfId="14357"/>
    <cellStyle name="40% - Accent2 3 3 2 8 3" xfId="14358"/>
    <cellStyle name="40% - Accent2 3 3 2 8 4" xfId="14359"/>
    <cellStyle name="40% - Accent2 3 3 2 8 5" xfId="14360"/>
    <cellStyle name="40% - Accent2 3 3 2 8 6" xfId="14361"/>
    <cellStyle name="40% - Accent2 3 3 2 9" xfId="14362"/>
    <cellStyle name="40% - Accent2 3 3 2 9 2" xfId="14363"/>
    <cellStyle name="40% - Accent2 3 3 2 9 3" xfId="14364"/>
    <cellStyle name="40% - Accent2 3 3 3" xfId="14365"/>
    <cellStyle name="40% - Accent2 3 3 3 10" xfId="14366"/>
    <cellStyle name="40% - Accent2 3 3 3 2" xfId="14367"/>
    <cellStyle name="40% - Accent2 3 3 3 2 2" xfId="14368"/>
    <cellStyle name="40% - Accent2 3 3 3 2 2 2" xfId="14369"/>
    <cellStyle name="40% - Accent2 3 3 3 2 2 2 2" xfId="14370"/>
    <cellStyle name="40% - Accent2 3 3 3 2 2 2 3" xfId="14371"/>
    <cellStyle name="40% - Accent2 3 3 3 2 2 3" xfId="14372"/>
    <cellStyle name="40% - Accent2 3 3 3 2 2 4" xfId="14373"/>
    <cellStyle name="40% - Accent2 3 3 3 2 2 5" xfId="14374"/>
    <cellStyle name="40% - Accent2 3 3 3 2 2 6" xfId="14375"/>
    <cellStyle name="40% - Accent2 3 3 3 2 3" xfId="14376"/>
    <cellStyle name="40% - Accent2 3 3 3 2 3 2" xfId="14377"/>
    <cellStyle name="40% - Accent2 3 3 3 2 3 2 2" xfId="14378"/>
    <cellStyle name="40% - Accent2 3 3 3 2 3 2 3" xfId="14379"/>
    <cellStyle name="40% - Accent2 3 3 3 2 3 3" xfId="14380"/>
    <cellStyle name="40% - Accent2 3 3 3 2 3 4" xfId="14381"/>
    <cellStyle name="40% - Accent2 3 3 3 2 3 5" xfId="14382"/>
    <cellStyle name="40% - Accent2 3 3 3 2 3 6" xfId="14383"/>
    <cellStyle name="40% - Accent2 3 3 3 2 4" xfId="14384"/>
    <cellStyle name="40% - Accent2 3 3 3 2 4 2" xfId="14385"/>
    <cellStyle name="40% - Accent2 3 3 3 2 4 3" xfId="14386"/>
    <cellStyle name="40% - Accent2 3 3 3 2 5" xfId="14387"/>
    <cellStyle name="40% - Accent2 3 3 3 2 6" xfId="14388"/>
    <cellStyle name="40% - Accent2 3 3 3 2 7" xfId="14389"/>
    <cellStyle name="40% - Accent2 3 3 3 2 8" xfId="14390"/>
    <cellStyle name="40% - Accent2 3 3 3 3" xfId="14391"/>
    <cellStyle name="40% - Accent2 3 3 3 3 2" xfId="14392"/>
    <cellStyle name="40% - Accent2 3 3 3 3 2 2" xfId="14393"/>
    <cellStyle name="40% - Accent2 3 3 3 3 2 2 2" xfId="14394"/>
    <cellStyle name="40% - Accent2 3 3 3 3 2 2 3" xfId="14395"/>
    <cellStyle name="40% - Accent2 3 3 3 3 2 3" xfId="14396"/>
    <cellStyle name="40% - Accent2 3 3 3 3 2 4" xfId="14397"/>
    <cellStyle name="40% - Accent2 3 3 3 3 2 5" xfId="14398"/>
    <cellStyle name="40% - Accent2 3 3 3 3 2 6" xfId="14399"/>
    <cellStyle name="40% - Accent2 3 3 3 3 3" xfId="14400"/>
    <cellStyle name="40% - Accent2 3 3 3 3 3 2" xfId="14401"/>
    <cellStyle name="40% - Accent2 3 3 3 3 3 3" xfId="14402"/>
    <cellStyle name="40% - Accent2 3 3 3 3 4" xfId="14403"/>
    <cellStyle name="40% - Accent2 3 3 3 3 5" xfId="14404"/>
    <cellStyle name="40% - Accent2 3 3 3 3 6" xfId="14405"/>
    <cellStyle name="40% - Accent2 3 3 3 3 7" xfId="14406"/>
    <cellStyle name="40% - Accent2 3 3 3 4" xfId="14407"/>
    <cellStyle name="40% - Accent2 3 3 3 4 2" xfId="14408"/>
    <cellStyle name="40% - Accent2 3 3 3 4 2 2" xfId="14409"/>
    <cellStyle name="40% - Accent2 3 3 3 4 2 3" xfId="14410"/>
    <cellStyle name="40% - Accent2 3 3 3 4 3" xfId="14411"/>
    <cellStyle name="40% - Accent2 3 3 3 4 4" xfId="14412"/>
    <cellStyle name="40% - Accent2 3 3 3 4 5" xfId="14413"/>
    <cellStyle name="40% - Accent2 3 3 3 4 6" xfId="14414"/>
    <cellStyle name="40% - Accent2 3 3 3 5" xfId="14415"/>
    <cellStyle name="40% - Accent2 3 3 3 5 2" xfId="14416"/>
    <cellStyle name="40% - Accent2 3 3 3 5 2 2" xfId="14417"/>
    <cellStyle name="40% - Accent2 3 3 3 5 2 3" xfId="14418"/>
    <cellStyle name="40% - Accent2 3 3 3 5 3" xfId="14419"/>
    <cellStyle name="40% - Accent2 3 3 3 5 4" xfId="14420"/>
    <cellStyle name="40% - Accent2 3 3 3 5 5" xfId="14421"/>
    <cellStyle name="40% - Accent2 3 3 3 5 6" xfId="14422"/>
    <cellStyle name="40% - Accent2 3 3 3 6" xfId="14423"/>
    <cellStyle name="40% - Accent2 3 3 3 6 2" xfId="14424"/>
    <cellStyle name="40% - Accent2 3 3 3 6 3" xfId="14425"/>
    <cellStyle name="40% - Accent2 3 3 3 7" xfId="14426"/>
    <cellStyle name="40% - Accent2 3 3 3 8" xfId="14427"/>
    <cellStyle name="40% - Accent2 3 3 3 9" xfId="14428"/>
    <cellStyle name="40% - Accent2 3 3 4" xfId="14429"/>
    <cellStyle name="40% - Accent2 3 3 4 2" xfId="14430"/>
    <cellStyle name="40% - Accent2 3 3 4 2 2" xfId="14431"/>
    <cellStyle name="40% - Accent2 3 3 4 2 2 2" xfId="14432"/>
    <cellStyle name="40% - Accent2 3 3 4 2 2 2 2" xfId="14433"/>
    <cellStyle name="40% - Accent2 3 3 4 2 2 2 3" xfId="14434"/>
    <cellStyle name="40% - Accent2 3 3 4 2 2 3" xfId="14435"/>
    <cellStyle name="40% - Accent2 3 3 4 2 2 4" xfId="14436"/>
    <cellStyle name="40% - Accent2 3 3 4 2 2 5" xfId="14437"/>
    <cellStyle name="40% - Accent2 3 3 4 2 2 6" xfId="14438"/>
    <cellStyle name="40% - Accent2 3 3 4 2 3" xfId="14439"/>
    <cellStyle name="40% - Accent2 3 3 4 2 3 2" xfId="14440"/>
    <cellStyle name="40% - Accent2 3 3 4 2 3 3" xfId="14441"/>
    <cellStyle name="40% - Accent2 3 3 4 2 4" xfId="14442"/>
    <cellStyle name="40% - Accent2 3 3 4 2 5" xfId="14443"/>
    <cellStyle name="40% - Accent2 3 3 4 2 6" xfId="14444"/>
    <cellStyle name="40% - Accent2 3 3 4 2 7" xfId="14445"/>
    <cellStyle name="40% - Accent2 3 3 4 3" xfId="14446"/>
    <cellStyle name="40% - Accent2 3 3 4 3 2" xfId="14447"/>
    <cellStyle name="40% - Accent2 3 3 4 3 2 2" xfId="14448"/>
    <cellStyle name="40% - Accent2 3 3 4 3 2 3" xfId="14449"/>
    <cellStyle name="40% - Accent2 3 3 4 3 3" xfId="14450"/>
    <cellStyle name="40% - Accent2 3 3 4 3 4" xfId="14451"/>
    <cellStyle name="40% - Accent2 3 3 4 3 5" xfId="14452"/>
    <cellStyle name="40% - Accent2 3 3 4 3 6" xfId="14453"/>
    <cellStyle name="40% - Accent2 3 3 4 4" xfId="14454"/>
    <cellStyle name="40% - Accent2 3 3 4 4 2" xfId="14455"/>
    <cellStyle name="40% - Accent2 3 3 4 4 2 2" xfId="14456"/>
    <cellStyle name="40% - Accent2 3 3 4 4 2 3" xfId="14457"/>
    <cellStyle name="40% - Accent2 3 3 4 4 3" xfId="14458"/>
    <cellStyle name="40% - Accent2 3 3 4 4 4" xfId="14459"/>
    <cellStyle name="40% - Accent2 3 3 4 4 5" xfId="14460"/>
    <cellStyle name="40% - Accent2 3 3 4 4 6" xfId="14461"/>
    <cellStyle name="40% - Accent2 3 3 4 5" xfId="14462"/>
    <cellStyle name="40% - Accent2 3 3 4 5 2" xfId="14463"/>
    <cellStyle name="40% - Accent2 3 3 4 5 3" xfId="14464"/>
    <cellStyle name="40% - Accent2 3 3 4 6" xfId="14465"/>
    <cellStyle name="40% - Accent2 3 3 4 7" xfId="14466"/>
    <cellStyle name="40% - Accent2 3 3 4 8" xfId="14467"/>
    <cellStyle name="40% - Accent2 3 3 4 9" xfId="14468"/>
    <cellStyle name="40% - Accent2 3 3 5" xfId="14469"/>
    <cellStyle name="40% - Accent2 3 3 5 2" xfId="14470"/>
    <cellStyle name="40% - Accent2 3 3 5 2 2" xfId="14471"/>
    <cellStyle name="40% - Accent2 3 3 5 2 2 2" xfId="14472"/>
    <cellStyle name="40% - Accent2 3 3 5 2 2 3" xfId="14473"/>
    <cellStyle name="40% - Accent2 3 3 5 2 3" xfId="14474"/>
    <cellStyle name="40% - Accent2 3 3 5 2 4" xfId="14475"/>
    <cellStyle name="40% - Accent2 3 3 5 2 5" xfId="14476"/>
    <cellStyle name="40% - Accent2 3 3 5 2 6" xfId="14477"/>
    <cellStyle name="40% - Accent2 3 3 5 3" xfId="14478"/>
    <cellStyle name="40% - Accent2 3 3 5 3 2" xfId="14479"/>
    <cellStyle name="40% - Accent2 3 3 5 3 3" xfId="14480"/>
    <cellStyle name="40% - Accent2 3 3 5 4" xfId="14481"/>
    <cellStyle name="40% - Accent2 3 3 5 5" xfId="14482"/>
    <cellStyle name="40% - Accent2 3 3 5 6" xfId="14483"/>
    <cellStyle name="40% - Accent2 3 3 5 7" xfId="14484"/>
    <cellStyle name="40% - Accent2 3 3 6" xfId="14485"/>
    <cellStyle name="40% - Accent2 3 3 6 2" xfId="14486"/>
    <cellStyle name="40% - Accent2 3 3 6 2 2" xfId="14487"/>
    <cellStyle name="40% - Accent2 3 3 6 2 3" xfId="14488"/>
    <cellStyle name="40% - Accent2 3 3 6 3" xfId="14489"/>
    <cellStyle name="40% - Accent2 3 3 6 4" xfId="14490"/>
    <cellStyle name="40% - Accent2 3 3 6 5" xfId="14491"/>
    <cellStyle name="40% - Accent2 3 3 6 6" xfId="14492"/>
    <cellStyle name="40% - Accent2 3 3 7" xfId="14493"/>
    <cellStyle name="40% - Accent2 3 3 7 2" xfId="14494"/>
    <cellStyle name="40% - Accent2 3 3 7 2 2" xfId="14495"/>
    <cellStyle name="40% - Accent2 3 3 7 2 3" xfId="14496"/>
    <cellStyle name="40% - Accent2 3 3 7 3" xfId="14497"/>
    <cellStyle name="40% - Accent2 3 3 7 4" xfId="14498"/>
    <cellStyle name="40% - Accent2 3 3 7 5" xfId="14499"/>
    <cellStyle name="40% - Accent2 3 3 7 6" xfId="14500"/>
    <cellStyle name="40% - Accent2 3 3 8" xfId="14501"/>
    <cellStyle name="40% - Accent2 3 3 8 2" xfId="14502"/>
    <cellStyle name="40% - Accent2 3 3 8 2 2" xfId="14503"/>
    <cellStyle name="40% - Accent2 3 3 8 2 3" xfId="14504"/>
    <cellStyle name="40% - Accent2 3 3 8 3" xfId="14505"/>
    <cellStyle name="40% - Accent2 3 3 8 4" xfId="14506"/>
    <cellStyle name="40% - Accent2 3 3 8 5" xfId="14507"/>
    <cellStyle name="40% - Accent2 3 3 8 6" xfId="14508"/>
    <cellStyle name="40% - Accent2 3 3 9" xfId="14509"/>
    <cellStyle name="40% - Accent2 3 3 9 2" xfId="14510"/>
    <cellStyle name="40% - Accent2 3 3 9 2 2" xfId="14511"/>
    <cellStyle name="40% - Accent2 3 3 9 2 3" xfId="14512"/>
    <cellStyle name="40% - Accent2 3 3 9 3" xfId="14513"/>
    <cellStyle name="40% - Accent2 3 3 9 4" xfId="14514"/>
    <cellStyle name="40% - Accent2 3 3 9 5" xfId="14515"/>
    <cellStyle name="40% - Accent2 3 3 9 6" xfId="14516"/>
    <cellStyle name="40% - Accent2 3 4" xfId="14517"/>
    <cellStyle name="40% - Accent2 3 4 10" xfId="14518"/>
    <cellStyle name="40% - Accent2 3 4 11" xfId="14519"/>
    <cellStyle name="40% - Accent2 3 4 12" xfId="14520"/>
    <cellStyle name="40% - Accent2 3 4 13" xfId="14521"/>
    <cellStyle name="40% - Accent2 3 4 2" xfId="14522"/>
    <cellStyle name="40% - Accent2 3 4 2 10" xfId="14523"/>
    <cellStyle name="40% - Accent2 3 4 2 2" xfId="14524"/>
    <cellStyle name="40% - Accent2 3 4 2 2 2" xfId="14525"/>
    <cellStyle name="40% - Accent2 3 4 2 2 2 2" xfId="14526"/>
    <cellStyle name="40% - Accent2 3 4 2 2 2 2 2" xfId="14527"/>
    <cellStyle name="40% - Accent2 3 4 2 2 2 2 3" xfId="14528"/>
    <cellStyle name="40% - Accent2 3 4 2 2 2 3" xfId="14529"/>
    <cellStyle name="40% - Accent2 3 4 2 2 2 4" xfId="14530"/>
    <cellStyle name="40% - Accent2 3 4 2 2 2 5" xfId="14531"/>
    <cellStyle name="40% - Accent2 3 4 2 2 2 6" xfId="14532"/>
    <cellStyle name="40% - Accent2 3 4 2 2 3" xfId="14533"/>
    <cellStyle name="40% - Accent2 3 4 2 2 3 2" xfId="14534"/>
    <cellStyle name="40% - Accent2 3 4 2 2 3 2 2" xfId="14535"/>
    <cellStyle name="40% - Accent2 3 4 2 2 3 2 3" xfId="14536"/>
    <cellStyle name="40% - Accent2 3 4 2 2 3 3" xfId="14537"/>
    <cellStyle name="40% - Accent2 3 4 2 2 3 4" xfId="14538"/>
    <cellStyle name="40% - Accent2 3 4 2 2 3 5" xfId="14539"/>
    <cellStyle name="40% - Accent2 3 4 2 2 3 6" xfId="14540"/>
    <cellStyle name="40% - Accent2 3 4 2 2 4" xfId="14541"/>
    <cellStyle name="40% - Accent2 3 4 2 2 4 2" xfId="14542"/>
    <cellStyle name="40% - Accent2 3 4 2 2 4 3" xfId="14543"/>
    <cellStyle name="40% - Accent2 3 4 2 2 5" xfId="14544"/>
    <cellStyle name="40% - Accent2 3 4 2 2 6" xfId="14545"/>
    <cellStyle name="40% - Accent2 3 4 2 2 7" xfId="14546"/>
    <cellStyle name="40% - Accent2 3 4 2 2 8" xfId="14547"/>
    <cellStyle name="40% - Accent2 3 4 2 3" xfId="14548"/>
    <cellStyle name="40% - Accent2 3 4 2 3 2" xfId="14549"/>
    <cellStyle name="40% - Accent2 3 4 2 3 2 2" xfId="14550"/>
    <cellStyle name="40% - Accent2 3 4 2 3 2 2 2" xfId="14551"/>
    <cellStyle name="40% - Accent2 3 4 2 3 2 2 3" xfId="14552"/>
    <cellStyle name="40% - Accent2 3 4 2 3 2 3" xfId="14553"/>
    <cellStyle name="40% - Accent2 3 4 2 3 2 4" xfId="14554"/>
    <cellStyle name="40% - Accent2 3 4 2 3 2 5" xfId="14555"/>
    <cellStyle name="40% - Accent2 3 4 2 3 2 6" xfId="14556"/>
    <cellStyle name="40% - Accent2 3 4 2 3 3" xfId="14557"/>
    <cellStyle name="40% - Accent2 3 4 2 3 3 2" xfId="14558"/>
    <cellStyle name="40% - Accent2 3 4 2 3 3 3" xfId="14559"/>
    <cellStyle name="40% - Accent2 3 4 2 3 4" xfId="14560"/>
    <cellStyle name="40% - Accent2 3 4 2 3 5" xfId="14561"/>
    <cellStyle name="40% - Accent2 3 4 2 3 6" xfId="14562"/>
    <cellStyle name="40% - Accent2 3 4 2 3 7" xfId="14563"/>
    <cellStyle name="40% - Accent2 3 4 2 4" xfId="14564"/>
    <cellStyle name="40% - Accent2 3 4 2 4 2" xfId="14565"/>
    <cellStyle name="40% - Accent2 3 4 2 4 2 2" xfId="14566"/>
    <cellStyle name="40% - Accent2 3 4 2 4 2 3" xfId="14567"/>
    <cellStyle name="40% - Accent2 3 4 2 4 3" xfId="14568"/>
    <cellStyle name="40% - Accent2 3 4 2 4 4" xfId="14569"/>
    <cellStyle name="40% - Accent2 3 4 2 4 5" xfId="14570"/>
    <cellStyle name="40% - Accent2 3 4 2 4 6" xfId="14571"/>
    <cellStyle name="40% - Accent2 3 4 2 5" xfId="14572"/>
    <cellStyle name="40% - Accent2 3 4 2 5 2" xfId="14573"/>
    <cellStyle name="40% - Accent2 3 4 2 5 2 2" xfId="14574"/>
    <cellStyle name="40% - Accent2 3 4 2 5 2 3" xfId="14575"/>
    <cellStyle name="40% - Accent2 3 4 2 5 3" xfId="14576"/>
    <cellStyle name="40% - Accent2 3 4 2 5 4" xfId="14577"/>
    <cellStyle name="40% - Accent2 3 4 2 5 5" xfId="14578"/>
    <cellStyle name="40% - Accent2 3 4 2 5 6" xfId="14579"/>
    <cellStyle name="40% - Accent2 3 4 2 6" xfId="14580"/>
    <cellStyle name="40% - Accent2 3 4 2 6 2" xfId="14581"/>
    <cellStyle name="40% - Accent2 3 4 2 6 3" xfId="14582"/>
    <cellStyle name="40% - Accent2 3 4 2 7" xfId="14583"/>
    <cellStyle name="40% - Accent2 3 4 2 8" xfId="14584"/>
    <cellStyle name="40% - Accent2 3 4 2 9" xfId="14585"/>
    <cellStyle name="40% - Accent2 3 4 3" xfId="14586"/>
    <cellStyle name="40% - Accent2 3 4 3 2" xfId="14587"/>
    <cellStyle name="40% - Accent2 3 4 3 2 2" xfId="14588"/>
    <cellStyle name="40% - Accent2 3 4 3 2 2 2" xfId="14589"/>
    <cellStyle name="40% - Accent2 3 4 3 2 2 2 2" xfId="14590"/>
    <cellStyle name="40% - Accent2 3 4 3 2 2 2 3" xfId="14591"/>
    <cellStyle name="40% - Accent2 3 4 3 2 2 3" xfId="14592"/>
    <cellStyle name="40% - Accent2 3 4 3 2 2 4" xfId="14593"/>
    <cellStyle name="40% - Accent2 3 4 3 2 2 5" xfId="14594"/>
    <cellStyle name="40% - Accent2 3 4 3 2 2 6" xfId="14595"/>
    <cellStyle name="40% - Accent2 3 4 3 2 3" xfId="14596"/>
    <cellStyle name="40% - Accent2 3 4 3 2 3 2" xfId="14597"/>
    <cellStyle name="40% - Accent2 3 4 3 2 3 3" xfId="14598"/>
    <cellStyle name="40% - Accent2 3 4 3 2 4" xfId="14599"/>
    <cellStyle name="40% - Accent2 3 4 3 2 5" xfId="14600"/>
    <cellStyle name="40% - Accent2 3 4 3 2 6" xfId="14601"/>
    <cellStyle name="40% - Accent2 3 4 3 2 7" xfId="14602"/>
    <cellStyle name="40% - Accent2 3 4 3 3" xfId="14603"/>
    <cellStyle name="40% - Accent2 3 4 3 3 2" xfId="14604"/>
    <cellStyle name="40% - Accent2 3 4 3 3 2 2" xfId="14605"/>
    <cellStyle name="40% - Accent2 3 4 3 3 2 3" xfId="14606"/>
    <cellStyle name="40% - Accent2 3 4 3 3 3" xfId="14607"/>
    <cellStyle name="40% - Accent2 3 4 3 3 4" xfId="14608"/>
    <cellStyle name="40% - Accent2 3 4 3 3 5" xfId="14609"/>
    <cellStyle name="40% - Accent2 3 4 3 3 6" xfId="14610"/>
    <cellStyle name="40% - Accent2 3 4 3 4" xfId="14611"/>
    <cellStyle name="40% - Accent2 3 4 3 4 2" xfId="14612"/>
    <cellStyle name="40% - Accent2 3 4 3 4 2 2" xfId="14613"/>
    <cellStyle name="40% - Accent2 3 4 3 4 2 3" xfId="14614"/>
    <cellStyle name="40% - Accent2 3 4 3 4 3" xfId="14615"/>
    <cellStyle name="40% - Accent2 3 4 3 4 4" xfId="14616"/>
    <cellStyle name="40% - Accent2 3 4 3 4 5" xfId="14617"/>
    <cellStyle name="40% - Accent2 3 4 3 4 6" xfId="14618"/>
    <cellStyle name="40% - Accent2 3 4 3 5" xfId="14619"/>
    <cellStyle name="40% - Accent2 3 4 3 5 2" xfId="14620"/>
    <cellStyle name="40% - Accent2 3 4 3 5 3" xfId="14621"/>
    <cellStyle name="40% - Accent2 3 4 3 6" xfId="14622"/>
    <cellStyle name="40% - Accent2 3 4 3 7" xfId="14623"/>
    <cellStyle name="40% - Accent2 3 4 3 8" xfId="14624"/>
    <cellStyle name="40% - Accent2 3 4 3 9" xfId="14625"/>
    <cellStyle name="40% - Accent2 3 4 4" xfId="14626"/>
    <cellStyle name="40% - Accent2 3 4 4 2" xfId="14627"/>
    <cellStyle name="40% - Accent2 3 4 4 2 2" xfId="14628"/>
    <cellStyle name="40% - Accent2 3 4 4 2 2 2" xfId="14629"/>
    <cellStyle name="40% - Accent2 3 4 4 2 2 3" xfId="14630"/>
    <cellStyle name="40% - Accent2 3 4 4 2 3" xfId="14631"/>
    <cellStyle name="40% - Accent2 3 4 4 2 4" xfId="14632"/>
    <cellStyle name="40% - Accent2 3 4 4 2 5" xfId="14633"/>
    <cellStyle name="40% - Accent2 3 4 4 2 6" xfId="14634"/>
    <cellStyle name="40% - Accent2 3 4 4 3" xfId="14635"/>
    <cellStyle name="40% - Accent2 3 4 4 3 2" xfId="14636"/>
    <cellStyle name="40% - Accent2 3 4 4 3 3" xfId="14637"/>
    <cellStyle name="40% - Accent2 3 4 4 4" xfId="14638"/>
    <cellStyle name="40% - Accent2 3 4 4 5" xfId="14639"/>
    <cellStyle name="40% - Accent2 3 4 4 6" xfId="14640"/>
    <cellStyle name="40% - Accent2 3 4 4 7" xfId="14641"/>
    <cellStyle name="40% - Accent2 3 4 5" xfId="14642"/>
    <cellStyle name="40% - Accent2 3 4 5 2" xfId="14643"/>
    <cellStyle name="40% - Accent2 3 4 5 2 2" xfId="14644"/>
    <cellStyle name="40% - Accent2 3 4 5 2 3" xfId="14645"/>
    <cellStyle name="40% - Accent2 3 4 5 3" xfId="14646"/>
    <cellStyle name="40% - Accent2 3 4 5 4" xfId="14647"/>
    <cellStyle name="40% - Accent2 3 4 5 5" xfId="14648"/>
    <cellStyle name="40% - Accent2 3 4 5 6" xfId="14649"/>
    <cellStyle name="40% - Accent2 3 4 6" xfId="14650"/>
    <cellStyle name="40% - Accent2 3 4 6 2" xfId="14651"/>
    <cellStyle name="40% - Accent2 3 4 6 2 2" xfId="14652"/>
    <cellStyle name="40% - Accent2 3 4 6 2 3" xfId="14653"/>
    <cellStyle name="40% - Accent2 3 4 6 3" xfId="14654"/>
    <cellStyle name="40% - Accent2 3 4 6 4" xfId="14655"/>
    <cellStyle name="40% - Accent2 3 4 6 5" xfId="14656"/>
    <cellStyle name="40% - Accent2 3 4 6 6" xfId="14657"/>
    <cellStyle name="40% - Accent2 3 4 7" xfId="14658"/>
    <cellStyle name="40% - Accent2 3 4 7 2" xfId="14659"/>
    <cellStyle name="40% - Accent2 3 4 7 2 2" xfId="14660"/>
    <cellStyle name="40% - Accent2 3 4 7 2 3" xfId="14661"/>
    <cellStyle name="40% - Accent2 3 4 7 3" xfId="14662"/>
    <cellStyle name="40% - Accent2 3 4 7 4" xfId="14663"/>
    <cellStyle name="40% - Accent2 3 4 7 5" xfId="14664"/>
    <cellStyle name="40% - Accent2 3 4 7 6" xfId="14665"/>
    <cellStyle name="40% - Accent2 3 4 8" xfId="14666"/>
    <cellStyle name="40% - Accent2 3 4 8 2" xfId="14667"/>
    <cellStyle name="40% - Accent2 3 4 8 2 2" xfId="14668"/>
    <cellStyle name="40% - Accent2 3 4 8 2 3" xfId="14669"/>
    <cellStyle name="40% - Accent2 3 4 8 3" xfId="14670"/>
    <cellStyle name="40% - Accent2 3 4 8 4" xfId="14671"/>
    <cellStyle name="40% - Accent2 3 4 8 5" xfId="14672"/>
    <cellStyle name="40% - Accent2 3 4 8 6" xfId="14673"/>
    <cellStyle name="40% - Accent2 3 4 9" xfId="14674"/>
    <cellStyle name="40% - Accent2 3 4 9 2" xfId="14675"/>
    <cellStyle name="40% - Accent2 3 4 9 3" xfId="14676"/>
    <cellStyle name="40% - Accent2 3 5" xfId="14677"/>
    <cellStyle name="40% - Accent2 3 5 10" xfId="14678"/>
    <cellStyle name="40% - Accent2 3 5 2" xfId="14679"/>
    <cellStyle name="40% - Accent2 3 5 2 2" xfId="14680"/>
    <cellStyle name="40% - Accent2 3 5 2 2 2" xfId="14681"/>
    <cellStyle name="40% - Accent2 3 5 2 2 2 2" xfId="14682"/>
    <cellStyle name="40% - Accent2 3 5 2 2 2 3" xfId="14683"/>
    <cellStyle name="40% - Accent2 3 5 2 2 3" xfId="14684"/>
    <cellStyle name="40% - Accent2 3 5 2 2 4" xfId="14685"/>
    <cellStyle name="40% - Accent2 3 5 2 2 5" xfId="14686"/>
    <cellStyle name="40% - Accent2 3 5 2 2 6" xfId="14687"/>
    <cellStyle name="40% - Accent2 3 5 2 3" xfId="14688"/>
    <cellStyle name="40% - Accent2 3 5 2 3 2" xfId="14689"/>
    <cellStyle name="40% - Accent2 3 5 2 3 2 2" xfId="14690"/>
    <cellStyle name="40% - Accent2 3 5 2 3 2 3" xfId="14691"/>
    <cellStyle name="40% - Accent2 3 5 2 3 3" xfId="14692"/>
    <cellStyle name="40% - Accent2 3 5 2 3 4" xfId="14693"/>
    <cellStyle name="40% - Accent2 3 5 2 3 5" xfId="14694"/>
    <cellStyle name="40% - Accent2 3 5 2 3 6" xfId="14695"/>
    <cellStyle name="40% - Accent2 3 5 2 4" xfId="14696"/>
    <cellStyle name="40% - Accent2 3 5 2 4 2" xfId="14697"/>
    <cellStyle name="40% - Accent2 3 5 2 4 3" xfId="14698"/>
    <cellStyle name="40% - Accent2 3 5 2 5" xfId="14699"/>
    <cellStyle name="40% - Accent2 3 5 2 6" xfId="14700"/>
    <cellStyle name="40% - Accent2 3 5 2 7" xfId="14701"/>
    <cellStyle name="40% - Accent2 3 5 2 8" xfId="14702"/>
    <cellStyle name="40% - Accent2 3 5 3" xfId="14703"/>
    <cellStyle name="40% - Accent2 3 5 3 2" xfId="14704"/>
    <cellStyle name="40% - Accent2 3 5 3 2 2" xfId="14705"/>
    <cellStyle name="40% - Accent2 3 5 3 2 2 2" xfId="14706"/>
    <cellStyle name="40% - Accent2 3 5 3 2 2 3" xfId="14707"/>
    <cellStyle name="40% - Accent2 3 5 3 2 3" xfId="14708"/>
    <cellStyle name="40% - Accent2 3 5 3 2 4" xfId="14709"/>
    <cellStyle name="40% - Accent2 3 5 3 2 5" xfId="14710"/>
    <cellStyle name="40% - Accent2 3 5 3 2 6" xfId="14711"/>
    <cellStyle name="40% - Accent2 3 5 3 3" xfId="14712"/>
    <cellStyle name="40% - Accent2 3 5 3 3 2" xfId="14713"/>
    <cellStyle name="40% - Accent2 3 5 3 3 3" xfId="14714"/>
    <cellStyle name="40% - Accent2 3 5 3 4" xfId="14715"/>
    <cellStyle name="40% - Accent2 3 5 3 5" xfId="14716"/>
    <cellStyle name="40% - Accent2 3 5 3 6" xfId="14717"/>
    <cellStyle name="40% - Accent2 3 5 3 7" xfId="14718"/>
    <cellStyle name="40% - Accent2 3 5 4" xfId="14719"/>
    <cellStyle name="40% - Accent2 3 5 4 2" xfId="14720"/>
    <cellStyle name="40% - Accent2 3 5 4 2 2" xfId="14721"/>
    <cellStyle name="40% - Accent2 3 5 4 2 3" xfId="14722"/>
    <cellStyle name="40% - Accent2 3 5 4 3" xfId="14723"/>
    <cellStyle name="40% - Accent2 3 5 4 4" xfId="14724"/>
    <cellStyle name="40% - Accent2 3 5 4 5" xfId="14725"/>
    <cellStyle name="40% - Accent2 3 5 4 6" xfId="14726"/>
    <cellStyle name="40% - Accent2 3 5 5" xfId="14727"/>
    <cellStyle name="40% - Accent2 3 5 5 2" xfId="14728"/>
    <cellStyle name="40% - Accent2 3 5 5 2 2" xfId="14729"/>
    <cellStyle name="40% - Accent2 3 5 5 2 3" xfId="14730"/>
    <cellStyle name="40% - Accent2 3 5 5 3" xfId="14731"/>
    <cellStyle name="40% - Accent2 3 5 5 4" xfId="14732"/>
    <cellStyle name="40% - Accent2 3 5 5 5" xfId="14733"/>
    <cellStyle name="40% - Accent2 3 5 5 6" xfId="14734"/>
    <cellStyle name="40% - Accent2 3 5 6" xfId="14735"/>
    <cellStyle name="40% - Accent2 3 5 6 2" xfId="14736"/>
    <cellStyle name="40% - Accent2 3 5 6 3" xfId="14737"/>
    <cellStyle name="40% - Accent2 3 5 7" xfId="14738"/>
    <cellStyle name="40% - Accent2 3 5 8" xfId="14739"/>
    <cellStyle name="40% - Accent2 3 5 9" xfId="14740"/>
    <cellStyle name="40% - Accent2 3 6" xfId="14741"/>
    <cellStyle name="40% - Accent2 3 6 2" xfId="14742"/>
    <cellStyle name="40% - Accent2 3 6 2 2" xfId="14743"/>
    <cellStyle name="40% - Accent2 3 6 2 2 2" xfId="14744"/>
    <cellStyle name="40% - Accent2 3 6 2 2 2 2" xfId="14745"/>
    <cellStyle name="40% - Accent2 3 6 2 2 2 3" xfId="14746"/>
    <cellStyle name="40% - Accent2 3 6 2 2 3" xfId="14747"/>
    <cellStyle name="40% - Accent2 3 6 2 2 4" xfId="14748"/>
    <cellStyle name="40% - Accent2 3 6 2 2 5" xfId="14749"/>
    <cellStyle name="40% - Accent2 3 6 2 2 6" xfId="14750"/>
    <cellStyle name="40% - Accent2 3 6 2 3" xfId="14751"/>
    <cellStyle name="40% - Accent2 3 6 2 3 2" xfId="14752"/>
    <cellStyle name="40% - Accent2 3 6 2 3 3" xfId="14753"/>
    <cellStyle name="40% - Accent2 3 6 2 4" xfId="14754"/>
    <cellStyle name="40% - Accent2 3 6 2 5" xfId="14755"/>
    <cellStyle name="40% - Accent2 3 6 2 6" xfId="14756"/>
    <cellStyle name="40% - Accent2 3 6 2 7" xfId="14757"/>
    <cellStyle name="40% - Accent2 3 6 3" xfId="14758"/>
    <cellStyle name="40% - Accent2 3 6 3 2" xfId="14759"/>
    <cellStyle name="40% - Accent2 3 6 3 2 2" xfId="14760"/>
    <cellStyle name="40% - Accent2 3 6 3 2 3" xfId="14761"/>
    <cellStyle name="40% - Accent2 3 6 3 3" xfId="14762"/>
    <cellStyle name="40% - Accent2 3 6 3 4" xfId="14763"/>
    <cellStyle name="40% - Accent2 3 6 3 5" xfId="14764"/>
    <cellStyle name="40% - Accent2 3 6 3 6" xfId="14765"/>
    <cellStyle name="40% - Accent2 3 6 4" xfId="14766"/>
    <cellStyle name="40% - Accent2 3 6 4 2" xfId="14767"/>
    <cellStyle name="40% - Accent2 3 6 4 2 2" xfId="14768"/>
    <cellStyle name="40% - Accent2 3 6 4 2 3" xfId="14769"/>
    <cellStyle name="40% - Accent2 3 6 4 3" xfId="14770"/>
    <cellStyle name="40% - Accent2 3 6 4 4" xfId="14771"/>
    <cellStyle name="40% - Accent2 3 6 4 5" xfId="14772"/>
    <cellStyle name="40% - Accent2 3 6 4 6" xfId="14773"/>
    <cellStyle name="40% - Accent2 3 6 5" xfId="14774"/>
    <cellStyle name="40% - Accent2 3 6 5 2" xfId="14775"/>
    <cellStyle name="40% - Accent2 3 6 5 3" xfId="14776"/>
    <cellStyle name="40% - Accent2 3 6 6" xfId="14777"/>
    <cellStyle name="40% - Accent2 3 6 7" xfId="14778"/>
    <cellStyle name="40% - Accent2 3 6 8" xfId="14779"/>
    <cellStyle name="40% - Accent2 3 6 9" xfId="14780"/>
    <cellStyle name="40% - Accent2 3 7" xfId="14781"/>
    <cellStyle name="40% - Accent2 3 7 2" xfId="14782"/>
    <cellStyle name="40% - Accent2 3 7 2 2" xfId="14783"/>
    <cellStyle name="40% - Accent2 3 7 2 2 2" xfId="14784"/>
    <cellStyle name="40% - Accent2 3 7 2 2 3" xfId="14785"/>
    <cellStyle name="40% - Accent2 3 7 2 3" xfId="14786"/>
    <cellStyle name="40% - Accent2 3 7 2 4" xfId="14787"/>
    <cellStyle name="40% - Accent2 3 7 2 5" xfId="14788"/>
    <cellStyle name="40% - Accent2 3 7 2 6" xfId="14789"/>
    <cellStyle name="40% - Accent2 3 7 3" xfId="14790"/>
    <cellStyle name="40% - Accent2 3 7 3 2" xfId="14791"/>
    <cellStyle name="40% - Accent2 3 7 3 3" xfId="14792"/>
    <cellStyle name="40% - Accent2 3 7 4" xfId="14793"/>
    <cellStyle name="40% - Accent2 3 7 5" xfId="14794"/>
    <cellStyle name="40% - Accent2 3 7 6" xfId="14795"/>
    <cellStyle name="40% - Accent2 3 7 7" xfId="14796"/>
    <cellStyle name="40% - Accent2 3 8" xfId="14797"/>
    <cellStyle name="40% - Accent2 3 8 2" xfId="14798"/>
    <cellStyle name="40% - Accent2 3 8 2 2" xfId="14799"/>
    <cellStyle name="40% - Accent2 3 8 2 3" xfId="14800"/>
    <cellStyle name="40% - Accent2 3 8 3" xfId="14801"/>
    <cellStyle name="40% - Accent2 3 8 4" xfId="14802"/>
    <cellStyle name="40% - Accent2 3 8 5" xfId="14803"/>
    <cellStyle name="40% - Accent2 3 8 6" xfId="14804"/>
    <cellStyle name="40% - Accent2 3 9" xfId="14805"/>
    <cellStyle name="40% - Accent2 3 9 2" xfId="14806"/>
    <cellStyle name="40% - Accent2 3 9 2 2" xfId="14807"/>
    <cellStyle name="40% - Accent2 3 9 2 3" xfId="14808"/>
    <cellStyle name="40% - Accent2 3 9 3" xfId="14809"/>
    <cellStyle name="40% - Accent2 3 9 4" xfId="14810"/>
    <cellStyle name="40% - Accent2 3 9 5" xfId="14811"/>
    <cellStyle name="40% - Accent2 3 9 6" xfId="14812"/>
    <cellStyle name="40% - Accent2 4" xfId="14813"/>
    <cellStyle name="40% - Accent2 4 10" xfId="14814"/>
    <cellStyle name="40% - Accent2 4 10 2" xfId="14815"/>
    <cellStyle name="40% - Accent2 4 10 2 2" xfId="14816"/>
    <cellStyle name="40% - Accent2 4 10 2 3" xfId="14817"/>
    <cellStyle name="40% - Accent2 4 10 3" xfId="14818"/>
    <cellStyle name="40% - Accent2 4 10 4" xfId="14819"/>
    <cellStyle name="40% - Accent2 4 10 5" xfId="14820"/>
    <cellStyle name="40% - Accent2 4 10 6" xfId="14821"/>
    <cellStyle name="40% - Accent2 4 11" xfId="14822"/>
    <cellStyle name="40% - Accent2 4 11 2" xfId="14823"/>
    <cellStyle name="40% - Accent2 4 11 3" xfId="14824"/>
    <cellStyle name="40% - Accent2 4 12" xfId="14825"/>
    <cellStyle name="40% - Accent2 4 13" xfId="14826"/>
    <cellStyle name="40% - Accent2 4 14" xfId="14827"/>
    <cellStyle name="40% - Accent2 4 15" xfId="14828"/>
    <cellStyle name="40% - Accent2 4 2" xfId="14829"/>
    <cellStyle name="40% - Accent2 4 2 10" xfId="14830"/>
    <cellStyle name="40% - Accent2 4 2 10 2" xfId="14831"/>
    <cellStyle name="40% - Accent2 4 2 10 3" xfId="14832"/>
    <cellStyle name="40% - Accent2 4 2 11" xfId="14833"/>
    <cellStyle name="40% - Accent2 4 2 12" xfId="14834"/>
    <cellStyle name="40% - Accent2 4 2 13" xfId="14835"/>
    <cellStyle name="40% - Accent2 4 2 14" xfId="14836"/>
    <cellStyle name="40% - Accent2 4 2 2" xfId="14837"/>
    <cellStyle name="40% - Accent2 4 2 2 10" xfId="14838"/>
    <cellStyle name="40% - Accent2 4 2 2 11" xfId="14839"/>
    <cellStyle name="40% - Accent2 4 2 2 12" xfId="14840"/>
    <cellStyle name="40% - Accent2 4 2 2 13" xfId="14841"/>
    <cellStyle name="40% - Accent2 4 2 2 2" xfId="14842"/>
    <cellStyle name="40% - Accent2 4 2 2 2 10" xfId="14843"/>
    <cellStyle name="40% - Accent2 4 2 2 2 2" xfId="14844"/>
    <cellStyle name="40% - Accent2 4 2 2 2 2 2" xfId="14845"/>
    <cellStyle name="40% - Accent2 4 2 2 2 2 2 2" xfId="14846"/>
    <cellStyle name="40% - Accent2 4 2 2 2 2 2 2 2" xfId="14847"/>
    <cellStyle name="40% - Accent2 4 2 2 2 2 2 2 3" xfId="14848"/>
    <cellStyle name="40% - Accent2 4 2 2 2 2 2 3" xfId="14849"/>
    <cellStyle name="40% - Accent2 4 2 2 2 2 2 4" xfId="14850"/>
    <cellStyle name="40% - Accent2 4 2 2 2 2 2 5" xfId="14851"/>
    <cellStyle name="40% - Accent2 4 2 2 2 2 2 6" xfId="14852"/>
    <cellStyle name="40% - Accent2 4 2 2 2 2 3" xfId="14853"/>
    <cellStyle name="40% - Accent2 4 2 2 2 2 3 2" xfId="14854"/>
    <cellStyle name="40% - Accent2 4 2 2 2 2 3 2 2" xfId="14855"/>
    <cellStyle name="40% - Accent2 4 2 2 2 2 3 2 3" xfId="14856"/>
    <cellStyle name="40% - Accent2 4 2 2 2 2 3 3" xfId="14857"/>
    <cellStyle name="40% - Accent2 4 2 2 2 2 3 4" xfId="14858"/>
    <cellStyle name="40% - Accent2 4 2 2 2 2 3 5" xfId="14859"/>
    <cellStyle name="40% - Accent2 4 2 2 2 2 3 6" xfId="14860"/>
    <cellStyle name="40% - Accent2 4 2 2 2 2 4" xfId="14861"/>
    <cellStyle name="40% - Accent2 4 2 2 2 2 4 2" xfId="14862"/>
    <cellStyle name="40% - Accent2 4 2 2 2 2 4 3" xfId="14863"/>
    <cellStyle name="40% - Accent2 4 2 2 2 2 5" xfId="14864"/>
    <cellStyle name="40% - Accent2 4 2 2 2 2 6" xfId="14865"/>
    <cellStyle name="40% - Accent2 4 2 2 2 2 7" xfId="14866"/>
    <cellStyle name="40% - Accent2 4 2 2 2 2 8" xfId="14867"/>
    <cellStyle name="40% - Accent2 4 2 2 2 3" xfId="14868"/>
    <cellStyle name="40% - Accent2 4 2 2 2 3 2" xfId="14869"/>
    <cellStyle name="40% - Accent2 4 2 2 2 3 2 2" xfId="14870"/>
    <cellStyle name="40% - Accent2 4 2 2 2 3 2 2 2" xfId="14871"/>
    <cellStyle name="40% - Accent2 4 2 2 2 3 2 2 3" xfId="14872"/>
    <cellStyle name="40% - Accent2 4 2 2 2 3 2 3" xfId="14873"/>
    <cellStyle name="40% - Accent2 4 2 2 2 3 2 4" xfId="14874"/>
    <cellStyle name="40% - Accent2 4 2 2 2 3 2 5" xfId="14875"/>
    <cellStyle name="40% - Accent2 4 2 2 2 3 2 6" xfId="14876"/>
    <cellStyle name="40% - Accent2 4 2 2 2 3 3" xfId="14877"/>
    <cellStyle name="40% - Accent2 4 2 2 2 3 3 2" xfId="14878"/>
    <cellStyle name="40% - Accent2 4 2 2 2 3 3 3" xfId="14879"/>
    <cellStyle name="40% - Accent2 4 2 2 2 3 4" xfId="14880"/>
    <cellStyle name="40% - Accent2 4 2 2 2 3 5" xfId="14881"/>
    <cellStyle name="40% - Accent2 4 2 2 2 3 6" xfId="14882"/>
    <cellStyle name="40% - Accent2 4 2 2 2 3 7" xfId="14883"/>
    <cellStyle name="40% - Accent2 4 2 2 2 4" xfId="14884"/>
    <cellStyle name="40% - Accent2 4 2 2 2 4 2" xfId="14885"/>
    <cellStyle name="40% - Accent2 4 2 2 2 4 2 2" xfId="14886"/>
    <cellStyle name="40% - Accent2 4 2 2 2 4 2 3" xfId="14887"/>
    <cellStyle name="40% - Accent2 4 2 2 2 4 3" xfId="14888"/>
    <cellStyle name="40% - Accent2 4 2 2 2 4 4" xfId="14889"/>
    <cellStyle name="40% - Accent2 4 2 2 2 4 5" xfId="14890"/>
    <cellStyle name="40% - Accent2 4 2 2 2 4 6" xfId="14891"/>
    <cellStyle name="40% - Accent2 4 2 2 2 5" xfId="14892"/>
    <cellStyle name="40% - Accent2 4 2 2 2 5 2" xfId="14893"/>
    <cellStyle name="40% - Accent2 4 2 2 2 5 2 2" xfId="14894"/>
    <cellStyle name="40% - Accent2 4 2 2 2 5 2 3" xfId="14895"/>
    <cellStyle name="40% - Accent2 4 2 2 2 5 3" xfId="14896"/>
    <cellStyle name="40% - Accent2 4 2 2 2 5 4" xfId="14897"/>
    <cellStyle name="40% - Accent2 4 2 2 2 5 5" xfId="14898"/>
    <cellStyle name="40% - Accent2 4 2 2 2 5 6" xfId="14899"/>
    <cellStyle name="40% - Accent2 4 2 2 2 6" xfId="14900"/>
    <cellStyle name="40% - Accent2 4 2 2 2 6 2" xfId="14901"/>
    <cellStyle name="40% - Accent2 4 2 2 2 6 3" xfId="14902"/>
    <cellStyle name="40% - Accent2 4 2 2 2 7" xfId="14903"/>
    <cellStyle name="40% - Accent2 4 2 2 2 8" xfId="14904"/>
    <cellStyle name="40% - Accent2 4 2 2 2 9" xfId="14905"/>
    <cellStyle name="40% - Accent2 4 2 2 3" xfId="14906"/>
    <cellStyle name="40% - Accent2 4 2 2 3 2" xfId="14907"/>
    <cellStyle name="40% - Accent2 4 2 2 3 2 2" xfId="14908"/>
    <cellStyle name="40% - Accent2 4 2 2 3 2 2 2" xfId="14909"/>
    <cellStyle name="40% - Accent2 4 2 2 3 2 2 2 2" xfId="14910"/>
    <cellStyle name="40% - Accent2 4 2 2 3 2 2 2 3" xfId="14911"/>
    <cellStyle name="40% - Accent2 4 2 2 3 2 2 3" xfId="14912"/>
    <cellStyle name="40% - Accent2 4 2 2 3 2 2 4" xfId="14913"/>
    <cellStyle name="40% - Accent2 4 2 2 3 2 2 5" xfId="14914"/>
    <cellStyle name="40% - Accent2 4 2 2 3 2 2 6" xfId="14915"/>
    <cellStyle name="40% - Accent2 4 2 2 3 2 3" xfId="14916"/>
    <cellStyle name="40% - Accent2 4 2 2 3 2 3 2" xfId="14917"/>
    <cellStyle name="40% - Accent2 4 2 2 3 2 3 3" xfId="14918"/>
    <cellStyle name="40% - Accent2 4 2 2 3 2 4" xfId="14919"/>
    <cellStyle name="40% - Accent2 4 2 2 3 2 5" xfId="14920"/>
    <cellStyle name="40% - Accent2 4 2 2 3 2 6" xfId="14921"/>
    <cellStyle name="40% - Accent2 4 2 2 3 2 7" xfId="14922"/>
    <cellStyle name="40% - Accent2 4 2 2 3 3" xfId="14923"/>
    <cellStyle name="40% - Accent2 4 2 2 3 3 2" xfId="14924"/>
    <cellStyle name="40% - Accent2 4 2 2 3 3 2 2" xfId="14925"/>
    <cellStyle name="40% - Accent2 4 2 2 3 3 2 3" xfId="14926"/>
    <cellStyle name="40% - Accent2 4 2 2 3 3 3" xfId="14927"/>
    <cellStyle name="40% - Accent2 4 2 2 3 3 4" xfId="14928"/>
    <cellStyle name="40% - Accent2 4 2 2 3 3 5" xfId="14929"/>
    <cellStyle name="40% - Accent2 4 2 2 3 3 6" xfId="14930"/>
    <cellStyle name="40% - Accent2 4 2 2 3 4" xfId="14931"/>
    <cellStyle name="40% - Accent2 4 2 2 3 4 2" xfId="14932"/>
    <cellStyle name="40% - Accent2 4 2 2 3 4 2 2" xfId="14933"/>
    <cellStyle name="40% - Accent2 4 2 2 3 4 2 3" xfId="14934"/>
    <cellStyle name="40% - Accent2 4 2 2 3 4 3" xfId="14935"/>
    <cellStyle name="40% - Accent2 4 2 2 3 4 4" xfId="14936"/>
    <cellStyle name="40% - Accent2 4 2 2 3 4 5" xfId="14937"/>
    <cellStyle name="40% - Accent2 4 2 2 3 4 6" xfId="14938"/>
    <cellStyle name="40% - Accent2 4 2 2 3 5" xfId="14939"/>
    <cellStyle name="40% - Accent2 4 2 2 3 5 2" xfId="14940"/>
    <cellStyle name="40% - Accent2 4 2 2 3 5 3" xfId="14941"/>
    <cellStyle name="40% - Accent2 4 2 2 3 6" xfId="14942"/>
    <cellStyle name="40% - Accent2 4 2 2 3 7" xfId="14943"/>
    <cellStyle name="40% - Accent2 4 2 2 3 8" xfId="14944"/>
    <cellStyle name="40% - Accent2 4 2 2 3 9" xfId="14945"/>
    <cellStyle name="40% - Accent2 4 2 2 4" xfId="14946"/>
    <cellStyle name="40% - Accent2 4 2 2 4 2" xfId="14947"/>
    <cellStyle name="40% - Accent2 4 2 2 4 2 2" xfId="14948"/>
    <cellStyle name="40% - Accent2 4 2 2 4 2 2 2" xfId="14949"/>
    <cellStyle name="40% - Accent2 4 2 2 4 2 2 3" xfId="14950"/>
    <cellStyle name="40% - Accent2 4 2 2 4 2 3" xfId="14951"/>
    <cellStyle name="40% - Accent2 4 2 2 4 2 4" xfId="14952"/>
    <cellStyle name="40% - Accent2 4 2 2 4 2 5" xfId="14953"/>
    <cellStyle name="40% - Accent2 4 2 2 4 2 6" xfId="14954"/>
    <cellStyle name="40% - Accent2 4 2 2 4 3" xfId="14955"/>
    <cellStyle name="40% - Accent2 4 2 2 4 3 2" xfId="14956"/>
    <cellStyle name="40% - Accent2 4 2 2 4 3 3" xfId="14957"/>
    <cellStyle name="40% - Accent2 4 2 2 4 4" xfId="14958"/>
    <cellStyle name="40% - Accent2 4 2 2 4 5" xfId="14959"/>
    <cellStyle name="40% - Accent2 4 2 2 4 6" xfId="14960"/>
    <cellStyle name="40% - Accent2 4 2 2 4 7" xfId="14961"/>
    <cellStyle name="40% - Accent2 4 2 2 5" xfId="14962"/>
    <cellStyle name="40% - Accent2 4 2 2 5 2" xfId="14963"/>
    <cellStyle name="40% - Accent2 4 2 2 5 2 2" xfId="14964"/>
    <cellStyle name="40% - Accent2 4 2 2 5 2 3" xfId="14965"/>
    <cellStyle name="40% - Accent2 4 2 2 5 3" xfId="14966"/>
    <cellStyle name="40% - Accent2 4 2 2 5 4" xfId="14967"/>
    <cellStyle name="40% - Accent2 4 2 2 5 5" xfId="14968"/>
    <cellStyle name="40% - Accent2 4 2 2 5 6" xfId="14969"/>
    <cellStyle name="40% - Accent2 4 2 2 6" xfId="14970"/>
    <cellStyle name="40% - Accent2 4 2 2 6 2" xfId="14971"/>
    <cellStyle name="40% - Accent2 4 2 2 6 2 2" xfId="14972"/>
    <cellStyle name="40% - Accent2 4 2 2 6 2 3" xfId="14973"/>
    <cellStyle name="40% - Accent2 4 2 2 6 3" xfId="14974"/>
    <cellStyle name="40% - Accent2 4 2 2 6 4" xfId="14975"/>
    <cellStyle name="40% - Accent2 4 2 2 6 5" xfId="14976"/>
    <cellStyle name="40% - Accent2 4 2 2 6 6" xfId="14977"/>
    <cellStyle name="40% - Accent2 4 2 2 7" xfId="14978"/>
    <cellStyle name="40% - Accent2 4 2 2 7 2" xfId="14979"/>
    <cellStyle name="40% - Accent2 4 2 2 7 2 2" xfId="14980"/>
    <cellStyle name="40% - Accent2 4 2 2 7 2 3" xfId="14981"/>
    <cellStyle name="40% - Accent2 4 2 2 7 3" xfId="14982"/>
    <cellStyle name="40% - Accent2 4 2 2 7 4" xfId="14983"/>
    <cellStyle name="40% - Accent2 4 2 2 7 5" xfId="14984"/>
    <cellStyle name="40% - Accent2 4 2 2 7 6" xfId="14985"/>
    <cellStyle name="40% - Accent2 4 2 2 8" xfId="14986"/>
    <cellStyle name="40% - Accent2 4 2 2 8 2" xfId="14987"/>
    <cellStyle name="40% - Accent2 4 2 2 8 2 2" xfId="14988"/>
    <cellStyle name="40% - Accent2 4 2 2 8 2 3" xfId="14989"/>
    <cellStyle name="40% - Accent2 4 2 2 8 3" xfId="14990"/>
    <cellStyle name="40% - Accent2 4 2 2 8 4" xfId="14991"/>
    <cellStyle name="40% - Accent2 4 2 2 8 5" xfId="14992"/>
    <cellStyle name="40% - Accent2 4 2 2 8 6" xfId="14993"/>
    <cellStyle name="40% - Accent2 4 2 2 9" xfId="14994"/>
    <cellStyle name="40% - Accent2 4 2 2 9 2" xfId="14995"/>
    <cellStyle name="40% - Accent2 4 2 2 9 3" xfId="14996"/>
    <cellStyle name="40% - Accent2 4 2 3" xfId="14997"/>
    <cellStyle name="40% - Accent2 4 2 3 10" xfId="14998"/>
    <cellStyle name="40% - Accent2 4 2 3 2" xfId="14999"/>
    <cellStyle name="40% - Accent2 4 2 3 2 2" xfId="15000"/>
    <cellStyle name="40% - Accent2 4 2 3 2 2 2" xfId="15001"/>
    <cellStyle name="40% - Accent2 4 2 3 2 2 2 2" xfId="15002"/>
    <cellStyle name="40% - Accent2 4 2 3 2 2 2 3" xfId="15003"/>
    <cellStyle name="40% - Accent2 4 2 3 2 2 3" xfId="15004"/>
    <cellStyle name="40% - Accent2 4 2 3 2 2 4" xfId="15005"/>
    <cellStyle name="40% - Accent2 4 2 3 2 2 5" xfId="15006"/>
    <cellStyle name="40% - Accent2 4 2 3 2 2 6" xfId="15007"/>
    <cellStyle name="40% - Accent2 4 2 3 2 3" xfId="15008"/>
    <cellStyle name="40% - Accent2 4 2 3 2 3 2" xfId="15009"/>
    <cellStyle name="40% - Accent2 4 2 3 2 3 2 2" xfId="15010"/>
    <cellStyle name="40% - Accent2 4 2 3 2 3 2 3" xfId="15011"/>
    <cellStyle name="40% - Accent2 4 2 3 2 3 3" xfId="15012"/>
    <cellStyle name="40% - Accent2 4 2 3 2 3 4" xfId="15013"/>
    <cellStyle name="40% - Accent2 4 2 3 2 3 5" xfId="15014"/>
    <cellStyle name="40% - Accent2 4 2 3 2 3 6" xfId="15015"/>
    <cellStyle name="40% - Accent2 4 2 3 2 4" xfId="15016"/>
    <cellStyle name="40% - Accent2 4 2 3 2 4 2" xfId="15017"/>
    <cellStyle name="40% - Accent2 4 2 3 2 4 3" xfId="15018"/>
    <cellStyle name="40% - Accent2 4 2 3 2 5" xfId="15019"/>
    <cellStyle name="40% - Accent2 4 2 3 2 6" xfId="15020"/>
    <cellStyle name="40% - Accent2 4 2 3 2 7" xfId="15021"/>
    <cellStyle name="40% - Accent2 4 2 3 2 8" xfId="15022"/>
    <cellStyle name="40% - Accent2 4 2 3 3" xfId="15023"/>
    <cellStyle name="40% - Accent2 4 2 3 3 2" xfId="15024"/>
    <cellStyle name="40% - Accent2 4 2 3 3 2 2" xfId="15025"/>
    <cellStyle name="40% - Accent2 4 2 3 3 2 2 2" xfId="15026"/>
    <cellStyle name="40% - Accent2 4 2 3 3 2 2 3" xfId="15027"/>
    <cellStyle name="40% - Accent2 4 2 3 3 2 3" xfId="15028"/>
    <cellStyle name="40% - Accent2 4 2 3 3 2 4" xfId="15029"/>
    <cellStyle name="40% - Accent2 4 2 3 3 2 5" xfId="15030"/>
    <cellStyle name="40% - Accent2 4 2 3 3 2 6" xfId="15031"/>
    <cellStyle name="40% - Accent2 4 2 3 3 3" xfId="15032"/>
    <cellStyle name="40% - Accent2 4 2 3 3 3 2" xfId="15033"/>
    <cellStyle name="40% - Accent2 4 2 3 3 3 3" xfId="15034"/>
    <cellStyle name="40% - Accent2 4 2 3 3 4" xfId="15035"/>
    <cellStyle name="40% - Accent2 4 2 3 3 5" xfId="15036"/>
    <cellStyle name="40% - Accent2 4 2 3 3 6" xfId="15037"/>
    <cellStyle name="40% - Accent2 4 2 3 3 7" xfId="15038"/>
    <cellStyle name="40% - Accent2 4 2 3 4" xfId="15039"/>
    <cellStyle name="40% - Accent2 4 2 3 4 2" xfId="15040"/>
    <cellStyle name="40% - Accent2 4 2 3 4 2 2" xfId="15041"/>
    <cellStyle name="40% - Accent2 4 2 3 4 2 3" xfId="15042"/>
    <cellStyle name="40% - Accent2 4 2 3 4 3" xfId="15043"/>
    <cellStyle name="40% - Accent2 4 2 3 4 4" xfId="15044"/>
    <cellStyle name="40% - Accent2 4 2 3 4 5" xfId="15045"/>
    <cellStyle name="40% - Accent2 4 2 3 4 6" xfId="15046"/>
    <cellStyle name="40% - Accent2 4 2 3 5" xfId="15047"/>
    <cellStyle name="40% - Accent2 4 2 3 5 2" xfId="15048"/>
    <cellStyle name="40% - Accent2 4 2 3 5 2 2" xfId="15049"/>
    <cellStyle name="40% - Accent2 4 2 3 5 2 3" xfId="15050"/>
    <cellStyle name="40% - Accent2 4 2 3 5 3" xfId="15051"/>
    <cellStyle name="40% - Accent2 4 2 3 5 4" xfId="15052"/>
    <cellStyle name="40% - Accent2 4 2 3 5 5" xfId="15053"/>
    <cellStyle name="40% - Accent2 4 2 3 5 6" xfId="15054"/>
    <cellStyle name="40% - Accent2 4 2 3 6" xfId="15055"/>
    <cellStyle name="40% - Accent2 4 2 3 6 2" xfId="15056"/>
    <cellStyle name="40% - Accent2 4 2 3 6 3" xfId="15057"/>
    <cellStyle name="40% - Accent2 4 2 3 7" xfId="15058"/>
    <cellStyle name="40% - Accent2 4 2 3 8" xfId="15059"/>
    <cellStyle name="40% - Accent2 4 2 3 9" xfId="15060"/>
    <cellStyle name="40% - Accent2 4 2 4" xfId="15061"/>
    <cellStyle name="40% - Accent2 4 2 4 2" xfId="15062"/>
    <cellStyle name="40% - Accent2 4 2 4 2 2" xfId="15063"/>
    <cellStyle name="40% - Accent2 4 2 4 2 2 2" xfId="15064"/>
    <cellStyle name="40% - Accent2 4 2 4 2 2 2 2" xfId="15065"/>
    <cellStyle name="40% - Accent2 4 2 4 2 2 2 3" xfId="15066"/>
    <cellStyle name="40% - Accent2 4 2 4 2 2 3" xfId="15067"/>
    <cellStyle name="40% - Accent2 4 2 4 2 2 4" xfId="15068"/>
    <cellStyle name="40% - Accent2 4 2 4 2 2 5" xfId="15069"/>
    <cellStyle name="40% - Accent2 4 2 4 2 2 6" xfId="15070"/>
    <cellStyle name="40% - Accent2 4 2 4 2 3" xfId="15071"/>
    <cellStyle name="40% - Accent2 4 2 4 2 3 2" xfId="15072"/>
    <cellStyle name="40% - Accent2 4 2 4 2 3 3" xfId="15073"/>
    <cellStyle name="40% - Accent2 4 2 4 2 4" xfId="15074"/>
    <cellStyle name="40% - Accent2 4 2 4 2 5" xfId="15075"/>
    <cellStyle name="40% - Accent2 4 2 4 2 6" xfId="15076"/>
    <cellStyle name="40% - Accent2 4 2 4 2 7" xfId="15077"/>
    <cellStyle name="40% - Accent2 4 2 4 3" xfId="15078"/>
    <cellStyle name="40% - Accent2 4 2 4 3 2" xfId="15079"/>
    <cellStyle name="40% - Accent2 4 2 4 3 2 2" xfId="15080"/>
    <cellStyle name="40% - Accent2 4 2 4 3 2 3" xfId="15081"/>
    <cellStyle name="40% - Accent2 4 2 4 3 3" xfId="15082"/>
    <cellStyle name="40% - Accent2 4 2 4 3 4" xfId="15083"/>
    <cellStyle name="40% - Accent2 4 2 4 3 5" xfId="15084"/>
    <cellStyle name="40% - Accent2 4 2 4 3 6" xfId="15085"/>
    <cellStyle name="40% - Accent2 4 2 4 4" xfId="15086"/>
    <cellStyle name="40% - Accent2 4 2 4 4 2" xfId="15087"/>
    <cellStyle name="40% - Accent2 4 2 4 4 2 2" xfId="15088"/>
    <cellStyle name="40% - Accent2 4 2 4 4 2 3" xfId="15089"/>
    <cellStyle name="40% - Accent2 4 2 4 4 3" xfId="15090"/>
    <cellStyle name="40% - Accent2 4 2 4 4 4" xfId="15091"/>
    <cellStyle name="40% - Accent2 4 2 4 4 5" xfId="15092"/>
    <cellStyle name="40% - Accent2 4 2 4 4 6" xfId="15093"/>
    <cellStyle name="40% - Accent2 4 2 4 5" xfId="15094"/>
    <cellStyle name="40% - Accent2 4 2 4 5 2" xfId="15095"/>
    <cellStyle name="40% - Accent2 4 2 4 5 3" xfId="15096"/>
    <cellStyle name="40% - Accent2 4 2 4 6" xfId="15097"/>
    <cellStyle name="40% - Accent2 4 2 4 7" xfId="15098"/>
    <cellStyle name="40% - Accent2 4 2 4 8" xfId="15099"/>
    <cellStyle name="40% - Accent2 4 2 4 9" xfId="15100"/>
    <cellStyle name="40% - Accent2 4 2 5" xfId="15101"/>
    <cellStyle name="40% - Accent2 4 2 5 2" xfId="15102"/>
    <cellStyle name="40% - Accent2 4 2 5 2 2" xfId="15103"/>
    <cellStyle name="40% - Accent2 4 2 5 2 2 2" xfId="15104"/>
    <cellStyle name="40% - Accent2 4 2 5 2 2 3" xfId="15105"/>
    <cellStyle name="40% - Accent2 4 2 5 2 3" xfId="15106"/>
    <cellStyle name="40% - Accent2 4 2 5 2 4" xfId="15107"/>
    <cellStyle name="40% - Accent2 4 2 5 2 5" xfId="15108"/>
    <cellStyle name="40% - Accent2 4 2 5 2 6" xfId="15109"/>
    <cellStyle name="40% - Accent2 4 2 5 3" xfId="15110"/>
    <cellStyle name="40% - Accent2 4 2 5 3 2" xfId="15111"/>
    <cellStyle name="40% - Accent2 4 2 5 3 3" xfId="15112"/>
    <cellStyle name="40% - Accent2 4 2 5 4" xfId="15113"/>
    <cellStyle name="40% - Accent2 4 2 5 5" xfId="15114"/>
    <cellStyle name="40% - Accent2 4 2 5 6" xfId="15115"/>
    <cellStyle name="40% - Accent2 4 2 5 7" xfId="15116"/>
    <cellStyle name="40% - Accent2 4 2 6" xfId="15117"/>
    <cellStyle name="40% - Accent2 4 2 6 2" xfId="15118"/>
    <cellStyle name="40% - Accent2 4 2 6 2 2" xfId="15119"/>
    <cellStyle name="40% - Accent2 4 2 6 2 3" xfId="15120"/>
    <cellStyle name="40% - Accent2 4 2 6 3" xfId="15121"/>
    <cellStyle name="40% - Accent2 4 2 6 4" xfId="15122"/>
    <cellStyle name="40% - Accent2 4 2 6 5" xfId="15123"/>
    <cellStyle name="40% - Accent2 4 2 6 6" xfId="15124"/>
    <cellStyle name="40% - Accent2 4 2 7" xfId="15125"/>
    <cellStyle name="40% - Accent2 4 2 7 2" xfId="15126"/>
    <cellStyle name="40% - Accent2 4 2 7 2 2" xfId="15127"/>
    <cellStyle name="40% - Accent2 4 2 7 2 3" xfId="15128"/>
    <cellStyle name="40% - Accent2 4 2 7 3" xfId="15129"/>
    <cellStyle name="40% - Accent2 4 2 7 4" xfId="15130"/>
    <cellStyle name="40% - Accent2 4 2 7 5" xfId="15131"/>
    <cellStyle name="40% - Accent2 4 2 7 6" xfId="15132"/>
    <cellStyle name="40% - Accent2 4 2 8" xfId="15133"/>
    <cellStyle name="40% - Accent2 4 2 8 2" xfId="15134"/>
    <cellStyle name="40% - Accent2 4 2 8 2 2" xfId="15135"/>
    <cellStyle name="40% - Accent2 4 2 8 2 3" xfId="15136"/>
    <cellStyle name="40% - Accent2 4 2 8 3" xfId="15137"/>
    <cellStyle name="40% - Accent2 4 2 8 4" xfId="15138"/>
    <cellStyle name="40% - Accent2 4 2 8 5" xfId="15139"/>
    <cellStyle name="40% - Accent2 4 2 8 6" xfId="15140"/>
    <cellStyle name="40% - Accent2 4 2 9" xfId="15141"/>
    <cellStyle name="40% - Accent2 4 2 9 2" xfId="15142"/>
    <cellStyle name="40% - Accent2 4 2 9 2 2" xfId="15143"/>
    <cellStyle name="40% - Accent2 4 2 9 2 3" xfId="15144"/>
    <cellStyle name="40% - Accent2 4 2 9 3" xfId="15145"/>
    <cellStyle name="40% - Accent2 4 2 9 4" xfId="15146"/>
    <cellStyle name="40% - Accent2 4 2 9 5" xfId="15147"/>
    <cellStyle name="40% - Accent2 4 2 9 6" xfId="15148"/>
    <cellStyle name="40% - Accent2 4 3" xfId="15149"/>
    <cellStyle name="40% - Accent2 4 3 10" xfId="15150"/>
    <cellStyle name="40% - Accent2 4 3 11" xfId="15151"/>
    <cellStyle name="40% - Accent2 4 3 12" xfId="15152"/>
    <cellStyle name="40% - Accent2 4 3 13" xfId="15153"/>
    <cellStyle name="40% - Accent2 4 3 2" xfId="15154"/>
    <cellStyle name="40% - Accent2 4 3 2 10" xfId="15155"/>
    <cellStyle name="40% - Accent2 4 3 2 2" xfId="15156"/>
    <cellStyle name="40% - Accent2 4 3 2 2 2" xfId="15157"/>
    <cellStyle name="40% - Accent2 4 3 2 2 2 2" xfId="15158"/>
    <cellStyle name="40% - Accent2 4 3 2 2 2 2 2" xfId="15159"/>
    <cellStyle name="40% - Accent2 4 3 2 2 2 2 3" xfId="15160"/>
    <cellStyle name="40% - Accent2 4 3 2 2 2 3" xfId="15161"/>
    <cellStyle name="40% - Accent2 4 3 2 2 2 4" xfId="15162"/>
    <cellStyle name="40% - Accent2 4 3 2 2 2 5" xfId="15163"/>
    <cellStyle name="40% - Accent2 4 3 2 2 2 6" xfId="15164"/>
    <cellStyle name="40% - Accent2 4 3 2 2 3" xfId="15165"/>
    <cellStyle name="40% - Accent2 4 3 2 2 3 2" xfId="15166"/>
    <cellStyle name="40% - Accent2 4 3 2 2 3 2 2" xfId="15167"/>
    <cellStyle name="40% - Accent2 4 3 2 2 3 2 3" xfId="15168"/>
    <cellStyle name="40% - Accent2 4 3 2 2 3 3" xfId="15169"/>
    <cellStyle name="40% - Accent2 4 3 2 2 3 4" xfId="15170"/>
    <cellStyle name="40% - Accent2 4 3 2 2 3 5" xfId="15171"/>
    <cellStyle name="40% - Accent2 4 3 2 2 3 6" xfId="15172"/>
    <cellStyle name="40% - Accent2 4 3 2 2 4" xfId="15173"/>
    <cellStyle name="40% - Accent2 4 3 2 2 4 2" xfId="15174"/>
    <cellStyle name="40% - Accent2 4 3 2 2 4 3" xfId="15175"/>
    <cellStyle name="40% - Accent2 4 3 2 2 5" xfId="15176"/>
    <cellStyle name="40% - Accent2 4 3 2 2 6" xfId="15177"/>
    <cellStyle name="40% - Accent2 4 3 2 2 7" xfId="15178"/>
    <cellStyle name="40% - Accent2 4 3 2 2 8" xfId="15179"/>
    <cellStyle name="40% - Accent2 4 3 2 3" xfId="15180"/>
    <cellStyle name="40% - Accent2 4 3 2 3 2" xfId="15181"/>
    <cellStyle name="40% - Accent2 4 3 2 3 2 2" xfId="15182"/>
    <cellStyle name="40% - Accent2 4 3 2 3 2 2 2" xfId="15183"/>
    <cellStyle name="40% - Accent2 4 3 2 3 2 2 3" xfId="15184"/>
    <cellStyle name="40% - Accent2 4 3 2 3 2 3" xfId="15185"/>
    <cellStyle name="40% - Accent2 4 3 2 3 2 4" xfId="15186"/>
    <cellStyle name="40% - Accent2 4 3 2 3 2 5" xfId="15187"/>
    <cellStyle name="40% - Accent2 4 3 2 3 2 6" xfId="15188"/>
    <cellStyle name="40% - Accent2 4 3 2 3 3" xfId="15189"/>
    <cellStyle name="40% - Accent2 4 3 2 3 3 2" xfId="15190"/>
    <cellStyle name="40% - Accent2 4 3 2 3 3 3" xfId="15191"/>
    <cellStyle name="40% - Accent2 4 3 2 3 4" xfId="15192"/>
    <cellStyle name="40% - Accent2 4 3 2 3 5" xfId="15193"/>
    <cellStyle name="40% - Accent2 4 3 2 3 6" xfId="15194"/>
    <cellStyle name="40% - Accent2 4 3 2 3 7" xfId="15195"/>
    <cellStyle name="40% - Accent2 4 3 2 4" xfId="15196"/>
    <cellStyle name="40% - Accent2 4 3 2 4 2" xfId="15197"/>
    <cellStyle name="40% - Accent2 4 3 2 4 2 2" xfId="15198"/>
    <cellStyle name="40% - Accent2 4 3 2 4 2 3" xfId="15199"/>
    <cellStyle name="40% - Accent2 4 3 2 4 3" xfId="15200"/>
    <cellStyle name="40% - Accent2 4 3 2 4 4" xfId="15201"/>
    <cellStyle name="40% - Accent2 4 3 2 4 5" xfId="15202"/>
    <cellStyle name="40% - Accent2 4 3 2 4 6" xfId="15203"/>
    <cellStyle name="40% - Accent2 4 3 2 5" xfId="15204"/>
    <cellStyle name="40% - Accent2 4 3 2 5 2" xfId="15205"/>
    <cellStyle name="40% - Accent2 4 3 2 5 2 2" xfId="15206"/>
    <cellStyle name="40% - Accent2 4 3 2 5 2 3" xfId="15207"/>
    <cellStyle name="40% - Accent2 4 3 2 5 3" xfId="15208"/>
    <cellStyle name="40% - Accent2 4 3 2 5 4" xfId="15209"/>
    <cellStyle name="40% - Accent2 4 3 2 5 5" xfId="15210"/>
    <cellStyle name="40% - Accent2 4 3 2 5 6" xfId="15211"/>
    <cellStyle name="40% - Accent2 4 3 2 6" xfId="15212"/>
    <cellStyle name="40% - Accent2 4 3 2 6 2" xfId="15213"/>
    <cellStyle name="40% - Accent2 4 3 2 6 3" xfId="15214"/>
    <cellStyle name="40% - Accent2 4 3 2 7" xfId="15215"/>
    <cellStyle name="40% - Accent2 4 3 2 8" xfId="15216"/>
    <cellStyle name="40% - Accent2 4 3 2 9" xfId="15217"/>
    <cellStyle name="40% - Accent2 4 3 3" xfId="15218"/>
    <cellStyle name="40% - Accent2 4 3 3 2" xfId="15219"/>
    <cellStyle name="40% - Accent2 4 3 3 2 2" xfId="15220"/>
    <cellStyle name="40% - Accent2 4 3 3 2 2 2" xfId="15221"/>
    <cellStyle name="40% - Accent2 4 3 3 2 2 2 2" xfId="15222"/>
    <cellStyle name="40% - Accent2 4 3 3 2 2 2 3" xfId="15223"/>
    <cellStyle name="40% - Accent2 4 3 3 2 2 3" xfId="15224"/>
    <cellStyle name="40% - Accent2 4 3 3 2 2 4" xfId="15225"/>
    <cellStyle name="40% - Accent2 4 3 3 2 2 5" xfId="15226"/>
    <cellStyle name="40% - Accent2 4 3 3 2 2 6" xfId="15227"/>
    <cellStyle name="40% - Accent2 4 3 3 2 3" xfId="15228"/>
    <cellStyle name="40% - Accent2 4 3 3 2 3 2" xfId="15229"/>
    <cellStyle name="40% - Accent2 4 3 3 2 3 3" xfId="15230"/>
    <cellStyle name="40% - Accent2 4 3 3 2 4" xfId="15231"/>
    <cellStyle name="40% - Accent2 4 3 3 2 5" xfId="15232"/>
    <cellStyle name="40% - Accent2 4 3 3 2 6" xfId="15233"/>
    <cellStyle name="40% - Accent2 4 3 3 2 7" xfId="15234"/>
    <cellStyle name="40% - Accent2 4 3 3 3" xfId="15235"/>
    <cellStyle name="40% - Accent2 4 3 3 3 2" xfId="15236"/>
    <cellStyle name="40% - Accent2 4 3 3 3 2 2" xfId="15237"/>
    <cellStyle name="40% - Accent2 4 3 3 3 2 3" xfId="15238"/>
    <cellStyle name="40% - Accent2 4 3 3 3 3" xfId="15239"/>
    <cellStyle name="40% - Accent2 4 3 3 3 4" xfId="15240"/>
    <cellStyle name="40% - Accent2 4 3 3 3 5" xfId="15241"/>
    <cellStyle name="40% - Accent2 4 3 3 3 6" xfId="15242"/>
    <cellStyle name="40% - Accent2 4 3 3 4" xfId="15243"/>
    <cellStyle name="40% - Accent2 4 3 3 4 2" xfId="15244"/>
    <cellStyle name="40% - Accent2 4 3 3 4 2 2" xfId="15245"/>
    <cellStyle name="40% - Accent2 4 3 3 4 2 3" xfId="15246"/>
    <cellStyle name="40% - Accent2 4 3 3 4 3" xfId="15247"/>
    <cellStyle name="40% - Accent2 4 3 3 4 4" xfId="15248"/>
    <cellStyle name="40% - Accent2 4 3 3 4 5" xfId="15249"/>
    <cellStyle name="40% - Accent2 4 3 3 4 6" xfId="15250"/>
    <cellStyle name="40% - Accent2 4 3 3 5" xfId="15251"/>
    <cellStyle name="40% - Accent2 4 3 3 5 2" xfId="15252"/>
    <cellStyle name="40% - Accent2 4 3 3 5 3" xfId="15253"/>
    <cellStyle name="40% - Accent2 4 3 3 6" xfId="15254"/>
    <cellStyle name="40% - Accent2 4 3 3 7" xfId="15255"/>
    <cellStyle name="40% - Accent2 4 3 3 8" xfId="15256"/>
    <cellStyle name="40% - Accent2 4 3 3 9" xfId="15257"/>
    <cellStyle name="40% - Accent2 4 3 4" xfId="15258"/>
    <cellStyle name="40% - Accent2 4 3 4 2" xfId="15259"/>
    <cellStyle name="40% - Accent2 4 3 4 2 2" xfId="15260"/>
    <cellStyle name="40% - Accent2 4 3 4 2 2 2" xfId="15261"/>
    <cellStyle name="40% - Accent2 4 3 4 2 2 3" xfId="15262"/>
    <cellStyle name="40% - Accent2 4 3 4 2 3" xfId="15263"/>
    <cellStyle name="40% - Accent2 4 3 4 2 4" xfId="15264"/>
    <cellStyle name="40% - Accent2 4 3 4 2 5" xfId="15265"/>
    <cellStyle name="40% - Accent2 4 3 4 2 6" xfId="15266"/>
    <cellStyle name="40% - Accent2 4 3 4 3" xfId="15267"/>
    <cellStyle name="40% - Accent2 4 3 4 3 2" xfId="15268"/>
    <cellStyle name="40% - Accent2 4 3 4 3 3" xfId="15269"/>
    <cellStyle name="40% - Accent2 4 3 4 4" xfId="15270"/>
    <cellStyle name="40% - Accent2 4 3 4 5" xfId="15271"/>
    <cellStyle name="40% - Accent2 4 3 4 6" xfId="15272"/>
    <cellStyle name="40% - Accent2 4 3 4 7" xfId="15273"/>
    <cellStyle name="40% - Accent2 4 3 5" xfId="15274"/>
    <cellStyle name="40% - Accent2 4 3 5 2" xfId="15275"/>
    <cellStyle name="40% - Accent2 4 3 5 2 2" xfId="15276"/>
    <cellStyle name="40% - Accent2 4 3 5 2 3" xfId="15277"/>
    <cellStyle name="40% - Accent2 4 3 5 3" xfId="15278"/>
    <cellStyle name="40% - Accent2 4 3 5 4" xfId="15279"/>
    <cellStyle name="40% - Accent2 4 3 5 5" xfId="15280"/>
    <cellStyle name="40% - Accent2 4 3 5 6" xfId="15281"/>
    <cellStyle name="40% - Accent2 4 3 6" xfId="15282"/>
    <cellStyle name="40% - Accent2 4 3 6 2" xfId="15283"/>
    <cellStyle name="40% - Accent2 4 3 6 2 2" xfId="15284"/>
    <cellStyle name="40% - Accent2 4 3 6 2 3" xfId="15285"/>
    <cellStyle name="40% - Accent2 4 3 6 3" xfId="15286"/>
    <cellStyle name="40% - Accent2 4 3 6 4" xfId="15287"/>
    <cellStyle name="40% - Accent2 4 3 6 5" xfId="15288"/>
    <cellStyle name="40% - Accent2 4 3 6 6" xfId="15289"/>
    <cellStyle name="40% - Accent2 4 3 7" xfId="15290"/>
    <cellStyle name="40% - Accent2 4 3 7 2" xfId="15291"/>
    <cellStyle name="40% - Accent2 4 3 7 2 2" xfId="15292"/>
    <cellStyle name="40% - Accent2 4 3 7 2 3" xfId="15293"/>
    <cellStyle name="40% - Accent2 4 3 7 3" xfId="15294"/>
    <cellStyle name="40% - Accent2 4 3 7 4" xfId="15295"/>
    <cellStyle name="40% - Accent2 4 3 7 5" xfId="15296"/>
    <cellStyle name="40% - Accent2 4 3 7 6" xfId="15297"/>
    <cellStyle name="40% - Accent2 4 3 8" xfId="15298"/>
    <cellStyle name="40% - Accent2 4 3 8 2" xfId="15299"/>
    <cellStyle name="40% - Accent2 4 3 8 2 2" xfId="15300"/>
    <cellStyle name="40% - Accent2 4 3 8 2 3" xfId="15301"/>
    <cellStyle name="40% - Accent2 4 3 8 3" xfId="15302"/>
    <cellStyle name="40% - Accent2 4 3 8 4" xfId="15303"/>
    <cellStyle name="40% - Accent2 4 3 8 5" xfId="15304"/>
    <cellStyle name="40% - Accent2 4 3 8 6" xfId="15305"/>
    <cellStyle name="40% - Accent2 4 3 9" xfId="15306"/>
    <cellStyle name="40% - Accent2 4 3 9 2" xfId="15307"/>
    <cellStyle name="40% - Accent2 4 3 9 3" xfId="15308"/>
    <cellStyle name="40% - Accent2 4 4" xfId="15309"/>
    <cellStyle name="40% - Accent2 4 4 10" xfId="15310"/>
    <cellStyle name="40% - Accent2 4 4 2" xfId="15311"/>
    <cellStyle name="40% - Accent2 4 4 2 2" xfId="15312"/>
    <cellStyle name="40% - Accent2 4 4 2 2 2" xfId="15313"/>
    <cellStyle name="40% - Accent2 4 4 2 2 2 2" xfId="15314"/>
    <cellStyle name="40% - Accent2 4 4 2 2 2 3" xfId="15315"/>
    <cellStyle name="40% - Accent2 4 4 2 2 3" xfId="15316"/>
    <cellStyle name="40% - Accent2 4 4 2 2 4" xfId="15317"/>
    <cellStyle name="40% - Accent2 4 4 2 2 5" xfId="15318"/>
    <cellStyle name="40% - Accent2 4 4 2 2 6" xfId="15319"/>
    <cellStyle name="40% - Accent2 4 4 2 3" xfId="15320"/>
    <cellStyle name="40% - Accent2 4 4 2 3 2" xfId="15321"/>
    <cellStyle name="40% - Accent2 4 4 2 3 2 2" xfId="15322"/>
    <cellStyle name="40% - Accent2 4 4 2 3 2 3" xfId="15323"/>
    <cellStyle name="40% - Accent2 4 4 2 3 3" xfId="15324"/>
    <cellStyle name="40% - Accent2 4 4 2 3 4" xfId="15325"/>
    <cellStyle name="40% - Accent2 4 4 2 3 5" xfId="15326"/>
    <cellStyle name="40% - Accent2 4 4 2 3 6" xfId="15327"/>
    <cellStyle name="40% - Accent2 4 4 2 4" xfId="15328"/>
    <cellStyle name="40% - Accent2 4 4 2 4 2" xfId="15329"/>
    <cellStyle name="40% - Accent2 4 4 2 4 3" xfId="15330"/>
    <cellStyle name="40% - Accent2 4 4 2 5" xfId="15331"/>
    <cellStyle name="40% - Accent2 4 4 2 6" xfId="15332"/>
    <cellStyle name="40% - Accent2 4 4 2 7" xfId="15333"/>
    <cellStyle name="40% - Accent2 4 4 2 8" xfId="15334"/>
    <cellStyle name="40% - Accent2 4 4 3" xfId="15335"/>
    <cellStyle name="40% - Accent2 4 4 3 2" xfId="15336"/>
    <cellStyle name="40% - Accent2 4 4 3 2 2" xfId="15337"/>
    <cellStyle name="40% - Accent2 4 4 3 2 2 2" xfId="15338"/>
    <cellStyle name="40% - Accent2 4 4 3 2 2 3" xfId="15339"/>
    <cellStyle name="40% - Accent2 4 4 3 2 3" xfId="15340"/>
    <cellStyle name="40% - Accent2 4 4 3 2 4" xfId="15341"/>
    <cellStyle name="40% - Accent2 4 4 3 2 5" xfId="15342"/>
    <cellStyle name="40% - Accent2 4 4 3 2 6" xfId="15343"/>
    <cellStyle name="40% - Accent2 4 4 3 3" xfId="15344"/>
    <cellStyle name="40% - Accent2 4 4 3 3 2" xfId="15345"/>
    <cellStyle name="40% - Accent2 4 4 3 3 3" xfId="15346"/>
    <cellStyle name="40% - Accent2 4 4 3 4" xfId="15347"/>
    <cellStyle name="40% - Accent2 4 4 3 5" xfId="15348"/>
    <cellStyle name="40% - Accent2 4 4 3 6" xfId="15349"/>
    <cellStyle name="40% - Accent2 4 4 3 7" xfId="15350"/>
    <cellStyle name="40% - Accent2 4 4 4" xfId="15351"/>
    <cellStyle name="40% - Accent2 4 4 4 2" xfId="15352"/>
    <cellStyle name="40% - Accent2 4 4 4 2 2" xfId="15353"/>
    <cellStyle name="40% - Accent2 4 4 4 2 3" xfId="15354"/>
    <cellStyle name="40% - Accent2 4 4 4 3" xfId="15355"/>
    <cellStyle name="40% - Accent2 4 4 4 4" xfId="15356"/>
    <cellStyle name="40% - Accent2 4 4 4 5" xfId="15357"/>
    <cellStyle name="40% - Accent2 4 4 4 6" xfId="15358"/>
    <cellStyle name="40% - Accent2 4 4 5" xfId="15359"/>
    <cellStyle name="40% - Accent2 4 4 5 2" xfId="15360"/>
    <cellStyle name="40% - Accent2 4 4 5 2 2" xfId="15361"/>
    <cellStyle name="40% - Accent2 4 4 5 2 3" xfId="15362"/>
    <cellStyle name="40% - Accent2 4 4 5 3" xfId="15363"/>
    <cellStyle name="40% - Accent2 4 4 5 4" xfId="15364"/>
    <cellStyle name="40% - Accent2 4 4 5 5" xfId="15365"/>
    <cellStyle name="40% - Accent2 4 4 5 6" xfId="15366"/>
    <cellStyle name="40% - Accent2 4 4 6" xfId="15367"/>
    <cellStyle name="40% - Accent2 4 4 6 2" xfId="15368"/>
    <cellStyle name="40% - Accent2 4 4 6 3" xfId="15369"/>
    <cellStyle name="40% - Accent2 4 4 7" xfId="15370"/>
    <cellStyle name="40% - Accent2 4 4 8" xfId="15371"/>
    <cellStyle name="40% - Accent2 4 4 9" xfId="15372"/>
    <cellStyle name="40% - Accent2 4 5" xfId="15373"/>
    <cellStyle name="40% - Accent2 4 5 2" xfId="15374"/>
    <cellStyle name="40% - Accent2 4 5 2 2" xfId="15375"/>
    <cellStyle name="40% - Accent2 4 5 2 2 2" xfId="15376"/>
    <cellStyle name="40% - Accent2 4 5 2 2 2 2" xfId="15377"/>
    <cellStyle name="40% - Accent2 4 5 2 2 2 3" xfId="15378"/>
    <cellStyle name="40% - Accent2 4 5 2 2 3" xfId="15379"/>
    <cellStyle name="40% - Accent2 4 5 2 2 4" xfId="15380"/>
    <cellStyle name="40% - Accent2 4 5 2 2 5" xfId="15381"/>
    <cellStyle name="40% - Accent2 4 5 2 2 6" xfId="15382"/>
    <cellStyle name="40% - Accent2 4 5 2 3" xfId="15383"/>
    <cellStyle name="40% - Accent2 4 5 2 3 2" xfId="15384"/>
    <cellStyle name="40% - Accent2 4 5 2 3 3" xfId="15385"/>
    <cellStyle name="40% - Accent2 4 5 2 4" xfId="15386"/>
    <cellStyle name="40% - Accent2 4 5 2 5" xfId="15387"/>
    <cellStyle name="40% - Accent2 4 5 2 6" xfId="15388"/>
    <cellStyle name="40% - Accent2 4 5 2 7" xfId="15389"/>
    <cellStyle name="40% - Accent2 4 5 3" xfId="15390"/>
    <cellStyle name="40% - Accent2 4 5 3 2" xfId="15391"/>
    <cellStyle name="40% - Accent2 4 5 3 2 2" xfId="15392"/>
    <cellStyle name="40% - Accent2 4 5 3 2 3" xfId="15393"/>
    <cellStyle name="40% - Accent2 4 5 3 3" xfId="15394"/>
    <cellStyle name="40% - Accent2 4 5 3 4" xfId="15395"/>
    <cellStyle name="40% - Accent2 4 5 3 5" xfId="15396"/>
    <cellStyle name="40% - Accent2 4 5 3 6" xfId="15397"/>
    <cellStyle name="40% - Accent2 4 5 4" xfId="15398"/>
    <cellStyle name="40% - Accent2 4 5 4 2" xfId="15399"/>
    <cellStyle name="40% - Accent2 4 5 4 2 2" xfId="15400"/>
    <cellStyle name="40% - Accent2 4 5 4 2 3" xfId="15401"/>
    <cellStyle name="40% - Accent2 4 5 4 3" xfId="15402"/>
    <cellStyle name="40% - Accent2 4 5 4 4" xfId="15403"/>
    <cellStyle name="40% - Accent2 4 5 4 5" xfId="15404"/>
    <cellStyle name="40% - Accent2 4 5 4 6" xfId="15405"/>
    <cellStyle name="40% - Accent2 4 5 5" xfId="15406"/>
    <cellStyle name="40% - Accent2 4 5 5 2" xfId="15407"/>
    <cellStyle name="40% - Accent2 4 5 5 3" xfId="15408"/>
    <cellStyle name="40% - Accent2 4 5 6" xfId="15409"/>
    <cellStyle name="40% - Accent2 4 5 7" xfId="15410"/>
    <cellStyle name="40% - Accent2 4 5 8" xfId="15411"/>
    <cellStyle name="40% - Accent2 4 5 9" xfId="15412"/>
    <cellStyle name="40% - Accent2 4 6" xfId="15413"/>
    <cellStyle name="40% - Accent2 4 6 2" xfId="15414"/>
    <cellStyle name="40% - Accent2 4 6 2 2" xfId="15415"/>
    <cellStyle name="40% - Accent2 4 6 2 2 2" xfId="15416"/>
    <cellStyle name="40% - Accent2 4 6 2 2 3" xfId="15417"/>
    <cellStyle name="40% - Accent2 4 6 2 3" xfId="15418"/>
    <cellStyle name="40% - Accent2 4 6 2 4" xfId="15419"/>
    <cellStyle name="40% - Accent2 4 6 2 5" xfId="15420"/>
    <cellStyle name="40% - Accent2 4 6 2 6" xfId="15421"/>
    <cellStyle name="40% - Accent2 4 6 3" xfId="15422"/>
    <cellStyle name="40% - Accent2 4 6 3 2" xfId="15423"/>
    <cellStyle name="40% - Accent2 4 6 3 3" xfId="15424"/>
    <cellStyle name="40% - Accent2 4 6 4" xfId="15425"/>
    <cellStyle name="40% - Accent2 4 6 5" xfId="15426"/>
    <cellStyle name="40% - Accent2 4 6 6" xfId="15427"/>
    <cellStyle name="40% - Accent2 4 6 7" xfId="15428"/>
    <cellStyle name="40% - Accent2 4 7" xfId="15429"/>
    <cellStyle name="40% - Accent2 4 7 2" xfId="15430"/>
    <cellStyle name="40% - Accent2 4 7 2 2" xfId="15431"/>
    <cellStyle name="40% - Accent2 4 7 2 3" xfId="15432"/>
    <cellStyle name="40% - Accent2 4 7 3" xfId="15433"/>
    <cellStyle name="40% - Accent2 4 7 4" xfId="15434"/>
    <cellStyle name="40% - Accent2 4 7 5" xfId="15435"/>
    <cellStyle name="40% - Accent2 4 7 6" xfId="15436"/>
    <cellStyle name="40% - Accent2 4 8" xfId="15437"/>
    <cellStyle name="40% - Accent2 4 8 2" xfId="15438"/>
    <cellStyle name="40% - Accent2 4 8 2 2" xfId="15439"/>
    <cellStyle name="40% - Accent2 4 8 2 3" xfId="15440"/>
    <cellStyle name="40% - Accent2 4 8 3" xfId="15441"/>
    <cellStyle name="40% - Accent2 4 8 4" xfId="15442"/>
    <cellStyle name="40% - Accent2 4 8 5" xfId="15443"/>
    <cellStyle name="40% - Accent2 4 8 6" xfId="15444"/>
    <cellStyle name="40% - Accent2 4 9" xfId="15445"/>
    <cellStyle name="40% - Accent2 4 9 2" xfId="15446"/>
    <cellStyle name="40% - Accent2 4 9 2 2" xfId="15447"/>
    <cellStyle name="40% - Accent2 4 9 2 3" xfId="15448"/>
    <cellStyle name="40% - Accent2 4 9 3" xfId="15449"/>
    <cellStyle name="40% - Accent2 4 9 4" xfId="15450"/>
    <cellStyle name="40% - Accent2 4 9 5" xfId="15451"/>
    <cellStyle name="40% - Accent2 4 9 6" xfId="15452"/>
    <cellStyle name="40% - Accent2 5" xfId="15453"/>
    <cellStyle name="40% - Accent2 5 10" xfId="15454"/>
    <cellStyle name="40% - Accent2 5 11" xfId="15455"/>
    <cellStyle name="40% - Accent2 5 12" xfId="15456"/>
    <cellStyle name="40% - Accent2 5 13" xfId="15457"/>
    <cellStyle name="40% - Accent2 5 2" xfId="15458"/>
    <cellStyle name="40% - Accent2 5 2 10" xfId="15459"/>
    <cellStyle name="40% - Accent2 5 2 2" xfId="15460"/>
    <cellStyle name="40% - Accent2 5 2 2 2" xfId="15461"/>
    <cellStyle name="40% - Accent2 5 2 2 2 2" xfId="15462"/>
    <cellStyle name="40% - Accent2 5 2 2 2 2 2" xfId="15463"/>
    <cellStyle name="40% - Accent2 5 2 2 2 2 3" xfId="15464"/>
    <cellStyle name="40% - Accent2 5 2 2 2 3" xfId="15465"/>
    <cellStyle name="40% - Accent2 5 2 2 2 4" xfId="15466"/>
    <cellStyle name="40% - Accent2 5 2 2 2 5" xfId="15467"/>
    <cellStyle name="40% - Accent2 5 2 2 2 6" xfId="15468"/>
    <cellStyle name="40% - Accent2 5 2 2 3" xfId="15469"/>
    <cellStyle name="40% - Accent2 5 2 2 3 2" xfId="15470"/>
    <cellStyle name="40% - Accent2 5 2 2 3 2 2" xfId="15471"/>
    <cellStyle name="40% - Accent2 5 2 2 3 2 3" xfId="15472"/>
    <cellStyle name="40% - Accent2 5 2 2 3 3" xfId="15473"/>
    <cellStyle name="40% - Accent2 5 2 2 3 4" xfId="15474"/>
    <cellStyle name="40% - Accent2 5 2 2 3 5" xfId="15475"/>
    <cellStyle name="40% - Accent2 5 2 2 3 6" xfId="15476"/>
    <cellStyle name="40% - Accent2 5 2 2 4" xfId="15477"/>
    <cellStyle name="40% - Accent2 5 2 2 4 2" xfId="15478"/>
    <cellStyle name="40% - Accent2 5 2 2 4 3" xfId="15479"/>
    <cellStyle name="40% - Accent2 5 2 2 5" xfId="15480"/>
    <cellStyle name="40% - Accent2 5 2 2 6" xfId="15481"/>
    <cellStyle name="40% - Accent2 5 2 2 7" xfId="15482"/>
    <cellStyle name="40% - Accent2 5 2 2 8" xfId="15483"/>
    <cellStyle name="40% - Accent2 5 2 3" xfId="15484"/>
    <cellStyle name="40% - Accent2 5 2 3 2" xfId="15485"/>
    <cellStyle name="40% - Accent2 5 2 3 2 2" xfId="15486"/>
    <cellStyle name="40% - Accent2 5 2 3 2 2 2" xfId="15487"/>
    <cellStyle name="40% - Accent2 5 2 3 2 2 3" xfId="15488"/>
    <cellStyle name="40% - Accent2 5 2 3 2 3" xfId="15489"/>
    <cellStyle name="40% - Accent2 5 2 3 2 4" xfId="15490"/>
    <cellStyle name="40% - Accent2 5 2 3 2 5" xfId="15491"/>
    <cellStyle name="40% - Accent2 5 2 3 2 6" xfId="15492"/>
    <cellStyle name="40% - Accent2 5 2 3 3" xfId="15493"/>
    <cellStyle name="40% - Accent2 5 2 3 3 2" xfId="15494"/>
    <cellStyle name="40% - Accent2 5 2 3 3 3" xfId="15495"/>
    <cellStyle name="40% - Accent2 5 2 3 4" xfId="15496"/>
    <cellStyle name="40% - Accent2 5 2 3 5" xfId="15497"/>
    <cellStyle name="40% - Accent2 5 2 3 6" xfId="15498"/>
    <cellStyle name="40% - Accent2 5 2 3 7" xfId="15499"/>
    <cellStyle name="40% - Accent2 5 2 4" xfId="15500"/>
    <cellStyle name="40% - Accent2 5 2 4 2" xfId="15501"/>
    <cellStyle name="40% - Accent2 5 2 4 2 2" xfId="15502"/>
    <cellStyle name="40% - Accent2 5 2 4 2 3" xfId="15503"/>
    <cellStyle name="40% - Accent2 5 2 4 3" xfId="15504"/>
    <cellStyle name="40% - Accent2 5 2 4 4" xfId="15505"/>
    <cellStyle name="40% - Accent2 5 2 4 5" xfId="15506"/>
    <cellStyle name="40% - Accent2 5 2 4 6" xfId="15507"/>
    <cellStyle name="40% - Accent2 5 2 5" xfId="15508"/>
    <cellStyle name="40% - Accent2 5 2 5 2" xfId="15509"/>
    <cellStyle name="40% - Accent2 5 2 5 2 2" xfId="15510"/>
    <cellStyle name="40% - Accent2 5 2 5 2 3" xfId="15511"/>
    <cellStyle name="40% - Accent2 5 2 5 3" xfId="15512"/>
    <cellStyle name="40% - Accent2 5 2 5 4" xfId="15513"/>
    <cellStyle name="40% - Accent2 5 2 5 5" xfId="15514"/>
    <cellStyle name="40% - Accent2 5 2 5 6" xfId="15515"/>
    <cellStyle name="40% - Accent2 5 2 6" xfId="15516"/>
    <cellStyle name="40% - Accent2 5 2 6 2" xfId="15517"/>
    <cellStyle name="40% - Accent2 5 2 6 3" xfId="15518"/>
    <cellStyle name="40% - Accent2 5 2 7" xfId="15519"/>
    <cellStyle name="40% - Accent2 5 2 8" xfId="15520"/>
    <cellStyle name="40% - Accent2 5 2 9" xfId="15521"/>
    <cellStyle name="40% - Accent2 5 3" xfId="15522"/>
    <cellStyle name="40% - Accent2 5 3 2" xfId="15523"/>
    <cellStyle name="40% - Accent2 5 3 2 2" xfId="15524"/>
    <cellStyle name="40% - Accent2 5 3 2 2 2" xfId="15525"/>
    <cellStyle name="40% - Accent2 5 3 2 2 2 2" xfId="15526"/>
    <cellStyle name="40% - Accent2 5 3 2 2 2 3" xfId="15527"/>
    <cellStyle name="40% - Accent2 5 3 2 2 3" xfId="15528"/>
    <cellStyle name="40% - Accent2 5 3 2 2 4" xfId="15529"/>
    <cellStyle name="40% - Accent2 5 3 2 2 5" xfId="15530"/>
    <cellStyle name="40% - Accent2 5 3 2 2 6" xfId="15531"/>
    <cellStyle name="40% - Accent2 5 3 2 3" xfId="15532"/>
    <cellStyle name="40% - Accent2 5 3 2 3 2" xfId="15533"/>
    <cellStyle name="40% - Accent2 5 3 2 3 3" xfId="15534"/>
    <cellStyle name="40% - Accent2 5 3 2 4" xfId="15535"/>
    <cellStyle name="40% - Accent2 5 3 2 5" xfId="15536"/>
    <cellStyle name="40% - Accent2 5 3 2 6" xfId="15537"/>
    <cellStyle name="40% - Accent2 5 3 2 7" xfId="15538"/>
    <cellStyle name="40% - Accent2 5 3 3" xfId="15539"/>
    <cellStyle name="40% - Accent2 5 3 3 2" xfId="15540"/>
    <cellStyle name="40% - Accent2 5 3 3 2 2" xfId="15541"/>
    <cellStyle name="40% - Accent2 5 3 3 2 3" xfId="15542"/>
    <cellStyle name="40% - Accent2 5 3 3 3" xfId="15543"/>
    <cellStyle name="40% - Accent2 5 3 3 4" xfId="15544"/>
    <cellStyle name="40% - Accent2 5 3 3 5" xfId="15545"/>
    <cellStyle name="40% - Accent2 5 3 3 6" xfId="15546"/>
    <cellStyle name="40% - Accent2 5 3 4" xfId="15547"/>
    <cellStyle name="40% - Accent2 5 3 4 2" xfId="15548"/>
    <cellStyle name="40% - Accent2 5 3 4 2 2" xfId="15549"/>
    <cellStyle name="40% - Accent2 5 3 4 2 3" xfId="15550"/>
    <cellStyle name="40% - Accent2 5 3 4 3" xfId="15551"/>
    <cellStyle name="40% - Accent2 5 3 4 4" xfId="15552"/>
    <cellStyle name="40% - Accent2 5 3 4 5" xfId="15553"/>
    <cellStyle name="40% - Accent2 5 3 4 6" xfId="15554"/>
    <cellStyle name="40% - Accent2 5 3 5" xfId="15555"/>
    <cellStyle name="40% - Accent2 5 3 5 2" xfId="15556"/>
    <cellStyle name="40% - Accent2 5 3 5 3" xfId="15557"/>
    <cellStyle name="40% - Accent2 5 3 6" xfId="15558"/>
    <cellStyle name="40% - Accent2 5 3 7" xfId="15559"/>
    <cellStyle name="40% - Accent2 5 3 8" xfId="15560"/>
    <cellStyle name="40% - Accent2 5 3 9" xfId="15561"/>
    <cellStyle name="40% - Accent2 5 4" xfId="15562"/>
    <cellStyle name="40% - Accent2 5 4 2" xfId="15563"/>
    <cellStyle name="40% - Accent2 5 4 2 2" xfId="15564"/>
    <cellStyle name="40% - Accent2 5 4 2 2 2" xfId="15565"/>
    <cellStyle name="40% - Accent2 5 4 2 2 3" xfId="15566"/>
    <cellStyle name="40% - Accent2 5 4 2 3" xfId="15567"/>
    <cellStyle name="40% - Accent2 5 4 2 4" xfId="15568"/>
    <cellStyle name="40% - Accent2 5 4 2 5" xfId="15569"/>
    <cellStyle name="40% - Accent2 5 4 2 6" xfId="15570"/>
    <cellStyle name="40% - Accent2 5 4 3" xfId="15571"/>
    <cellStyle name="40% - Accent2 5 4 3 2" xfId="15572"/>
    <cellStyle name="40% - Accent2 5 4 3 3" xfId="15573"/>
    <cellStyle name="40% - Accent2 5 4 4" xfId="15574"/>
    <cellStyle name="40% - Accent2 5 4 5" xfId="15575"/>
    <cellStyle name="40% - Accent2 5 4 6" xfId="15576"/>
    <cellStyle name="40% - Accent2 5 4 7" xfId="15577"/>
    <cellStyle name="40% - Accent2 5 5" xfId="15578"/>
    <cellStyle name="40% - Accent2 5 5 2" xfId="15579"/>
    <cellStyle name="40% - Accent2 5 5 2 2" xfId="15580"/>
    <cellStyle name="40% - Accent2 5 5 2 3" xfId="15581"/>
    <cellStyle name="40% - Accent2 5 5 3" xfId="15582"/>
    <cellStyle name="40% - Accent2 5 5 4" xfId="15583"/>
    <cellStyle name="40% - Accent2 5 5 5" xfId="15584"/>
    <cellStyle name="40% - Accent2 5 5 6" xfId="15585"/>
    <cellStyle name="40% - Accent2 5 6" xfId="15586"/>
    <cellStyle name="40% - Accent2 5 6 2" xfId="15587"/>
    <cellStyle name="40% - Accent2 5 6 2 2" xfId="15588"/>
    <cellStyle name="40% - Accent2 5 6 2 3" xfId="15589"/>
    <cellStyle name="40% - Accent2 5 6 3" xfId="15590"/>
    <cellStyle name="40% - Accent2 5 6 4" xfId="15591"/>
    <cellStyle name="40% - Accent2 5 6 5" xfId="15592"/>
    <cellStyle name="40% - Accent2 5 6 6" xfId="15593"/>
    <cellStyle name="40% - Accent2 5 7" xfId="15594"/>
    <cellStyle name="40% - Accent2 5 7 2" xfId="15595"/>
    <cellStyle name="40% - Accent2 5 7 2 2" xfId="15596"/>
    <cellStyle name="40% - Accent2 5 7 2 3" xfId="15597"/>
    <cellStyle name="40% - Accent2 5 7 3" xfId="15598"/>
    <cellStyle name="40% - Accent2 5 7 4" xfId="15599"/>
    <cellStyle name="40% - Accent2 5 7 5" xfId="15600"/>
    <cellStyle name="40% - Accent2 5 7 6" xfId="15601"/>
    <cellStyle name="40% - Accent2 5 8" xfId="15602"/>
    <cellStyle name="40% - Accent2 5 8 2" xfId="15603"/>
    <cellStyle name="40% - Accent2 5 8 2 2" xfId="15604"/>
    <cellStyle name="40% - Accent2 5 8 2 3" xfId="15605"/>
    <cellStyle name="40% - Accent2 5 8 3" xfId="15606"/>
    <cellStyle name="40% - Accent2 5 8 4" xfId="15607"/>
    <cellStyle name="40% - Accent2 5 8 5" xfId="15608"/>
    <cellStyle name="40% - Accent2 5 8 6" xfId="15609"/>
    <cellStyle name="40% - Accent2 5 9" xfId="15610"/>
    <cellStyle name="40% - Accent2 5 9 2" xfId="15611"/>
    <cellStyle name="40% - Accent2 5 9 3" xfId="15612"/>
    <cellStyle name="40% - Accent2 6" xfId="15613"/>
    <cellStyle name="40% - Accent2 6 10" xfId="15614"/>
    <cellStyle name="40% - Accent2 6 11" xfId="15615"/>
    <cellStyle name="40% - Accent2 6 2" xfId="15616"/>
    <cellStyle name="40% - Accent2 6 2 2" xfId="15617"/>
    <cellStyle name="40% - Accent2 6 2 2 2" xfId="15618"/>
    <cellStyle name="40% - Accent2 6 2 2 2 2" xfId="15619"/>
    <cellStyle name="40% - Accent2 6 2 2 2 3" xfId="15620"/>
    <cellStyle name="40% - Accent2 6 2 2 3" xfId="15621"/>
    <cellStyle name="40% - Accent2 6 2 2 4" xfId="15622"/>
    <cellStyle name="40% - Accent2 6 2 2 5" xfId="15623"/>
    <cellStyle name="40% - Accent2 6 2 2 6" xfId="15624"/>
    <cellStyle name="40% - Accent2 6 2 3" xfId="15625"/>
    <cellStyle name="40% - Accent2 6 2 3 2" xfId="15626"/>
    <cellStyle name="40% - Accent2 6 2 3 2 2" xfId="15627"/>
    <cellStyle name="40% - Accent2 6 2 3 2 3" xfId="15628"/>
    <cellStyle name="40% - Accent2 6 2 3 3" xfId="15629"/>
    <cellStyle name="40% - Accent2 6 2 3 4" xfId="15630"/>
    <cellStyle name="40% - Accent2 6 2 3 5" xfId="15631"/>
    <cellStyle name="40% - Accent2 6 2 3 6" xfId="15632"/>
    <cellStyle name="40% - Accent2 6 2 4" xfId="15633"/>
    <cellStyle name="40% - Accent2 6 2 4 2" xfId="15634"/>
    <cellStyle name="40% - Accent2 6 2 4 3" xfId="15635"/>
    <cellStyle name="40% - Accent2 6 2 5" xfId="15636"/>
    <cellStyle name="40% - Accent2 6 2 6" xfId="15637"/>
    <cellStyle name="40% - Accent2 6 2 7" xfId="15638"/>
    <cellStyle name="40% - Accent2 6 2 8" xfId="15639"/>
    <cellStyle name="40% - Accent2 6 3" xfId="15640"/>
    <cellStyle name="40% - Accent2 6 3 2" xfId="15641"/>
    <cellStyle name="40% - Accent2 6 3 2 2" xfId="15642"/>
    <cellStyle name="40% - Accent2 6 3 2 2 2" xfId="15643"/>
    <cellStyle name="40% - Accent2 6 3 2 2 3" xfId="15644"/>
    <cellStyle name="40% - Accent2 6 3 2 3" xfId="15645"/>
    <cellStyle name="40% - Accent2 6 3 2 4" xfId="15646"/>
    <cellStyle name="40% - Accent2 6 3 2 5" xfId="15647"/>
    <cellStyle name="40% - Accent2 6 3 2 6" xfId="15648"/>
    <cellStyle name="40% - Accent2 6 3 3" xfId="15649"/>
    <cellStyle name="40% - Accent2 6 3 3 2" xfId="15650"/>
    <cellStyle name="40% - Accent2 6 3 3 3" xfId="15651"/>
    <cellStyle name="40% - Accent2 6 3 4" xfId="15652"/>
    <cellStyle name="40% - Accent2 6 3 5" xfId="15653"/>
    <cellStyle name="40% - Accent2 6 3 6" xfId="15654"/>
    <cellStyle name="40% - Accent2 6 3 7" xfId="15655"/>
    <cellStyle name="40% - Accent2 6 4" xfId="15656"/>
    <cellStyle name="40% - Accent2 6 4 2" xfId="15657"/>
    <cellStyle name="40% - Accent2 6 4 2 2" xfId="15658"/>
    <cellStyle name="40% - Accent2 6 4 2 3" xfId="15659"/>
    <cellStyle name="40% - Accent2 6 4 3" xfId="15660"/>
    <cellStyle name="40% - Accent2 6 4 4" xfId="15661"/>
    <cellStyle name="40% - Accent2 6 4 5" xfId="15662"/>
    <cellStyle name="40% - Accent2 6 4 6" xfId="15663"/>
    <cellStyle name="40% - Accent2 6 5" xfId="15664"/>
    <cellStyle name="40% - Accent2 6 5 2" xfId="15665"/>
    <cellStyle name="40% - Accent2 6 5 2 2" xfId="15666"/>
    <cellStyle name="40% - Accent2 6 5 2 3" xfId="15667"/>
    <cellStyle name="40% - Accent2 6 5 3" xfId="15668"/>
    <cellStyle name="40% - Accent2 6 5 4" xfId="15669"/>
    <cellStyle name="40% - Accent2 6 5 5" xfId="15670"/>
    <cellStyle name="40% - Accent2 6 5 6" xfId="15671"/>
    <cellStyle name="40% - Accent2 6 6" xfId="15672"/>
    <cellStyle name="40% - Accent2 6 6 2" xfId="15673"/>
    <cellStyle name="40% - Accent2 6 6 2 2" xfId="15674"/>
    <cellStyle name="40% - Accent2 6 6 2 3" xfId="15675"/>
    <cellStyle name="40% - Accent2 6 6 3" xfId="15676"/>
    <cellStyle name="40% - Accent2 6 6 4" xfId="15677"/>
    <cellStyle name="40% - Accent2 6 6 5" xfId="15678"/>
    <cellStyle name="40% - Accent2 6 6 6" xfId="15679"/>
    <cellStyle name="40% - Accent2 6 7" xfId="15680"/>
    <cellStyle name="40% - Accent2 6 7 2" xfId="15681"/>
    <cellStyle name="40% - Accent2 6 7 3" xfId="15682"/>
    <cellStyle name="40% - Accent2 6 8" xfId="15683"/>
    <cellStyle name="40% - Accent2 6 9" xfId="15684"/>
    <cellStyle name="40% - Accent2 7" xfId="15685"/>
    <cellStyle name="40% - Accent2 7 2" xfId="15686"/>
    <cellStyle name="40% - Accent2 7 2 2" xfId="15687"/>
    <cellStyle name="40% - Accent2 7 2 3" xfId="15688"/>
    <cellStyle name="40% - Accent2 7 3" xfId="15689"/>
    <cellStyle name="40% - Accent2 7 4" xfId="15690"/>
    <cellStyle name="40% - Accent2 7 5" xfId="15691"/>
    <cellStyle name="40% - Accent2 7 6" xfId="15692"/>
    <cellStyle name="40% - Accent2 8" xfId="15693"/>
    <cellStyle name="40% - Accent2 8 2" xfId="15694"/>
    <cellStyle name="40% - Accent2 8 2 2" xfId="15695"/>
    <cellStyle name="40% - Accent2 8 2 3" xfId="15696"/>
    <cellStyle name="40% - Accent2 8 3" xfId="15697"/>
    <cellStyle name="40% - Accent2 8 4" xfId="15698"/>
    <cellStyle name="40% - Accent2 8 5" xfId="15699"/>
    <cellStyle name="40% - Accent2 8 6" xfId="15700"/>
    <cellStyle name="40% - Accent2 9" xfId="15701"/>
    <cellStyle name="40% - Accent2 9 2" xfId="15702"/>
    <cellStyle name="40% - Accent2 9 2 2" xfId="15703"/>
    <cellStyle name="40% - Accent2 9 2 3" xfId="15704"/>
    <cellStyle name="40% - Accent2 9 3" xfId="15705"/>
    <cellStyle name="40% - Accent2 9 4" xfId="15706"/>
    <cellStyle name="40% - Accent2 9 5" xfId="15707"/>
    <cellStyle name="40% - Accent2 9 6" xfId="15708"/>
    <cellStyle name="40% - Accent3" xfId="30" builtinId="39" customBuiltin="1"/>
    <cellStyle name="40% - Accent3 10" xfId="15709"/>
    <cellStyle name="40% - Accent3 10 2" xfId="15710"/>
    <cellStyle name="40% - Accent3 10 2 2" xfId="15711"/>
    <cellStyle name="40% - Accent3 10 2 3" xfId="15712"/>
    <cellStyle name="40% - Accent3 10 3" xfId="15713"/>
    <cellStyle name="40% - Accent3 10 4" xfId="15714"/>
    <cellStyle name="40% - Accent3 10 5" xfId="15715"/>
    <cellStyle name="40% - Accent3 10 6" xfId="15716"/>
    <cellStyle name="40% - Accent3 11" xfId="15717"/>
    <cellStyle name="40% - Accent3 11 2" xfId="15718"/>
    <cellStyle name="40% - Accent3 11 2 2" xfId="15719"/>
    <cellStyle name="40% - Accent3 11 2 3" xfId="15720"/>
    <cellStyle name="40% - Accent3 11 3" xfId="15721"/>
    <cellStyle name="40% - Accent3 11 4" xfId="15722"/>
    <cellStyle name="40% - Accent3 11 5" xfId="15723"/>
    <cellStyle name="40% - Accent3 11 6" xfId="15724"/>
    <cellStyle name="40% - Accent3 12" xfId="15725"/>
    <cellStyle name="40% - Accent3 12 2" xfId="15726"/>
    <cellStyle name="40% - Accent3 12 2 2" xfId="15727"/>
    <cellStyle name="40% - Accent3 12 2 3" xfId="15728"/>
    <cellStyle name="40% - Accent3 12 3" xfId="15729"/>
    <cellStyle name="40% - Accent3 12 4" xfId="15730"/>
    <cellStyle name="40% - Accent3 12 5" xfId="15731"/>
    <cellStyle name="40% - Accent3 12 6" xfId="15732"/>
    <cellStyle name="40% - Accent3 13" xfId="15733"/>
    <cellStyle name="40% - Accent3 13 2" xfId="15734"/>
    <cellStyle name="40% - Accent3 13 3" xfId="15735"/>
    <cellStyle name="40% - Accent3 14" xfId="15736"/>
    <cellStyle name="40% - Accent3 15" xfId="15737"/>
    <cellStyle name="40% - Accent3 16" xfId="15738"/>
    <cellStyle name="40% - Accent3 17" xfId="15739"/>
    <cellStyle name="40% - Accent3 18" xfId="15740"/>
    <cellStyle name="40% - Accent3 2" xfId="60"/>
    <cellStyle name="40% - Accent3 2 2" xfId="303"/>
    <cellStyle name="40% - Accent3 2 3" xfId="304"/>
    <cellStyle name="40% - Accent3 3" xfId="305"/>
    <cellStyle name="40% - Accent3 3 10" xfId="15741"/>
    <cellStyle name="40% - Accent3 3 10 2" xfId="15742"/>
    <cellStyle name="40% - Accent3 3 10 2 2" xfId="15743"/>
    <cellStyle name="40% - Accent3 3 10 2 3" xfId="15744"/>
    <cellStyle name="40% - Accent3 3 10 3" xfId="15745"/>
    <cellStyle name="40% - Accent3 3 10 4" xfId="15746"/>
    <cellStyle name="40% - Accent3 3 10 5" xfId="15747"/>
    <cellStyle name="40% - Accent3 3 10 6" xfId="15748"/>
    <cellStyle name="40% - Accent3 3 11" xfId="15749"/>
    <cellStyle name="40% - Accent3 3 11 2" xfId="15750"/>
    <cellStyle name="40% - Accent3 3 11 2 2" xfId="15751"/>
    <cellStyle name="40% - Accent3 3 11 2 3" xfId="15752"/>
    <cellStyle name="40% - Accent3 3 11 3" xfId="15753"/>
    <cellStyle name="40% - Accent3 3 11 4" xfId="15754"/>
    <cellStyle name="40% - Accent3 3 11 5" xfId="15755"/>
    <cellStyle name="40% - Accent3 3 11 6" xfId="15756"/>
    <cellStyle name="40% - Accent3 3 12" xfId="15757"/>
    <cellStyle name="40% - Accent3 3 12 2" xfId="15758"/>
    <cellStyle name="40% - Accent3 3 12 3" xfId="15759"/>
    <cellStyle name="40% - Accent3 3 13" xfId="15760"/>
    <cellStyle name="40% - Accent3 3 14" xfId="15761"/>
    <cellStyle name="40% - Accent3 3 15" xfId="15762"/>
    <cellStyle name="40% - Accent3 3 16" xfId="15763"/>
    <cellStyle name="40% - Accent3 3 2" xfId="15764"/>
    <cellStyle name="40% - Accent3 3 2 10" xfId="15765"/>
    <cellStyle name="40% - Accent3 3 2 10 2" xfId="15766"/>
    <cellStyle name="40% - Accent3 3 2 10 3" xfId="15767"/>
    <cellStyle name="40% - Accent3 3 2 11" xfId="15768"/>
    <cellStyle name="40% - Accent3 3 2 12" xfId="15769"/>
    <cellStyle name="40% - Accent3 3 2 13" xfId="15770"/>
    <cellStyle name="40% - Accent3 3 2 14" xfId="15771"/>
    <cellStyle name="40% - Accent3 3 2 2" xfId="15772"/>
    <cellStyle name="40% - Accent3 3 2 2 10" xfId="15773"/>
    <cellStyle name="40% - Accent3 3 2 2 11" xfId="15774"/>
    <cellStyle name="40% - Accent3 3 2 2 12" xfId="15775"/>
    <cellStyle name="40% - Accent3 3 2 2 13" xfId="15776"/>
    <cellStyle name="40% - Accent3 3 2 2 2" xfId="15777"/>
    <cellStyle name="40% - Accent3 3 2 2 2 10" xfId="15778"/>
    <cellStyle name="40% - Accent3 3 2 2 2 2" xfId="15779"/>
    <cellStyle name="40% - Accent3 3 2 2 2 2 2" xfId="15780"/>
    <cellStyle name="40% - Accent3 3 2 2 2 2 2 2" xfId="15781"/>
    <cellStyle name="40% - Accent3 3 2 2 2 2 2 2 2" xfId="15782"/>
    <cellStyle name="40% - Accent3 3 2 2 2 2 2 2 3" xfId="15783"/>
    <cellStyle name="40% - Accent3 3 2 2 2 2 2 3" xfId="15784"/>
    <cellStyle name="40% - Accent3 3 2 2 2 2 2 4" xfId="15785"/>
    <cellStyle name="40% - Accent3 3 2 2 2 2 2 5" xfId="15786"/>
    <cellStyle name="40% - Accent3 3 2 2 2 2 2 6" xfId="15787"/>
    <cellStyle name="40% - Accent3 3 2 2 2 2 3" xfId="15788"/>
    <cellStyle name="40% - Accent3 3 2 2 2 2 3 2" xfId="15789"/>
    <cellStyle name="40% - Accent3 3 2 2 2 2 3 2 2" xfId="15790"/>
    <cellStyle name="40% - Accent3 3 2 2 2 2 3 2 3" xfId="15791"/>
    <cellStyle name="40% - Accent3 3 2 2 2 2 3 3" xfId="15792"/>
    <cellStyle name="40% - Accent3 3 2 2 2 2 3 4" xfId="15793"/>
    <cellStyle name="40% - Accent3 3 2 2 2 2 3 5" xfId="15794"/>
    <cellStyle name="40% - Accent3 3 2 2 2 2 3 6" xfId="15795"/>
    <cellStyle name="40% - Accent3 3 2 2 2 2 4" xfId="15796"/>
    <cellStyle name="40% - Accent3 3 2 2 2 2 4 2" xfId="15797"/>
    <cellStyle name="40% - Accent3 3 2 2 2 2 4 3" xfId="15798"/>
    <cellStyle name="40% - Accent3 3 2 2 2 2 5" xfId="15799"/>
    <cellStyle name="40% - Accent3 3 2 2 2 2 6" xfId="15800"/>
    <cellStyle name="40% - Accent3 3 2 2 2 2 7" xfId="15801"/>
    <cellStyle name="40% - Accent3 3 2 2 2 2 8" xfId="15802"/>
    <cellStyle name="40% - Accent3 3 2 2 2 3" xfId="15803"/>
    <cellStyle name="40% - Accent3 3 2 2 2 3 2" xfId="15804"/>
    <cellStyle name="40% - Accent3 3 2 2 2 3 2 2" xfId="15805"/>
    <cellStyle name="40% - Accent3 3 2 2 2 3 2 2 2" xfId="15806"/>
    <cellStyle name="40% - Accent3 3 2 2 2 3 2 2 3" xfId="15807"/>
    <cellStyle name="40% - Accent3 3 2 2 2 3 2 3" xfId="15808"/>
    <cellStyle name="40% - Accent3 3 2 2 2 3 2 4" xfId="15809"/>
    <cellStyle name="40% - Accent3 3 2 2 2 3 2 5" xfId="15810"/>
    <cellStyle name="40% - Accent3 3 2 2 2 3 2 6" xfId="15811"/>
    <cellStyle name="40% - Accent3 3 2 2 2 3 3" xfId="15812"/>
    <cellStyle name="40% - Accent3 3 2 2 2 3 3 2" xfId="15813"/>
    <cellStyle name="40% - Accent3 3 2 2 2 3 3 3" xfId="15814"/>
    <cellStyle name="40% - Accent3 3 2 2 2 3 4" xfId="15815"/>
    <cellStyle name="40% - Accent3 3 2 2 2 3 5" xfId="15816"/>
    <cellStyle name="40% - Accent3 3 2 2 2 3 6" xfId="15817"/>
    <cellStyle name="40% - Accent3 3 2 2 2 3 7" xfId="15818"/>
    <cellStyle name="40% - Accent3 3 2 2 2 4" xfId="15819"/>
    <cellStyle name="40% - Accent3 3 2 2 2 4 2" xfId="15820"/>
    <cellStyle name="40% - Accent3 3 2 2 2 4 2 2" xfId="15821"/>
    <cellStyle name="40% - Accent3 3 2 2 2 4 2 3" xfId="15822"/>
    <cellStyle name="40% - Accent3 3 2 2 2 4 3" xfId="15823"/>
    <cellStyle name="40% - Accent3 3 2 2 2 4 4" xfId="15824"/>
    <cellStyle name="40% - Accent3 3 2 2 2 4 5" xfId="15825"/>
    <cellStyle name="40% - Accent3 3 2 2 2 4 6" xfId="15826"/>
    <cellStyle name="40% - Accent3 3 2 2 2 5" xfId="15827"/>
    <cellStyle name="40% - Accent3 3 2 2 2 5 2" xfId="15828"/>
    <cellStyle name="40% - Accent3 3 2 2 2 5 2 2" xfId="15829"/>
    <cellStyle name="40% - Accent3 3 2 2 2 5 2 3" xfId="15830"/>
    <cellStyle name="40% - Accent3 3 2 2 2 5 3" xfId="15831"/>
    <cellStyle name="40% - Accent3 3 2 2 2 5 4" xfId="15832"/>
    <cellStyle name="40% - Accent3 3 2 2 2 5 5" xfId="15833"/>
    <cellStyle name="40% - Accent3 3 2 2 2 5 6" xfId="15834"/>
    <cellStyle name="40% - Accent3 3 2 2 2 6" xfId="15835"/>
    <cellStyle name="40% - Accent3 3 2 2 2 6 2" xfId="15836"/>
    <cellStyle name="40% - Accent3 3 2 2 2 6 3" xfId="15837"/>
    <cellStyle name="40% - Accent3 3 2 2 2 7" xfId="15838"/>
    <cellStyle name="40% - Accent3 3 2 2 2 8" xfId="15839"/>
    <cellStyle name="40% - Accent3 3 2 2 2 9" xfId="15840"/>
    <cellStyle name="40% - Accent3 3 2 2 3" xfId="15841"/>
    <cellStyle name="40% - Accent3 3 2 2 3 2" xfId="15842"/>
    <cellStyle name="40% - Accent3 3 2 2 3 2 2" xfId="15843"/>
    <cellStyle name="40% - Accent3 3 2 2 3 2 2 2" xfId="15844"/>
    <cellStyle name="40% - Accent3 3 2 2 3 2 2 2 2" xfId="15845"/>
    <cellStyle name="40% - Accent3 3 2 2 3 2 2 2 3" xfId="15846"/>
    <cellStyle name="40% - Accent3 3 2 2 3 2 2 3" xfId="15847"/>
    <cellStyle name="40% - Accent3 3 2 2 3 2 2 4" xfId="15848"/>
    <cellStyle name="40% - Accent3 3 2 2 3 2 2 5" xfId="15849"/>
    <cellStyle name="40% - Accent3 3 2 2 3 2 2 6" xfId="15850"/>
    <cellStyle name="40% - Accent3 3 2 2 3 2 3" xfId="15851"/>
    <cellStyle name="40% - Accent3 3 2 2 3 2 3 2" xfId="15852"/>
    <cellStyle name="40% - Accent3 3 2 2 3 2 3 3" xfId="15853"/>
    <cellStyle name="40% - Accent3 3 2 2 3 2 4" xfId="15854"/>
    <cellStyle name="40% - Accent3 3 2 2 3 2 5" xfId="15855"/>
    <cellStyle name="40% - Accent3 3 2 2 3 2 6" xfId="15856"/>
    <cellStyle name="40% - Accent3 3 2 2 3 2 7" xfId="15857"/>
    <cellStyle name="40% - Accent3 3 2 2 3 3" xfId="15858"/>
    <cellStyle name="40% - Accent3 3 2 2 3 3 2" xfId="15859"/>
    <cellStyle name="40% - Accent3 3 2 2 3 3 2 2" xfId="15860"/>
    <cellStyle name="40% - Accent3 3 2 2 3 3 2 3" xfId="15861"/>
    <cellStyle name="40% - Accent3 3 2 2 3 3 3" xfId="15862"/>
    <cellStyle name="40% - Accent3 3 2 2 3 3 4" xfId="15863"/>
    <cellStyle name="40% - Accent3 3 2 2 3 3 5" xfId="15864"/>
    <cellStyle name="40% - Accent3 3 2 2 3 3 6" xfId="15865"/>
    <cellStyle name="40% - Accent3 3 2 2 3 4" xfId="15866"/>
    <cellStyle name="40% - Accent3 3 2 2 3 4 2" xfId="15867"/>
    <cellStyle name="40% - Accent3 3 2 2 3 4 2 2" xfId="15868"/>
    <cellStyle name="40% - Accent3 3 2 2 3 4 2 3" xfId="15869"/>
    <cellStyle name="40% - Accent3 3 2 2 3 4 3" xfId="15870"/>
    <cellStyle name="40% - Accent3 3 2 2 3 4 4" xfId="15871"/>
    <cellStyle name="40% - Accent3 3 2 2 3 4 5" xfId="15872"/>
    <cellStyle name="40% - Accent3 3 2 2 3 4 6" xfId="15873"/>
    <cellStyle name="40% - Accent3 3 2 2 3 5" xfId="15874"/>
    <cellStyle name="40% - Accent3 3 2 2 3 5 2" xfId="15875"/>
    <cellStyle name="40% - Accent3 3 2 2 3 5 3" xfId="15876"/>
    <cellStyle name="40% - Accent3 3 2 2 3 6" xfId="15877"/>
    <cellStyle name="40% - Accent3 3 2 2 3 7" xfId="15878"/>
    <cellStyle name="40% - Accent3 3 2 2 3 8" xfId="15879"/>
    <cellStyle name="40% - Accent3 3 2 2 3 9" xfId="15880"/>
    <cellStyle name="40% - Accent3 3 2 2 4" xfId="15881"/>
    <cellStyle name="40% - Accent3 3 2 2 4 2" xfId="15882"/>
    <cellStyle name="40% - Accent3 3 2 2 4 2 2" xfId="15883"/>
    <cellStyle name="40% - Accent3 3 2 2 4 2 2 2" xfId="15884"/>
    <cellStyle name="40% - Accent3 3 2 2 4 2 2 3" xfId="15885"/>
    <cellStyle name="40% - Accent3 3 2 2 4 2 3" xfId="15886"/>
    <cellStyle name="40% - Accent3 3 2 2 4 2 4" xfId="15887"/>
    <cellStyle name="40% - Accent3 3 2 2 4 2 5" xfId="15888"/>
    <cellStyle name="40% - Accent3 3 2 2 4 2 6" xfId="15889"/>
    <cellStyle name="40% - Accent3 3 2 2 4 3" xfId="15890"/>
    <cellStyle name="40% - Accent3 3 2 2 4 3 2" xfId="15891"/>
    <cellStyle name="40% - Accent3 3 2 2 4 3 3" xfId="15892"/>
    <cellStyle name="40% - Accent3 3 2 2 4 4" xfId="15893"/>
    <cellStyle name="40% - Accent3 3 2 2 4 5" xfId="15894"/>
    <cellStyle name="40% - Accent3 3 2 2 4 6" xfId="15895"/>
    <cellStyle name="40% - Accent3 3 2 2 4 7" xfId="15896"/>
    <cellStyle name="40% - Accent3 3 2 2 5" xfId="15897"/>
    <cellStyle name="40% - Accent3 3 2 2 5 2" xfId="15898"/>
    <cellStyle name="40% - Accent3 3 2 2 5 2 2" xfId="15899"/>
    <cellStyle name="40% - Accent3 3 2 2 5 2 3" xfId="15900"/>
    <cellStyle name="40% - Accent3 3 2 2 5 3" xfId="15901"/>
    <cellStyle name="40% - Accent3 3 2 2 5 4" xfId="15902"/>
    <cellStyle name="40% - Accent3 3 2 2 5 5" xfId="15903"/>
    <cellStyle name="40% - Accent3 3 2 2 5 6" xfId="15904"/>
    <cellStyle name="40% - Accent3 3 2 2 6" xfId="15905"/>
    <cellStyle name="40% - Accent3 3 2 2 6 2" xfId="15906"/>
    <cellStyle name="40% - Accent3 3 2 2 6 2 2" xfId="15907"/>
    <cellStyle name="40% - Accent3 3 2 2 6 2 3" xfId="15908"/>
    <cellStyle name="40% - Accent3 3 2 2 6 3" xfId="15909"/>
    <cellStyle name="40% - Accent3 3 2 2 6 4" xfId="15910"/>
    <cellStyle name="40% - Accent3 3 2 2 6 5" xfId="15911"/>
    <cellStyle name="40% - Accent3 3 2 2 6 6" xfId="15912"/>
    <cellStyle name="40% - Accent3 3 2 2 7" xfId="15913"/>
    <cellStyle name="40% - Accent3 3 2 2 7 2" xfId="15914"/>
    <cellStyle name="40% - Accent3 3 2 2 7 2 2" xfId="15915"/>
    <cellStyle name="40% - Accent3 3 2 2 7 2 3" xfId="15916"/>
    <cellStyle name="40% - Accent3 3 2 2 7 3" xfId="15917"/>
    <cellStyle name="40% - Accent3 3 2 2 7 4" xfId="15918"/>
    <cellStyle name="40% - Accent3 3 2 2 7 5" xfId="15919"/>
    <cellStyle name="40% - Accent3 3 2 2 7 6" xfId="15920"/>
    <cellStyle name="40% - Accent3 3 2 2 8" xfId="15921"/>
    <cellStyle name="40% - Accent3 3 2 2 8 2" xfId="15922"/>
    <cellStyle name="40% - Accent3 3 2 2 8 2 2" xfId="15923"/>
    <cellStyle name="40% - Accent3 3 2 2 8 2 3" xfId="15924"/>
    <cellStyle name="40% - Accent3 3 2 2 8 3" xfId="15925"/>
    <cellStyle name="40% - Accent3 3 2 2 8 4" xfId="15926"/>
    <cellStyle name="40% - Accent3 3 2 2 8 5" xfId="15927"/>
    <cellStyle name="40% - Accent3 3 2 2 8 6" xfId="15928"/>
    <cellStyle name="40% - Accent3 3 2 2 9" xfId="15929"/>
    <cellStyle name="40% - Accent3 3 2 2 9 2" xfId="15930"/>
    <cellStyle name="40% - Accent3 3 2 2 9 3" xfId="15931"/>
    <cellStyle name="40% - Accent3 3 2 3" xfId="15932"/>
    <cellStyle name="40% - Accent3 3 2 3 10" xfId="15933"/>
    <cellStyle name="40% - Accent3 3 2 3 2" xfId="15934"/>
    <cellStyle name="40% - Accent3 3 2 3 2 2" xfId="15935"/>
    <cellStyle name="40% - Accent3 3 2 3 2 2 2" xfId="15936"/>
    <cellStyle name="40% - Accent3 3 2 3 2 2 2 2" xfId="15937"/>
    <cellStyle name="40% - Accent3 3 2 3 2 2 2 3" xfId="15938"/>
    <cellStyle name="40% - Accent3 3 2 3 2 2 3" xfId="15939"/>
    <cellStyle name="40% - Accent3 3 2 3 2 2 4" xfId="15940"/>
    <cellStyle name="40% - Accent3 3 2 3 2 2 5" xfId="15941"/>
    <cellStyle name="40% - Accent3 3 2 3 2 2 6" xfId="15942"/>
    <cellStyle name="40% - Accent3 3 2 3 2 3" xfId="15943"/>
    <cellStyle name="40% - Accent3 3 2 3 2 3 2" xfId="15944"/>
    <cellStyle name="40% - Accent3 3 2 3 2 3 2 2" xfId="15945"/>
    <cellStyle name="40% - Accent3 3 2 3 2 3 2 3" xfId="15946"/>
    <cellStyle name="40% - Accent3 3 2 3 2 3 3" xfId="15947"/>
    <cellStyle name="40% - Accent3 3 2 3 2 3 4" xfId="15948"/>
    <cellStyle name="40% - Accent3 3 2 3 2 3 5" xfId="15949"/>
    <cellStyle name="40% - Accent3 3 2 3 2 3 6" xfId="15950"/>
    <cellStyle name="40% - Accent3 3 2 3 2 4" xfId="15951"/>
    <cellStyle name="40% - Accent3 3 2 3 2 4 2" xfId="15952"/>
    <cellStyle name="40% - Accent3 3 2 3 2 4 3" xfId="15953"/>
    <cellStyle name="40% - Accent3 3 2 3 2 5" xfId="15954"/>
    <cellStyle name="40% - Accent3 3 2 3 2 6" xfId="15955"/>
    <cellStyle name="40% - Accent3 3 2 3 2 7" xfId="15956"/>
    <cellStyle name="40% - Accent3 3 2 3 2 8" xfId="15957"/>
    <cellStyle name="40% - Accent3 3 2 3 3" xfId="15958"/>
    <cellStyle name="40% - Accent3 3 2 3 3 2" xfId="15959"/>
    <cellStyle name="40% - Accent3 3 2 3 3 2 2" xfId="15960"/>
    <cellStyle name="40% - Accent3 3 2 3 3 2 2 2" xfId="15961"/>
    <cellStyle name="40% - Accent3 3 2 3 3 2 2 3" xfId="15962"/>
    <cellStyle name="40% - Accent3 3 2 3 3 2 3" xfId="15963"/>
    <cellStyle name="40% - Accent3 3 2 3 3 2 4" xfId="15964"/>
    <cellStyle name="40% - Accent3 3 2 3 3 2 5" xfId="15965"/>
    <cellStyle name="40% - Accent3 3 2 3 3 2 6" xfId="15966"/>
    <cellStyle name="40% - Accent3 3 2 3 3 3" xfId="15967"/>
    <cellStyle name="40% - Accent3 3 2 3 3 3 2" xfId="15968"/>
    <cellStyle name="40% - Accent3 3 2 3 3 3 3" xfId="15969"/>
    <cellStyle name="40% - Accent3 3 2 3 3 4" xfId="15970"/>
    <cellStyle name="40% - Accent3 3 2 3 3 5" xfId="15971"/>
    <cellStyle name="40% - Accent3 3 2 3 3 6" xfId="15972"/>
    <cellStyle name="40% - Accent3 3 2 3 3 7" xfId="15973"/>
    <cellStyle name="40% - Accent3 3 2 3 4" xfId="15974"/>
    <cellStyle name="40% - Accent3 3 2 3 4 2" xfId="15975"/>
    <cellStyle name="40% - Accent3 3 2 3 4 2 2" xfId="15976"/>
    <cellStyle name="40% - Accent3 3 2 3 4 2 3" xfId="15977"/>
    <cellStyle name="40% - Accent3 3 2 3 4 3" xfId="15978"/>
    <cellStyle name="40% - Accent3 3 2 3 4 4" xfId="15979"/>
    <cellStyle name="40% - Accent3 3 2 3 4 5" xfId="15980"/>
    <cellStyle name="40% - Accent3 3 2 3 4 6" xfId="15981"/>
    <cellStyle name="40% - Accent3 3 2 3 5" xfId="15982"/>
    <cellStyle name="40% - Accent3 3 2 3 5 2" xfId="15983"/>
    <cellStyle name="40% - Accent3 3 2 3 5 2 2" xfId="15984"/>
    <cellStyle name="40% - Accent3 3 2 3 5 2 3" xfId="15985"/>
    <cellStyle name="40% - Accent3 3 2 3 5 3" xfId="15986"/>
    <cellStyle name="40% - Accent3 3 2 3 5 4" xfId="15987"/>
    <cellStyle name="40% - Accent3 3 2 3 5 5" xfId="15988"/>
    <cellStyle name="40% - Accent3 3 2 3 5 6" xfId="15989"/>
    <cellStyle name="40% - Accent3 3 2 3 6" xfId="15990"/>
    <cellStyle name="40% - Accent3 3 2 3 6 2" xfId="15991"/>
    <cellStyle name="40% - Accent3 3 2 3 6 3" xfId="15992"/>
    <cellStyle name="40% - Accent3 3 2 3 7" xfId="15993"/>
    <cellStyle name="40% - Accent3 3 2 3 8" xfId="15994"/>
    <cellStyle name="40% - Accent3 3 2 3 9" xfId="15995"/>
    <cellStyle name="40% - Accent3 3 2 4" xfId="15996"/>
    <cellStyle name="40% - Accent3 3 2 4 2" xfId="15997"/>
    <cellStyle name="40% - Accent3 3 2 4 2 2" xfId="15998"/>
    <cellStyle name="40% - Accent3 3 2 4 2 2 2" xfId="15999"/>
    <cellStyle name="40% - Accent3 3 2 4 2 2 2 2" xfId="16000"/>
    <cellStyle name="40% - Accent3 3 2 4 2 2 2 3" xfId="16001"/>
    <cellStyle name="40% - Accent3 3 2 4 2 2 3" xfId="16002"/>
    <cellStyle name="40% - Accent3 3 2 4 2 2 4" xfId="16003"/>
    <cellStyle name="40% - Accent3 3 2 4 2 2 5" xfId="16004"/>
    <cellStyle name="40% - Accent3 3 2 4 2 2 6" xfId="16005"/>
    <cellStyle name="40% - Accent3 3 2 4 2 3" xfId="16006"/>
    <cellStyle name="40% - Accent3 3 2 4 2 3 2" xfId="16007"/>
    <cellStyle name="40% - Accent3 3 2 4 2 3 3" xfId="16008"/>
    <cellStyle name="40% - Accent3 3 2 4 2 4" xfId="16009"/>
    <cellStyle name="40% - Accent3 3 2 4 2 5" xfId="16010"/>
    <cellStyle name="40% - Accent3 3 2 4 2 6" xfId="16011"/>
    <cellStyle name="40% - Accent3 3 2 4 2 7" xfId="16012"/>
    <cellStyle name="40% - Accent3 3 2 4 3" xfId="16013"/>
    <cellStyle name="40% - Accent3 3 2 4 3 2" xfId="16014"/>
    <cellStyle name="40% - Accent3 3 2 4 3 2 2" xfId="16015"/>
    <cellStyle name="40% - Accent3 3 2 4 3 2 3" xfId="16016"/>
    <cellStyle name="40% - Accent3 3 2 4 3 3" xfId="16017"/>
    <cellStyle name="40% - Accent3 3 2 4 3 4" xfId="16018"/>
    <cellStyle name="40% - Accent3 3 2 4 3 5" xfId="16019"/>
    <cellStyle name="40% - Accent3 3 2 4 3 6" xfId="16020"/>
    <cellStyle name="40% - Accent3 3 2 4 4" xfId="16021"/>
    <cellStyle name="40% - Accent3 3 2 4 4 2" xfId="16022"/>
    <cellStyle name="40% - Accent3 3 2 4 4 2 2" xfId="16023"/>
    <cellStyle name="40% - Accent3 3 2 4 4 2 3" xfId="16024"/>
    <cellStyle name="40% - Accent3 3 2 4 4 3" xfId="16025"/>
    <cellStyle name="40% - Accent3 3 2 4 4 4" xfId="16026"/>
    <cellStyle name="40% - Accent3 3 2 4 4 5" xfId="16027"/>
    <cellStyle name="40% - Accent3 3 2 4 4 6" xfId="16028"/>
    <cellStyle name="40% - Accent3 3 2 4 5" xfId="16029"/>
    <cellStyle name="40% - Accent3 3 2 4 5 2" xfId="16030"/>
    <cellStyle name="40% - Accent3 3 2 4 5 3" xfId="16031"/>
    <cellStyle name="40% - Accent3 3 2 4 6" xfId="16032"/>
    <cellStyle name="40% - Accent3 3 2 4 7" xfId="16033"/>
    <cellStyle name="40% - Accent3 3 2 4 8" xfId="16034"/>
    <cellStyle name="40% - Accent3 3 2 4 9" xfId="16035"/>
    <cellStyle name="40% - Accent3 3 2 5" xfId="16036"/>
    <cellStyle name="40% - Accent3 3 2 5 2" xfId="16037"/>
    <cellStyle name="40% - Accent3 3 2 5 2 2" xfId="16038"/>
    <cellStyle name="40% - Accent3 3 2 5 2 2 2" xfId="16039"/>
    <cellStyle name="40% - Accent3 3 2 5 2 2 3" xfId="16040"/>
    <cellStyle name="40% - Accent3 3 2 5 2 3" xfId="16041"/>
    <cellStyle name="40% - Accent3 3 2 5 2 4" xfId="16042"/>
    <cellStyle name="40% - Accent3 3 2 5 2 5" xfId="16043"/>
    <cellStyle name="40% - Accent3 3 2 5 2 6" xfId="16044"/>
    <cellStyle name="40% - Accent3 3 2 5 3" xfId="16045"/>
    <cellStyle name="40% - Accent3 3 2 5 3 2" xfId="16046"/>
    <cellStyle name="40% - Accent3 3 2 5 3 3" xfId="16047"/>
    <cellStyle name="40% - Accent3 3 2 5 4" xfId="16048"/>
    <cellStyle name="40% - Accent3 3 2 5 5" xfId="16049"/>
    <cellStyle name="40% - Accent3 3 2 5 6" xfId="16050"/>
    <cellStyle name="40% - Accent3 3 2 5 7" xfId="16051"/>
    <cellStyle name="40% - Accent3 3 2 6" xfId="16052"/>
    <cellStyle name="40% - Accent3 3 2 6 2" xfId="16053"/>
    <cellStyle name="40% - Accent3 3 2 6 2 2" xfId="16054"/>
    <cellStyle name="40% - Accent3 3 2 6 2 3" xfId="16055"/>
    <cellStyle name="40% - Accent3 3 2 6 3" xfId="16056"/>
    <cellStyle name="40% - Accent3 3 2 6 4" xfId="16057"/>
    <cellStyle name="40% - Accent3 3 2 6 5" xfId="16058"/>
    <cellStyle name="40% - Accent3 3 2 6 6" xfId="16059"/>
    <cellStyle name="40% - Accent3 3 2 7" xfId="16060"/>
    <cellStyle name="40% - Accent3 3 2 7 2" xfId="16061"/>
    <cellStyle name="40% - Accent3 3 2 7 2 2" xfId="16062"/>
    <cellStyle name="40% - Accent3 3 2 7 2 3" xfId="16063"/>
    <cellStyle name="40% - Accent3 3 2 7 3" xfId="16064"/>
    <cellStyle name="40% - Accent3 3 2 7 4" xfId="16065"/>
    <cellStyle name="40% - Accent3 3 2 7 5" xfId="16066"/>
    <cellStyle name="40% - Accent3 3 2 7 6" xfId="16067"/>
    <cellStyle name="40% - Accent3 3 2 8" xfId="16068"/>
    <cellStyle name="40% - Accent3 3 2 8 2" xfId="16069"/>
    <cellStyle name="40% - Accent3 3 2 8 2 2" xfId="16070"/>
    <cellStyle name="40% - Accent3 3 2 8 2 3" xfId="16071"/>
    <cellStyle name="40% - Accent3 3 2 8 3" xfId="16072"/>
    <cellStyle name="40% - Accent3 3 2 8 4" xfId="16073"/>
    <cellStyle name="40% - Accent3 3 2 8 5" xfId="16074"/>
    <cellStyle name="40% - Accent3 3 2 8 6" xfId="16075"/>
    <cellStyle name="40% - Accent3 3 2 9" xfId="16076"/>
    <cellStyle name="40% - Accent3 3 2 9 2" xfId="16077"/>
    <cellStyle name="40% - Accent3 3 2 9 2 2" xfId="16078"/>
    <cellStyle name="40% - Accent3 3 2 9 2 3" xfId="16079"/>
    <cellStyle name="40% - Accent3 3 2 9 3" xfId="16080"/>
    <cellStyle name="40% - Accent3 3 2 9 4" xfId="16081"/>
    <cellStyle name="40% - Accent3 3 2 9 5" xfId="16082"/>
    <cellStyle name="40% - Accent3 3 2 9 6" xfId="16083"/>
    <cellStyle name="40% - Accent3 3 3" xfId="16084"/>
    <cellStyle name="40% - Accent3 3 3 10" xfId="16085"/>
    <cellStyle name="40% - Accent3 3 3 10 2" xfId="16086"/>
    <cellStyle name="40% - Accent3 3 3 10 3" xfId="16087"/>
    <cellStyle name="40% - Accent3 3 3 11" xfId="16088"/>
    <cellStyle name="40% - Accent3 3 3 12" xfId="16089"/>
    <cellStyle name="40% - Accent3 3 3 13" xfId="16090"/>
    <cellStyle name="40% - Accent3 3 3 14" xfId="16091"/>
    <cellStyle name="40% - Accent3 3 3 2" xfId="16092"/>
    <cellStyle name="40% - Accent3 3 3 2 10" xfId="16093"/>
    <cellStyle name="40% - Accent3 3 3 2 11" xfId="16094"/>
    <cellStyle name="40% - Accent3 3 3 2 12" xfId="16095"/>
    <cellStyle name="40% - Accent3 3 3 2 13" xfId="16096"/>
    <cellStyle name="40% - Accent3 3 3 2 2" xfId="16097"/>
    <cellStyle name="40% - Accent3 3 3 2 2 10" xfId="16098"/>
    <cellStyle name="40% - Accent3 3 3 2 2 2" xfId="16099"/>
    <cellStyle name="40% - Accent3 3 3 2 2 2 2" xfId="16100"/>
    <cellStyle name="40% - Accent3 3 3 2 2 2 2 2" xfId="16101"/>
    <cellStyle name="40% - Accent3 3 3 2 2 2 2 2 2" xfId="16102"/>
    <cellStyle name="40% - Accent3 3 3 2 2 2 2 2 3" xfId="16103"/>
    <cellStyle name="40% - Accent3 3 3 2 2 2 2 3" xfId="16104"/>
    <cellStyle name="40% - Accent3 3 3 2 2 2 2 4" xfId="16105"/>
    <cellStyle name="40% - Accent3 3 3 2 2 2 2 5" xfId="16106"/>
    <cellStyle name="40% - Accent3 3 3 2 2 2 2 6" xfId="16107"/>
    <cellStyle name="40% - Accent3 3 3 2 2 2 3" xfId="16108"/>
    <cellStyle name="40% - Accent3 3 3 2 2 2 3 2" xfId="16109"/>
    <cellStyle name="40% - Accent3 3 3 2 2 2 3 2 2" xfId="16110"/>
    <cellStyle name="40% - Accent3 3 3 2 2 2 3 2 3" xfId="16111"/>
    <cellStyle name="40% - Accent3 3 3 2 2 2 3 3" xfId="16112"/>
    <cellStyle name="40% - Accent3 3 3 2 2 2 3 4" xfId="16113"/>
    <cellStyle name="40% - Accent3 3 3 2 2 2 3 5" xfId="16114"/>
    <cellStyle name="40% - Accent3 3 3 2 2 2 3 6" xfId="16115"/>
    <cellStyle name="40% - Accent3 3 3 2 2 2 4" xfId="16116"/>
    <cellStyle name="40% - Accent3 3 3 2 2 2 4 2" xfId="16117"/>
    <cellStyle name="40% - Accent3 3 3 2 2 2 4 3" xfId="16118"/>
    <cellStyle name="40% - Accent3 3 3 2 2 2 5" xfId="16119"/>
    <cellStyle name="40% - Accent3 3 3 2 2 2 6" xfId="16120"/>
    <cellStyle name="40% - Accent3 3 3 2 2 2 7" xfId="16121"/>
    <cellStyle name="40% - Accent3 3 3 2 2 2 8" xfId="16122"/>
    <cellStyle name="40% - Accent3 3 3 2 2 3" xfId="16123"/>
    <cellStyle name="40% - Accent3 3 3 2 2 3 2" xfId="16124"/>
    <cellStyle name="40% - Accent3 3 3 2 2 3 2 2" xfId="16125"/>
    <cellStyle name="40% - Accent3 3 3 2 2 3 2 2 2" xfId="16126"/>
    <cellStyle name="40% - Accent3 3 3 2 2 3 2 2 3" xfId="16127"/>
    <cellStyle name="40% - Accent3 3 3 2 2 3 2 3" xfId="16128"/>
    <cellStyle name="40% - Accent3 3 3 2 2 3 2 4" xfId="16129"/>
    <cellStyle name="40% - Accent3 3 3 2 2 3 2 5" xfId="16130"/>
    <cellStyle name="40% - Accent3 3 3 2 2 3 2 6" xfId="16131"/>
    <cellStyle name="40% - Accent3 3 3 2 2 3 3" xfId="16132"/>
    <cellStyle name="40% - Accent3 3 3 2 2 3 3 2" xfId="16133"/>
    <cellStyle name="40% - Accent3 3 3 2 2 3 3 3" xfId="16134"/>
    <cellStyle name="40% - Accent3 3 3 2 2 3 4" xfId="16135"/>
    <cellStyle name="40% - Accent3 3 3 2 2 3 5" xfId="16136"/>
    <cellStyle name="40% - Accent3 3 3 2 2 3 6" xfId="16137"/>
    <cellStyle name="40% - Accent3 3 3 2 2 3 7" xfId="16138"/>
    <cellStyle name="40% - Accent3 3 3 2 2 4" xfId="16139"/>
    <cellStyle name="40% - Accent3 3 3 2 2 4 2" xfId="16140"/>
    <cellStyle name="40% - Accent3 3 3 2 2 4 2 2" xfId="16141"/>
    <cellStyle name="40% - Accent3 3 3 2 2 4 2 3" xfId="16142"/>
    <cellStyle name="40% - Accent3 3 3 2 2 4 3" xfId="16143"/>
    <cellStyle name="40% - Accent3 3 3 2 2 4 4" xfId="16144"/>
    <cellStyle name="40% - Accent3 3 3 2 2 4 5" xfId="16145"/>
    <cellStyle name="40% - Accent3 3 3 2 2 4 6" xfId="16146"/>
    <cellStyle name="40% - Accent3 3 3 2 2 5" xfId="16147"/>
    <cellStyle name="40% - Accent3 3 3 2 2 5 2" xfId="16148"/>
    <cellStyle name="40% - Accent3 3 3 2 2 5 2 2" xfId="16149"/>
    <cellStyle name="40% - Accent3 3 3 2 2 5 2 3" xfId="16150"/>
    <cellStyle name="40% - Accent3 3 3 2 2 5 3" xfId="16151"/>
    <cellStyle name="40% - Accent3 3 3 2 2 5 4" xfId="16152"/>
    <cellStyle name="40% - Accent3 3 3 2 2 5 5" xfId="16153"/>
    <cellStyle name="40% - Accent3 3 3 2 2 5 6" xfId="16154"/>
    <cellStyle name="40% - Accent3 3 3 2 2 6" xfId="16155"/>
    <cellStyle name="40% - Accent3 3 3 2 2 6 2" xfId="16156"/>
    <cellStyle name="40% - Accent3 3 3 2 2 6 3" xfId="16157"/>
    <cellStyle name="40% - Accent3 3 3 2 2 7" xfId="16158"/>
    <cellStyle name="40% - Accent3 3 3 2 2 8" xfId="16159"/>
    <cellStyle name="40% - Accent3 3 3 2 2 9" xfId="16160"/>
    <cellStyle name="40% - Accent3 3 3 2 3" xfId="16161"/>
    <cellStyle name="40% - Accent3 3 3 2 3 2" xfId="16162"/>
    <cellStyle name="40% - Accent3 3 3 2 3 2 2" xfId="16163"/>
    <cellStyle name="40% - Accent3 3 3 2 3 2 2 2" xfId="16164"/>
    <cellStyle name="40% - Accent3 3 3 2 3 2 2 2 2" xfId="16165"/>
    <cellStyle name="40% - Accent3 3 3 2 3 2 2 2 3" xfId="16166"/>
    <cellStyle name="40% - Accent3 3 3 2 3 2 2 3" xfId="16167"/>
    <cellStyle name="40% - Accent3 3 3 2 3 2 2 4" xfId="16168"/>
    <cellStyle name="40% - Accent3 3 3 2 3 2 2 5" xfId="16169"/>
    <cellStyle name="40% - Accent3 3 3 2 3 2 2 6" xfId="16170"/>
    <cellStyle name="40% - Accent3 3 3 2 3 2 3" xfId="16171"/>
    <cellStyle name="40% - Accent3 3 3 2 3 2 3 2" xfId="16172"/>
    <cellStyle name="40% - Accent3 3 3 2 3 2 3 3" xfId="16173"/>
    <cellStyle name="40% - Accent3 3 3 2 3 2 4" xfId="16174"/>
    <cellStyle name="40% - Accent3 3 3 2 3 2 5" xfId="16175"/>
    <cellStyle name="40% - Accent3 3 3 2 3 2 6" xfId="16176"/>
    <cellStyle name="40% - Accent3 3 3 2 3 2 7" xfId="16177"/>
    <cellStyle name="40% - Accent3 3 3 2 3 3" xfId="16178"/>
    <cellStyle name="40% - Accent3 3 3 2 3 3 2" xfId="16179"/>
    <cellStyle name="40% - Accent3 3 3 2 3 3 2 2" xfId="16180"/>
    <cellStyle name="40% - Accent3 3 3 2 3 3 2 3" xfId="16181"/>
    <cellStyle name="40% - Accent3 3 3 2 3 3 3" xfId="16182"/>
    <cellStyle name="40% - Accent3 3 3 2 3 3 4" xfId="16183"/>
    <cellStyle name="40% - Accent3 3 3 2 3 3 5" xfId="16184"/>
    <cellStyle name="40% - Accent3 3 3 2 3 3 6" xfId="16185"/>
    <cellStyle name="40% - Accent3 3 3 2 3 4" xfId="16186"/>
    <cellStyle name="40% - Accent3 3 3 2 3 4 2" xfId="16187"/>
    <cellStyle name="40% - Accent3 3 3 2 3 4 2 2" xfId="16188"/>
    <cellStyle name="40% - Accent3 3 3 2 3 4 2 3" xfId="16189"/>
    <cellStyle name="40% - Accent3 3 3 2 3 4 3" xfId="16190"/>
    <cellStyle name="40% - Accent3 3 3 2 3 4 4" xfId="16191"/>
    <cellStyle name="40% - Accent3 3 3 2 3 4 5" xfId="16192"/>
    <cellStyle name="40% - Accent3 3 3 2 3 4 6" xfId="16193"/>
    <cellStyle name="40% - Accent3 3 3 2 3 5" xfId="16194"/>
    <cellStyle name="40% - Accent3 3 3 2 3 5 2" xfId="16195"/>
    <cellStyle name="40% - Accent3 3 3 2 3 5 3" xfId="16196"/>
    <cellStyle name="40% - Accent3 3 3 2 3 6" xfId="16197"/>
    <cellStyle name="40% - Accent3 3 3 2 3 7" xfId="16198"/>
    <cellStyle name="40% - Accent3 3 3 2 3 8" xfId="16199"/>
    <cellStyle name="40% - Accent3 3 3 2 3 9" xfId="16200"/>
    <cellStyle name="40% - Accent3 3 3 2 4" xfId="16201"/>
    <cellStyle name="40% - Accent3 3 3 2 4 2" xfId="16202"/>
    <cellStyle name="40% - Accent3 3 3 2 4 2 2" xfId="16203"/>
    <cellStyle name="40% - Accent3 3 3 2 4 2 2 2" xfId="16204"/>
    <cellStyle name="40% - Accent3 3 3 2 4 2 2 3" xfId="16205"/>
    <cellStyle name="40% - Accent3 3 3 2 4 2 3" xfId="16206"/>
    <cellStyle name="40% - Accent3 3 3 2 4 2 4" xfId="16207"/>
    <cellStyle name="40% - Accent3 3 3 2 4 2 5" xfId="16208"/>
    <cellStyle name="40% - Accent3 3 3 2 4 2 6" xfId="16209"/>
    <cellStyle name="40% - Accent3 3 3 2 4 3" xfId="16210"/>
    <cellStyle name="40% - Accent3 3 3 2 4 3 2" xfId="16211"/>
    <cellStyle name="40% - Accent3 3 3 2 4 3 3" xfId="16212"/>
    <cellStyle name="40% - Accent3 3 3 2 4 4" xfId="16213"/>
    <cellStyle name="40% - Accent3 3 3 2 4 5" xfId="16214"/>
    <cellStyle name="40% - Accent3 3 3 2 4 6" xfId="16215"/>
    <cellStyle name="40% - Accent3 3 3 2 4 7" xfId="16216"/>
    <cellStyle name="40% - Accent3 3 3 2 5" xfId="16217"/>
    <cellStyle name="40% - Accent3 3 3 2 5 2" xfId="16218"/>
    <cellStyle name="40% - Accent3 3 3 2 5 2 2" xfId="16219"/>
    <cellStyle name="40% - Accent3 3 3 2 5 2 3" xfId="16220"/>
    <cellStyle name="40% - Accent3 3 3 2 5 3" xfId="16221"/>
    <cellStyle name="40% - Accent3 3 3 2 5 4" xfId="16222"/>
    <cellStyle name="40% - Accent3 3 3 2 5 5" xfId="16223"/>
    <cellStyle name="40% - Accent3 3 3 2 5 6" xfId="16224"/>
    <cellStyle name="40% - Accent3 3 3 2 6" xfId="16225"/>
    <cellStyle name="40% - Accent3 3 3 2 6 2" xfId="16226"/>
    <cellStyle name="40% - Accent3 3 3 2 6 2 2" xfId="16227"/>
    <cellStyle name="40% - Accent3 3 3 2 6 2 3" xfId="16228"/>
    <cellStyle name="40% - Accent3 3 3 2 6 3" xfId="16229"/>
    <cellStyle name="40% - Accent3 3 3 2 6 4" xfId="16230"/>
    <cellStyle name="40% - Accent3 3 3 2 6 5" xfId="16231"/>
    <cellStyle name="40% - Accent3 3 3 2 6 6" xfId="16232"/>
    <cellStyle name="40% - Accent3 3 3 2 7" xfId="16233"/>
    <cellStyle name="40% - Accent3 3 3 2 7 2" xfId="16234"/>
    <cellStyle name="40% - Accent3 3 3 2 7 2 2" xfId="16235"/>
    <cellStyle name="40% - Accent3 3 3 2 7 2 3" xfId="16236"/>
    <cellStyle name="40% - Accent3 3 3 2 7 3" xfId="16237"/>
    <cellStyle name="40% - Accent3 3 3 2 7 4" xfId="16238"/>
    <cellStyle name="40% - Accent3 3 3 2 7 5" xfId="16239"/>
    <cellStyle name="40% - Accent3 3 3 2 7 6" xfId="16240"/>
    <cellStyle name="40% - Accent3 3 3 2 8" xfId="16241"/>
    <cellStyle name="40% - Accent3 3 3 2 8 2" xfId="16242"/>
    <cellStyle name="40% - Accent3 3 3 2 8 2 2" xfId="16243"/>
    <cellStyle name="40% - Accent3 3 3 2 8 2 3" xfId="16244"/>
    <cellStyle name="40% - Accent3 3 3 2 8 3" xfId="16245"/>
    <cellStyle name="40% - Accent3 3 3 2 8 4" xfId="16246"/>
    <cellStyle name="40% - Accent3 3 3 2 8 5" xfId="16247"/>
    <cellStyle name="40% - Accent3 3 3 2 8 6" xfId="16248"/>
    <cellStyle name="40% - Accent3 3 3 2 9" xfId="16249"/>
    <cellStyle name="40% - Accent3 3 3 2 9 2" xfId="16250"/>
    <cellStyle name="40% - Accent3 3 3 2 9 3" xfId="16251"/>
    <cellStyle name="40% - Accent3 3 3 3" xfId="16252"/>
    <cellStyle name="40% - Accent3 3 3 3 10" xfId="16253"/>
    <cellStyle name="40% - Accent3 3 3 3 2" xfId="16254"/>
    <cellStyle name="40% - Accent3 3 3 3 2 2" xfId="16255"/>
    <cellStyle name="40% - Accent3 3 3 3 2 2 2" xfId="16256"/>
    <cellStyle name="40% - Accent3 3 3 3 2 2 2 2" xfId="16257"/>
    <cellStyle name="40% - Accent3 3 3 3 2 2 2 3" xfId="16258"/>
    <cellStyle name="40% - Accent3 3 3 3 2 2 3" xfId="16259"/>
    <cellStyle name="40% - Accent3 3 3 3 2 2 4" xfId="16260"/>
    <cellStyle name="40% - Accent3 3 3 3 2 2 5" xfId="16261"/>
    <cellStyle name="40% - Accent3 3 3 3 2 2 6" xfId="16262"/>
    <cellStyle name="40% - Accent3 3 3 3 2 3" xfId="16263"/>
    <cellStyle name="40% - Accent3 3 3 3 2 3 2" xfId="16264"/>
    <cellStyle name="40% - Accent3 3 3 3 2 3 2 2" xfId="16265"/>
    <cellStyle name="40% - Accent3 3 3 3 2 3 2 3" xfId="16266"/>
    <cellStyle name="40% - Accent3 3 3 3 2 3 3" xfId="16267"/>
    <cellStyle name="40% - Accent3 3 3 3 2 3 4" xfId="16268"/>
    <cellStyle name="40% - Accent3 3 3 3 2 3 5" xfId="16269"/>
    <cellStyle name="40% - Accent3 3 3 3 2 3 6" xfId="16270"/>
    <cellStyle name="40% - Accent3 3 3 3 2 4" xfId="16271"/>
    <cellStyle name="40% - Accent3 3 3 3 2 4 2" xfId="16272"/>
    <cellStyle name="40% - Accent3 3 3 3 2 4 3" xfId="16273"/>
    <cellStyle name="40% - Accent3 3 3 3 2 5" xfId="16274"/>
    <cellStyle name="40% - Accent3 3 3 3 2 6" xfId="16275"/>
    <cellStyle name="40% - Accent3 3 3 3 2 7" xfId="16276"/>
    <cellStyle name="40% - Accent3 3 3 3 2 8" xfId="16277"/>
    <cellStyle name="40% - Accent3 3 3 3 3" xfId="16278"/>
    <cellStyle name="40% - Accent3 3 3 3 3 2" xfId="16279"/>
    <cellStyle name="40% - Accent3 3 3 3 3 2 2" xfId="16280"/>
    <cellStyle name="40% - Accent3 3 3 3 3 2 2 2" xfId="16281"/>
    <cellStyle name="40% - Accent3 3 3 3 3 2 2 3" xfId="16282"/>
    <cellStyle name="40% - Accent3 3 3 3 3 2 3" xfId="16283"/>
    <cellStyle name="40% - Accent3 3 3 3 3 2 4" xfId="16284"/>
    <cellStyle name="40% - Accent3 3 3 3 3 2 5" xfId="16285"/>
    <cellStyle name="40% - Accent3 3 3 3 3 2 6" xfId="16286"/>
    <cellStyle name="40% - Accent3 3 3 3 3 3" xfId="16287"/>
    <cellStyle name="40% - Accent3 3 3 3 3 3 2" xfId="16288"/>
    <cellStyle name="40% - Accent3 3 3 3 3 3 3" xfId="16289"/>
    <cellStyle name="40% - Accent3 3 3 3 3 4" xfId="16290"/>
    <cellStyle name="40% - Accent3 3 3 3 3 5" xfId="16291"/>
    <cellStyle name="40% - Accent3 3 3 3 3 6" xfId="16292"/>
    <cellStyle name="40% - Accent3 3 3 3 3 7" xfId="16293"/>
    <cellStyle name="40% - Accent3 3 3 3 4" xfId="16294"/>
    <cellStyle name="40% - Accent3 3 3 3 4 2" xfId="16295"/>
    <cellStyle name="40% - Accent3 3 3 3 4 2 2" xfId="16296"/>
    <cellStyle name="40% - Accent3 3 3 3 4 2 3" xfId="16297"/>
    <cellStyle name="40% - Accent3 3 3 3 4 3" xfId="16298"/>
    <cellStyle name="40% - Accent3 3 3 3 4 4" xfId="16299"/>
    <cellStyle name="40% - Accent3 3 3 3 4 5" xfId="16300"/>
    <cellStyle name="40% - Accent3 3 3 3 4 6" xfId="16301"/>
    <cellStyle name="40% - Accent3 3 3 3 5" xfId="16302"/>
    <cellStyle name="40% - Accent3 3 3 3 5 2" xfId="16303"/>
    <cellStyle name="40% - Accent3 3 3 3 5 2 2" xfId="16304"/>
    <cellStyle name="40% - Accent3 3 3 3 5 2 3" xfId="16305"/>
    <cellStyle name="40% - Accent3 3 3 3 5 3" xfId="16306"/>
    <cellStyle name="40% - Accent3 3 3 3 5 4" xfId="16307"/>
    <cellStyle name="40% - Accent3 3 3 3 5 5" xfId="16308"/>
    <cellStyle name="40% - Accent3 3 3 3 5 6" xfId="16309"/>
    <cellStyle name="40% - Accent3 3 3 3 6" xfId="16310"/>
    <cellStyle name="40% - Accent3 3 3 3 6 2" xfId="16311"/>
    <cellStyle name="40% - Accent3 3 3 3 6 3" xfId="16312"/>
    <cellStyle name="40% - Accent3 3 3 3 7" xfId="16313"/>
    <cellStyle name="40% - Accent3 3 3 3 8" xfId="16314"/>
    <cellStyle name="40% - Accent3 3 3 3 9" xfId="16315"/>
    <cellStyle name="40% - Accent3 3 3 4" xfId="16316"/>
    <cellStyle name="40% - Accent3 3 3 4 2" xfId="16317"/>
    <cellStyle name="40% - Accent3 3 3 4 2 2" xfId="16318"/>
    <cellStyle name="40% - Accent3 3 3 4 2 2 2" xfId="16319"/>
    <cellStyle name="40% - Accent3 3 3 4 2 2 2 2" xfId="16320"/>
    <cellStyle name="40% - Accent3 3 3 4 2 2 2 3" xfId="16321"/>
    <cellStyle name="40% - Accent3 3 3 4 2 2 3" xfId="16322"/>
    <cellStyle name="40% - Accent3 3 3 4 2 2 4" xfId="16323"/>
    <cellStyle name="40% - Accent3 3 3 4 2 2 5" xfId="16324"/>
    <cellStyle name="40% - Accent3 3 3 4 2 2 6" xfId="16325"/>
    <cellStyle name="40% - Accent3 3 3 4 2 3" xfId="16326"/>
    <cellStyle name="40% - Accent3 3 3 4 2 3 2" xfId="16327"/>
    <cellStyle name="40% - Accent3 3 3 4 2 3 3" xfId="16328"/>
    <cellStyle name="40% - Accent3 3 3 4 2 4" xfId="16329"/>
    <cellStyle name="40% - Accent3 3 3 4 2 5" xfId="16330"/>
    <cellStyle name="40% - Accent3 3 3 4 2 6" xfId="16331"/>
    <cellStyle name="40% - Accent3 3 3 4 2 7" xfId="16332"/>
    <cellStyle name="40% - Accent3 3 3 4 3" xfId="16333"/>
    <cellStyle name="40% - Accent3 3 3 4 3 2" xfId="16334"/>
    <cellStyle name="40% - Accent3 3 3 4 3 2 2" xfId="16335"/>
    <cellStyle name="40% - Accent3 3 3 4 3 2 3" xfId="16336"/>
    <cellStyle name="40% - Accent3 3 3 4 3 3" xfId="16337"/>
    <cellStyle name="40% - Accent3 3 3 4 3 4" xfId="16338"/>
    <cellStyle name="40% - Accent3 3 3 4 3 5" xfId="16339"/>
    <cellStyle name="40% - Accent3 3 3 4 3 6" xfId="16340"/>
    <cellStyle name="40% - Accent3 3 3 4 4" xfId="16341"/>
    <cellStyle name="40% - Accent3 3 3 4 4 2" xfId="16342"/>
    <cellStyle name="40% - Accent3 3 3 4 4 2 2" xfId="16343"/>
    <cellStyle name="40% - Accent3 3 3 4 4 2 3" xfId="16344"/>
    <cellStyle name="40% - Accent3 3 3 4 4 3" xfId="16345"/>
    <cellStyle name="40% - Accent3 3 3 4 4 4" xfId="16346"/>
    <cellStyle name="40% - Accent3 3 3 4 4 5" xfId="16347"/>
    <cellStyle name="40% - Accent3 3 3 4 4 6" xfId="16348"/>
    <cellStyle name="40% - Accent3 3 3 4 5" xfId="16349"/>
    <cellStyle name="40% - Accent3 3 3 4 5 2" xfId="16350"/>
    <cellStyle name="40% - Accent3 3 3 4 5 3" xfId="16351"/>
    <cellStyle name="40% - Accent3 3 3 4 6" xfId="16352"/>
    <cellStyle name="40% - Accent3 3 3 4 7" xfId="16353"/>
    <cellStyle name="40% - Accent3 3 3 4 8" xfId="16354"/>
    <cellStyle name="40% - Accent3 3 3 4 9" xfId="16355"/>
    <cellStyle name="40% - Accent3 3 3 5" xfId="16356"/>
    <cellStyle name="40% - Accent3 3 3 5 2" xfId="16357"/>
    <cellStyle name="40% - Accent3 3 3 5 2 2" xfId="16358"/>
    <cellStyle name="40% - Accent3 3 3 5 2 2 2" xfId="16359"/>
    <cellStyle name="40% - Accent3 3 3 5 2 2 3" xfId="16360"/>
    <cellStyle name="40% - Accent3 3 3 5 2 3" xfId="16361"/>
    <cellStyle name="40% - Accent3 3 3 5 2 4" xfId="16362"/>
    <cellStyle name="40% - Accent3 3 3 5 2 5" xfId="16363"/>
    <cellStyle name="40% - Accent3 3 3 5 2 6" xfId="16364"/>
    <cellStyle name="40% - Accent3 3 3 5 3" xfId="16365"/>
    <cellStyle name="40% - Accent3 3 3 5 3 2" xfId="16366"/>
    <cellStyle name="40% - Accent3 3 3 5 3 3" xfId="16367"/>
    <cellStyle name="40% - Accent3 3 3 5 4" xfId="16368"/>
    <cellStyle name="40% - Accent3 3 3 5 5" xfId="16369"/>
    <cellStyle name="40% - Accent3 3 3 5 6" xfId="16370"/>
    <cellStyle name="40% - Accent3 3 3 5 7" xfId="16371"/>
    <cellStyle name="40% - Accent3 3 3 6" xfId="16372"/>
    <cellStyle name="40% - Accent3 3 3 6 2" xfId="16373"/>
    <cellStyle name="40% - Accent3 3 3 6 2 2" xfId="16374"/>
    <cellStyle name="40% - Accent3 3 3 6 2 3" xfId="16375"/>
    <cellStyle name="40% - Accent3 3 3 6 3" xfId="16376"/>
    <cellStyle name="40% - Accent3 3 3 6 4" xfId="16377"/>
    <cellStyle name="40% - Accent3 3 3 6 5" xfId="16378"/>
    <cellStyle name="40% - Accent3 3 3 6 6" xfId="16379"/>
    <cellStyle name="40% - Accent3 3 3 7" xfId="16380"/>
    <cellStyle name="40% - Accent3 3 3 7 2" xfId="16381"/>
    <cellStyle name="40% - Accent3 3 3 7 2 2" xfId="16382"/>
    <cellStyle name="40% - Accent3 3 3 7 2 3" xfId="16383"/>
    <cellStyle name="40% - Accent3 3 3 7 3" xfId="16384"/>
    <cellStyle name="40% - Accent3 3 3 7 4" xfId="16385"/>
    <cellStyle name="40% - Accent3 3 3 7 5" xfId="16386"/>
    <cellStyle name="40% - Accent3 3 3 7 6" xfId="16387"/>
    <cellStyle name="40% - Accent3 3 3 8" xfId="16388"/>
    <cellStyle name="40% - Accent3 3 3 8 2" xfId="16389"/>
    <cellStyle name="40% - Accent3 3 3 8 2 2" xfId="16390"/>
    <cellStyle name="40% - Accent3 3 3 8 2 3" xfId="16391"/>
    <cellStyle name="40% - Accent3 3 3 8 3" xfId="16392"/>
    <cellStyle name="40% - Accent3 3 3 8 4" xfId="16393"/>
    <cellStyle name="40% - Accent3 3 3 8 5" xfId="16394"/>
    <cellStyle name="40% - Accent3 3 3 8 6" xfId="16395"/>
    <cellStyle name="40% - Accent3 3 3 9" xfId="16396"/>
    <cellStyle name="40% - Accent3 3 3 9 2" xfId="16397"/>
    <cellStyle name="40% - Accent3 3 3 9 2 2" xfId="16398"/>
    <cellStyle name="40% - Accent3 3 3 9 2 3" xfId="16399"/>
    <cellStyle name="40% - Accent3 3 3 9 3" xfId="16400"/>
    <cellStyle name="40% - Accent3 3 3 9 4" xfId="16401"/>
    <cellStyle name="40% - Accent3 3 3 9 5" xfId="16402"/>
    <cellStyle name="40% - Accent3 3 3 9 6" xfId="16403"/>
    <cellStyle name="40% - Accent3 3 4" xfId="16404"/>
    <cellStyle name="40% - Accent3 3 4 10" xfId="16405"/>
    <cellStyle name="40% - Accent3 3 4 11" xfId="16406"/>
    <cellStyle name="40% - Accent3 3 4 12" xfId="16407"/>
    <cellStyle name="40% - Accent3 3 4 13" xfId="16408"/>
    <cellStyle name="40% - Accent3 3 4 2" xfId="16409"/>
    <cellStyle name="40% - Accent3 3 4 2 10" xfId="16410"/>
    <cellStyle name="40% - Accent3 3 4 2 2" xfId="16411"/>
    <cellStyle name="40% - Accent3 3 4 2 2 2" xfId="16412"/>
    <cellStyle name="40% - Accent3 3 4 2 2 2 2" xfId="16413"/>
    <cellStyle name="40% - Accent3 3 4 2 2 2 2 2" xfId="16414"/>
    <cellStyle name="40% - Accent3 3 4 2 2 2 2 3" xfId="16415"/>
    <cellStyle name="40% - Accent3 3 4 2 2 2 3" xfId="16416"/>
    <cellStyle name="40% - Accent3 3 4 2 2 2 4" xfId="16417"/>
    <cellStyle name="40% - Accent3 3 4 2 2 2 5" xfId="16418"/>
    <cellStyle name="40% - Accent3 3 4 2 2 2 6" xfId="16419"/>
    <cellStyle name="40% - Accent3 3 4 2 2 3" xfId="16420"/>
    <cellStyle name="40% - Accent3 3 4 2 2 3 2" xfId="16421"/>
    <cellStyle name="40% - Accent3 3 4 2 2 3 2 2" xfId="16422"/>
    <cellStyle name="40% - Accent3 3 4 2 2 3 2 3" xfId="16423"/>
    <cellStyle name="40% - Accent3 3 4 2 2 3 3" xfId="16424"/>
    <cellStyle name="40% - Accent3 3 4 2 2 3 4" xfId="16425"/>
    <cellStyle name="40% - Accent3 3 4 2 2 3 5" xfId="16426"/>
    <cellStyle name="40% - Accent3 3 4 2 2 3 6" xfId="16427"/>
    <cellStyle name="40% - Accent3 3 4 2 2 4" xfId="16428"/>
    <cellStyle name="40% - Accent3 3 4 2 2 4 2" xfId="16429"/>
    <cellStyle name="40% - Accent3 3 4 2 2 4 3" xfId="16430"/>
    <cellStyle name="40% - Accent3 3 4 2 2 5" xfId="16431"/>
    <cellStyle name="40% - Accent3 3 4 2 2 6" xfId="16432"/>
    <cellStyle name="40% - Accent3 3 4 2 2 7" xfId="16433"/>
    <cellStyle name="40% - Accent3 3 4 2 2 8" xfId="16434"/>
    <cellStyle name="40% - Accent3 3 4 2 3" xfId="16435"/>
    <cellStyle name="40% - Accent3 3 4 2 3 2" xfId="16436"/>
    <cellStyle name="40% - Accent3 3 4 2 3 2 2" xfId="16437"/>
    <cellStyle name="40% - Accent3 3 4 2 3 2 2 2" xfId="16438"/>
    <cellStyle name="40% - Accent3 3 4 2 3 2 2 3" xfId="16439"/>
    <cellStyle name="40% - Accent3 3 4 2 3 2 3" xfId="16440"/>
    <cellStyle name="40% - Accent3 3 4 2 3 2 4" xfId="16441"/>
    <cellStyle name="40% - Accent3 3 4 2 3 2 5" xfId="16442"/>
    <cellStyle name="40% - Accent3 3 4 2 3 2 6" xfId="16443"/>
    <cellStyle name="40% - Accent3 3 4 2 3 3" xfId="16444"/>
    <cellStyle name="40% - Accent3 3 4 2 3 3 2" xfId="16445"/>
    <cellStyle name="40% - Accent3 3 4 2 3 3 3" xfId="16446"/>
    <cellStyle name="40% - Accent3 3 4 2 3 4" xfId="16447"/>
    <cellStyle name="40% - Accent3 3 4 2 3 5" xfId="16448"/>
    <cellStyle name="40% - Accent3 3 4 2 3 6" xfId="16449"/>
    <cellStyle name="40% - Accent3 3 4 2 3 7" xfId="16450"/>
    <cellStyle name="40% - Accent3 3 4 2 4" xfId="16451"/>
    <cellStyle name="40% - Accent3 3 4 2 4 2" xfId="16452"/>
    <cellStyle name="40% - Accent3 3 4 2 4 2 2" xfId="16453"/>
    <cellStyle name="40% - Accent3 3 4 2 4 2 3" xfId="16454"/>
    <cellStyle name="40% - Accent3 3 4 2 4 3" xfId="16455"/>
    <cellStyle name="40% - Accent3 3 4 2 4 4" xfId="16456"/>
    <cellStyle name="40% - Accent3 3 4 2 4 5" xfId="16457"/>
    <cellStyle name="40% - Accent3 3 4 2 4 6" xfId="16458"/>
    <cellStyle name="40% - Accent3 3 4 2 5" xfId="16459"/>
    <cellStyle name="40% - Accent3 3 4 2 5 2" xfId="16460"/>
    <cellStyle name="40% - Accent3 3 4 2 5 2 2" xfId="16461"/>
    <cellStyle name="40% - Accent3 3 4 2 5 2 3" xfId="16462"/>
    <cellStyle name="40% - Accent3 3 4 2 5 3" xfId="16463"/>
    <cellStyle name="40% - Accent3 3 4 2 5 4" xfId="16464"/>
    <cellStyle name="40% - Accent3 3 4 2 5 5" xfId="16465"/>
    <cellStyle name="40% - Accent3 3 4 2 5 6" xfId="16466"/>
    <cellStyle name="40% - Accent3 3 4 2 6" xfId="16467"/>
    <cellStyle name="40% - Accent3 3 4 2 6 2" xfId="16468"/>
    <cellStyle name="40% - Accent3 3 4 2 6 3" xfId="16469"/>
    <cellStyle name="40% - Accent3 3 4 2 7" xfId="16470"/>
    <cellStyle name="40% - Accent3 3 4 2 8" xfId="16471"/>
    <cellStyle name="40% - Accent3 3 4 2 9" xfId="16472"/>
    <cellStyle name="40% - Accent3 3 4 3" xfId="16473"/>
    <cellStyle name="40% - Accent3 3 4 3 2" xfId="16474"/>
    <cellStyle name="40% - Accent3 3 4 3 2 2" xfId="16475"/>
    <cellStyle name="40% - Accent3 3 4 3 2 2 2" xfId="16476"/>
    <cellStyle name="40% - Accent3 3 4 3 2 2 2 2" xfId="16477"/>
    <cellStyle name="40% - Accent3 3 4 3 2 2 2 3" xfId="16478"/>
    <cellStyle name="40% - Accent3 3 4 3 2 2 3" xfId="16479"/>
    <cellStyle name="40% - Accent3 3 4 3 2 2 4" xfId="16480"/>
    <cellStyle name="40% - Accent3 3 4 3 2 2 5" xfId="16481"/>
    <cellStyle name="40% - Accent3 3 4 3 2 2 6" xfId="16482"/>
    <cellStyle name="40% - Accent3 3 4 3 2 3" xfId="16483"/>
    <cellStyle name="40% - Accent3 3 4 3 2 3 2" xfId="16484"/>
    <cellStyle name="40% - Accent3 3 4 3 2 3 3" xfId="16485"/>
    <cellStyle name="40% - Accent3 3 4 3 2 4" xfId="16486"/>
    <cellStyle name="40% - Accent3 3 4 3 2 5" xfId="16487"/>
    <cellStyle name="40% - Accent3 3 4 3 2 6" xfId="16488"/>
    <cellStyle name="40% - Accent3 3 4 3 2 7" xfId="16489"/>
    <cellStyle name="40% - Accent3 3 4 3 3" xfId="16490"/>
    <cellStyle name="40% - Accent3 3 4 3 3 2" xfId="16491"/>
    <cellStyle name="40% - Accent3 3 4 3 3 2 2" xfId="16492"/>
    <cellStyle name="40% - Accent3 3 4 3 3 2 3" xfId="16493"/>
    <cellStyle name="40% - Accent3 3 4 3 3 3" xfId="16494"/>
    <cellStyle name="40% - Accent3 3 4 3 3 4" xfId="16495"/>
    <cellStyle name="40% - Accent3 3 4 3 3 5" xfId="16496"/>
    <cellStyle name="40% - Accent3 3 4 3 3 6" xfId="16497"/>
    <cellStyle name="40% - Accent3 3 4 3 4" xfId="16498"/>
    <cellStyle name="40% - Accent3 3 4 3 4 2" xfId="16499"/>
    <cellStyle name="40% - Accent3 3 4 3 4 2 2" xfId="16500"/>
    <cellStyle name="40% - Accent3 3 4 3 4 2 3" xfId="16501"/>
    <cellStyle name="40% - Accent3 3 4 3 4 3" xfId="16502"/>
    <cellStyle name="40% - Accent3 3 4 3 4 4" xfId="16503"/>
    <cellStyle name="40% - Accent3 3 4 3 4 5" xfId="16504"/>
    <cellStyle name="40% - Accent3 3 4 3 4 6" xfId="16505"/>
    <cellStyle name="40% - Accent3 3 4 3 5" xfId="16506"/>
    <cellStyle name="40% - Accent3 3 4 3 5 2" xfId="16507"/>
    <cellStyle name="40% - Accent3 3 4 3 5 3" xfId="16508"/>
    <cellStyle name="40% - Accent3 3 4 3 6" xfId="16509"/>
    <cellStyle name="40% - Accent3 3 4 3 7" xfId="16510"/>
    <cellStyle name="40% - Accent3 3 4 3 8" xfId="16511"/>
    <cellStyle name="40% - Accent3 3 4 3 9" xfId="16512"/>
    <cellStyle name="40% - Accent3 3 4 4" xfId="16513"/>
    <cellStyle name="40% - Accent3 3 4 4 2" xfId="16514"/>
    <cellStyle name="40% - Accent3 3 4 4 2 2" xfId="16515"/>
    <cellStyle name="40% - Accent3 3 4 4 2 2 2" xfId="16516"/>
    <cellStyle name="40% - Accent3 3 4 4 2 2 3" xfId="16517"/>
    <cellStyle name="40% - Accent3 3 4 4 2 3" xfId="16518"/>
    <cellStyle name="40% - Accent3 3 4 4 2 4" xfId="16519"/>
    <cellStyle name="40% - Accent3 3 4 4 2 5" xfId="16520"/>
    <cellStyle name="40% - Accent3 3 4 4 2 6" xfId="16521"/>
    <cellStyle name="40% - Accent3 3 4 4 3" xfId="16522"/>
    <cellStyle name="40% - Accent3 3 4 4 3 2" xfId="16523"/>
    <cellStyle name="40% - Accent3 3 4 4 3 3" xfId="16524"/>
    <cellStyle name="40% - Accent3 3 4 4 4" xfId="16525"/>
    <cellStyle name="40% - Accent3 3 4 4 5" xfId="16526"/>
    <cellStyle name="40% - Accent3 3 4 4 6" xfId="16527"/>
    <cellStyle name="40% - Accent3 3 4 4 7" xfId="16528"/>
    <cellStyle name="40% - Accent3 3 4 5" xfId="16529"/>
    <cellStyle name="40% - Accent3 3 4 5 2" xfId="16530"/>
    <cellStyle name="40% - Accent3 3 4 5 2 2" xfId="16531"/>
    <cellStyle name="40% - Accent3 3 4 5 2 3" xfId="16532"/>
    <cellStyle name="40% - Accent3 3 4 5 3" xfId="16533"/>
    <cellStyle name="40% - Accent3 3 4 5 4" xfId="16534"/>
    <cellStyle name="40% - Accent3 3 4 5 5" xfId="16535"/>
    <cellStyle name="40% - Accent3 3 4 5 6" xfId="16536"/>
    <cellStyle name="40% - Accent3 3 4 6" xfId="16537"/>
    <cellStyle name="40% - Accent3 3 4 6 2" xfId="16538"/>
    <cellStyle name="40% - Accent3 3 4 6 2 2" xfId="16539"/>
    <cellStyle name="40% - Accent3 3 4 6 2 3" xfId="16540"/>
    <cellStyle name="40% - Accent3 3 4 6 3" xfId="16541"/>
    <cellStyle name="40% - Accent3 3 4 6 4" xfId="16542"/>
    <cellStyle name="40% - Accent3 3 4 6 5" xfId="16543"/>
    <cellStyle name="40% - Accent3 3 4 6 6" xfId="16544"/>
    <cellStyle name="40% - Accent3 3 4 7" xfId="16545"/>
    <cellStyle name="40% - Accent3 3 4 7 2" xfId="16546"/>
    <cellStyle name="40% - Accent3 3 4 7 2 2" xfId="16547"/>
    <cellStyle name="40% - Accent3 3 4 7 2 3" xfId="16548"/>
    <cellStyle name="40% - Accent3 3 4 7 3" xfId="16549"/>
    <cellStyle name="40% - Accent3 3 4 7 4" xfId="16550"/>
    <cellStyle name="40% - Accent3 3 4 7 5" xfId="16551"/>
    <cellStyle name="40% - Accent3 3 4 7 6" xfId="16552"/>
    <cellStyle name="40% - Accent3 3 4 8" xfId="16553"/>
    <cellStyle name="40% - Accent3 3 4 8 2" xfId="16554"/>
    <cellStyle name="40% - Accent3 3 4 8 2 2" xfId="16555"/>
    <cellStyle name="40% - Accent3 3 4 8 2 3" xfId="16556"/>
    <cellStyle name="40% - Accent3 3 4 8 3" xfId="16557"/>
    <cellStyle name="40% - Accent3 3 4 8 4" xfId="16558"/>
    <cellStyle name="40% - Accent3 3 4 8 5" xfId="16559"/>
    <cellStyle name="40% - Accent3 3 4 8 6" xfId="16560"/>
    <cellStyle name="40% - Accent3 3 4 9" xfId="16561"/>
    <cellStyle name="40% - Accent3 3 4 9 2" xfId="16562"/>
    <cellStyle name="40% - Accent3 3 4 9 3" xfId="16563"/>
    <cellStyle name="40% - Accent3 3 5" xfId="16564"/>
    <cellStyle name="40% - Accent3 3 5 10" xfId="16565"/>
    <cellStyle name="40% - Accent3 3 5 2" xfId="16566"/>
    <cellStyle name="40% - Accent3 3 5 2 2" xfId="16567"/>
    <cellStyle name="40% - Accent3 3 5 2 2 2" xfId="16568"/>
    <cellStyle name="40% - Accent3 3 5 2 2 2 2" xfId="16569"/>
    <cellStyle name="40% - Accent3 3 5 2 2 2 3" xfId="16570"/>
    <cellStyle name="40% - Accent3 3 5 2 2 3" xfId="16571"/>
    <cellStyle name="40% - Accent3 3 5 2 2 4" xfId="16572"/>
    <cellStyle name="40% - Accent3 3 5 2 2 5" xfId="16573"/>
    <cellStyle name="40% - Accent3 3 5 2 2 6" xfId="16574"/>
    <cellStyle name="40% - Accent3 3 5 2 3" xfId="16575"/>
    <cellStyle name="40% - Accent3 3 5 2 3 2" xfId="16576"/>
    <cellStyle name="40% - Accent3 3 5 2 3 2 2" xfId="16577"/>
    <cellStyle name="40% - Accent3 3 5 2 3 2 3" xfId="16578"/>
    <cellStyle name="40% - Accent3 3 5 2 3 3" xfId="16579"/>
    <cellStyle name="40% - Accent3 3 5 2 3 4" xfId="16580"/>
    <cellStyle name="40% - Accent3 3 5 2 3 5" xfId="16581"/>
    <cellStyle name="40% - Accent3 3 5 2 3 6" xfId="16582"/>
    <cellStyle name="40% - Accent3 3 5 2 4" xfId="16583"/>
    <cellStyle name="40% - Accent3 3 5 2 4 2" xfId="16584"/>
    <cellStyle name="40% - Accent3 3 5 2 4 3" xfId="16585"/>
    <cellStyle name="40% - Accent3 3 5 2 5" xfId="16586"/>
    <cellStyle name="40% - Accent3 3 5 2 6" xfId="16587"/>
    <cellStyle name="40% - Accent3 3 5 2 7" xfId="16588"/>
    <cellStyle name="40% - Accent3 3 5 2 8" xfId="16589"/>
    <cellStyle name="40% - Accent3 3 5 3" xfId="16590"/>
    <cellStyle name="40% - Accent3 3 5 3 2" xfId="16591"/>
    <cellStyle name="40% - Accent3 3 5 3 2 2" xfId="16592"/>
    <cellStyle name="40% - Accent3 3 5 3 2 2 2" xfId="16593"/>
    <cellStyle name="40% - Accent3 3 5 3 2 2 3" xfId="16594"/>
    <cellStyle name="40% - Accent3 3 5 3 2 3" xfId="16595"/>
    <cellStyle name="40% - Accent3 3 5 3 2 4" xfId="16596"/>
    <cellStyle name="40% - Accent3 3 5 3 2 5" xfId="16597"/>
    <cellStyle name="40% - Accent3 3 5 3 2 6" xfId="16598"/>
    <cellStyle name="40% - Accent3 3 5 3 3" xfId="16599"/>
    <cellStyle name="40% - Accent3 3 5 3 3 2" xfId="16600"/>
    <cellStyle name="40% - Accent3 3 5 3 3 3" xfId="16601"/>
    <cellStyle name="40% - Accent3 3 5 3 4" xfId="16602"/>
    <cellStyle name="40% - Accent3 3 5 3 5" xfId="16603"/>
    <cellStyle name="40% - Accent3 3 5 3 6" xfId="16604"/>
    <cellStyle name="40% - Accent3 3 5 3 7" xfId="16605"/>
    <cellStyle name="40% - Accent3 3 5 4" xfId="16606"/>
    <cellStyle name="40% - Accent3 3 5 4 2" xfId="16607"/>
    <cellStyle name="40% - Accent3 3 5 4 2 2" xfId="16608"/>
    <cellStyle name="40% - Accent3 3 5 4 2 3" xfId="16609"/>
    <cellStyle name="40% - Accent3 3 5 4 3" xfId="16610"/>
    <cellStyle name="40% - Accent3 3 5 4 4" xfId="16611"/>
    <cellStyle name="40% - Accent3 3 5 4 5" xfId="16612"/>
    <cellStyle name="40% - Accent3 3 5 4 6" xfId="16613"/>
    <cellStyle name="40% - Accent3 3 5 5" xfId="16614"/>
    <cellStyle name="40% - Accent3 3 5 5 2" xfId="16615"/>
    <cellStyle name="40% - Accent3 3 5 5 2 2" xfId="16616"/>
    <cellStyle name="40% - Accent3 3 5 5 2 3" xfId="16617"/>
    <cellStyle name="40% - Accent3 3 5 5 3" xfId="16618"/>
    <cellStyle name="40% - Accent3 3 5 5 4" xfId="16619"/>
    <cellStyle name="40% - Accent3 3 5 5 5" xfId="16620"/>
    <cellStyle name="40% - Accent3 3 5 5 6" xfId="16621"/>
    <cellStyle name="40% - Accent3 3 5 6" xfId="16622"/>
    <cellStyle name="40% - Accent3 3 5 6 2" xfId="16623"/>
    <cellStyle name="40% - Accent3 3 5 6 3" xfId="16624"/>
    <cellStyle name="40% - Accent3 3 5 7" xfId="16625"/>
    <cellStyle name="40% - Accent3 3 5 8" xfId="16626"/>
    <cellStyle name="40% - Accent3 3 5 9" xfId="16627"/>
    <cellStyle name="40% - Accent3 3 6" xfId="16628"/>
    <cellStyle name="40% - Accent3 3 6 2" xfId="16629"/>
    <cellStyle name="40% - Accent3 3 6 2 2" xfId="16630"/>
    <cellStyle name="40% - Accent3 3 6 2 2 2" xfId="16631"/>
    <cellStyle name="40% - Accent3 3 6 2 2 2 2" xfId="16632"/>
    <cellStyle name="40% - Accent3 3 6 2 2 2 3" xfId="16633"/>
    <cellStyle name="40% - Accent3 3 6 2 2 3" xfId="16634"/>
    <cellStyle name="40% - Accent3 3 6 2 2 4" xfId="16635"/>
    <cellStyle name="40% - Accent3 3 6 2 2 5" xfId="16636"/>
    <cellStyle name="40% - Accent3 3 6 2 2 6" xfId="16637"/>
    <cellStyle name="40% - Accent3 3 6 2 3" xfId="16638"/>
    <cellStyle name="40% - Accent3 3 6 2 3 2" xfId="16639"/>
    <cellStyle name="40% - Accent3 3 6 2 3 3" xfId="16640"/>
    <cellStyle name="40% - Accent3 3 6 2 4" xfId="16641"/>
    <cellStyle name="40% - Accent3 3 6 2 5" xfId="16642"/>
    <cellStyle name="40% - Accent3 3 6 2 6" xfId="16643"/>
    <cellStyle name="40% - Accent3 3 6 2 7" xfId="16644"/>
    <cellStyle name="40% - Accent3 3 6 3" xfId="16645"/>
    <cellStyle name="40% - Accent3 3 6 3 2" xfId="16646"/>
    <cellStyle name="40% - Accent3 3 6 3 2 2" xfId="16647"/>
    <cellStyle name="40% - Accent3 3 6 3 2 3" xfId="16648"/>
    <cellStyle name="40% - Accent3 3 6 3 3" xfId="16649"/>
    <cellStyle name="40% - Accent3 3 6 3 4" xfId="16650"/>
    <cellStyle name="40% - Accent3 3 6 3 5" xfId="16651"/>
    <cellStyle name="40% - Accent3 3 6 3 6" xfId="16652"/>
    <cellStyle name="40% - Accent3 3 6 4" xfId="16653"/>
    <cellStyle name="40% - Accent3 3 6 4 2" xfId="16654"/>
    <cellStyle name="40% - Accent3 3 6 4 2 2" xfId="16655"/>
    <cellStyle name="40% - Accent3 3 6 4 2 3" xfId="16656"/>
    <cellStyle name="40% - Accent3 3 6 4 3" xfId="16657"/>
    <cellStyle name="40% - Accent3 3 6 4 4" xfId="16658"/>
    <cellStyle name="40% - Accent3 3 6 4 5" xfId="16659"/>
    <cellStyle name="40% - Accent3 3 6 4 6" xfId="16660"/>
    <cellStyle name="40% - Accent3 3 6 5" xfId="16661"/>
    <cellStyle name="40% - Accent3 3 6 5 2" xfId="16662"/>
    <cellStyle name="40% - Accent3 3 6 5 3" xfId="16663"/>
    <cellStyle name="40% - Accent3 3 6 6" xfId="16664"/>
    <cellStyle name="40% - Accent3 3 6 7" xfId="16665"/>
    <cellStyle name="40% - Accent3 3 6 8" xfId="16666"/>
    <cellStyle name="40% - Accent3 3 6 9" xfId="16667"/>
    <cellStyle name="40% - Accent3 3 7" xfId="16668"/>
    <cellStyle name="40% - Accent3 3 7 2" xfId="16669"/>
    <cellStyle name="40% - Accent3 3 7 2 2" xfId="16670"/>
    <cellStyle name="40% - Accent3 3 7 2 2 2" xfId="16671"/>
    <cellStyle name="40% - Accent3 3 7 2 2 3" xfId="16672"/>
    <cellStyle name="40% - Accent3 3 7 2 3" xfId="16673"/>
    <cellStyle name="40% - Accent3 3 7 2 4" xfId="16674"/>
    <cellStyle name="40% - Accent3 3 7 2 5" xfId="16675"/>
    <cellStyle name="40% - Accent3 3 7 2 6" xfId="16676"/>
    <cellStyle name="40% - Accent3 3 7 3" xfId="16677"/>
    <cellStyle name="40% - Accent3 3 7 3 2" xfId="16678"/>
    <cellStyle name="40% - Accent3 3 7 3 3" xfId="16679"/>
    <cellStyle name="40% - Accent3 3 7 4" xfId="16680"/>
    <cellStyle name="40% - Accent3 3 7 5" xfId="16681"/>
    <cellStyle name="40% - Accent3 3 7 6" xfId="16682"/>
    <cellStyle name="40% - Accent3 3 7 7" xfId="16683"/>
    <cellStyle name="40% - Accent3 3 8" xfId="16684"/>
    <cellStyle name="40% - Accent3 3 8 2" xfId="16685"/>
    <cellStyle name="40% - Accent3 3 8 2 2" xfId="16686"/>
    <cellStyle name="40% - Accent3 3 8 2 3" xfId="16687"/>
    <cellStyle name="40% - Accent3 3 8 3" xfId="16688"/>
    <cellStyle name="40% - Accent3 3 8 4" xfId="16689"/>
    <cellStyle name="40% - Accent3 3 8 5" xfId="16690"/>
    <cellStyle name="40% - Accent3 3 8 6" xfId="16691"/>
    <cellStyle name="40% - Accent3 3 9" xfId="16692"/>
    <cellStyle name="40% - Accent3 3 9 2" xfId="16693"/>
    <cellStyle name="40% - Accent3 3 9 2 2" xfId="16694"/>
    <cellStyle name="40% - Accent3 3 9 2 3" xfId="16695"/>
    <cellStyle name="40% - Accent3 3 9 3" xfId="16696"/>
    <cellStyle name="40% - Accent3 3 9 4" xfId="16697"/>
    <cellStyle name="40% - Accent3 3 9 5" xfId="16698"/>
    <cellStyle name="40% - Accent3 3 9 6" xfId="16699"/>
    <cellStyle name="40% - Accent3 4" xfId="16700"/>
    <cellStyle name="40% - Accent3 4 10" xfId="16701"/>
    <cellStyle name="40% - Accent3 4 10 2" xfId="16702"/>
    <cellStyle name="40% - Accent3 4 10 2 2" xfId="16703"/>
    <cellStyle name="40% - Accent3 4 10 2 3" xfId="16704"/>
    <cellStyle name="40% - Accent3 4 10 3" xfId="16705"/>
    <cellStyle name="40% - Accent3 4 10 4" xfId="16706"/>
    <cellStyle name="40% - Accent3 4 10 5" xfId="16707"/>
    <cellStyle name="40% - Accent3 4 10 6" xfId="16708"/>
    <cellStyle name="40% - Accent3 4 11" xfId="16709"/>
    <cellStyle name="40% - Accent3 4 11 2" xfId="16710"/>
    <cellStyle name="40% - Accent3 4 11 3" xfId="16711"/>
    <cellStyle name="40% - Accent3 4 12" xfId="16712"/>
    <cellStyle name="40% - Accent3 4 13" xfId="16713"/>
    <cellStyle name="40% - Accent3 4 14" xfId="16714"/>
    <cellStyle name="40% - Accent3 4 15" xfId="16715"/>
    <cellStyle name="40% - Accent3 4 2" xfId="16716"/>
    <cellStyle name="40% - Accent3 4 2 10" xfId="16717"/>
    <cellStyle name="40% - Accent3 4 2 10 2" xfId="16718"/>
    <cellStyle name="40% - Accent3 4 2 10 3" xfId="16719"/>
    <cellStyle name="40% - Accent3 4 2 11" xfId="16720"/>
    <cellStyle name="40% - Accent3 4 2 12" xfId="16721"/>
    <cellStyle name="40% - Accent3 4 2 13" xfId="16722"/>
    <cellStyle name="40% - Accent3 4 2 14" xfId="16723"/>
    <cellStyle name="40% - Accent3 4 2 2" xfId="16724"/>
    <cellStyle name="40% - Accent3 4 2 2 10" xfId="16725"/>
    <cellStyle name="40% - Accent3 4 2 2 11" xfId="16726"/>
    <cellStyle name="40% - Accent3 4 2 2 12" xfId="16727"/>
    <cellStyle name="40% - Accent3 4 2 2 13" xfId="16728"/>
    <cellStyle name="40% - Accent3 4 2 2 2" xfId="16729"/>
    <cellStyle name="40% - Accent3 4 2 2 2 10" xfId="16730"/>
    <cellStyle name="40% - Accent3 4 2 2 2 2" xfId="16731"/>
    <cellStyle name="40% - Accent3 4 2 2 2 2 2" xfId="16732"/>
    <cellStyle name="40% - Accent3 4 2 2 2 2 2 2" xfId="16733"/>
    <cellStyle name="40% - Accent3 4 2 2 2 2 2 2 2" xfId="16734"/>
    <cellStyle name="40% - Accent3 4 2 2 2 2 2 2 3" xfId="16735"/>
    <cellStyle name="40% - Accent3 4 2 2 2 2 2 3" xfId="16736"/>
    <cellStyle name="40% - Accent3 4 2 2 2 2 2 4" xfId="16737"/>
    <cellStyle name="40% - Accent3 4 2 2 2 2 2 5" xfId="16738"/>
    <cellStyle name="40% - Accent3 4 2 2 2 2 2 6" xfId="16739"/>
    <cellStyle name="40% - Accent3 4 2 2 2 2 3" xfId="16740"/>
    <cellStyle name="40% - Accent3 4 2 2 2 2 3 2" xfId="16741"/>
    <cellStyle name="40% - Accent3 4 2 2 2 2 3 2 2" xfId="16742"/>
    <cellStyle name="40% - Accent3 4 2 2 2 2 3 2 3" xfId="16743"/>
    <cellStyle name="40% - Accent3 4 2 2 2 2 3 3" xfId="16744"/>
    <cellStyle name="40% - Accent3 4 2 2 2 2 3 4" xfId="16745"/>
    <cellStyle name="40% - Accent3 4 2 2 2 2 3 5" xfId="16746"/>
    <cellStyle name="40% - Accent3 4 2 2 2 2 3 6" xfId="16747"/>
    <cellStyle name="40% - Accent3 4 2 2 2 2 4" xfId="16748"/>
    <cellStyle name="40% - Accent3 4 2 2 2 2 4 2" xfId="16749"/>
    <cellStyle name="40% - Accent3 4 2 2 2 2 4 3" xfId="16750"/>
    <cellStyle name="40% - Accent3 4 2 2 2 2 5" xfId="16751"/>
    <cellStyle name="40% - Accent3 4 2 2 2 2 6" xfId="16752"/>
    <cellStyle name="40% - Accent3 4 2 2 2 2 7" xfId="16753"/>
    <cellStyle name="40% - Accent3 4 2 2 2 2 8" xfId="16754"/>
    <cellStyle name="40% - Accent3 4 2 2 2 3" xfId="16755"/>
    <cellStyle name="40% - Accent3 4 2 2 2 3 2" xfId="16756"/>
    <cellStyle name="40% - Accent3 4 2 2 2 3 2 2" xfId="16757"/>
    <cellStyle name="40% - Accent3 4 2 2 2 3 2 2 2" xfId="16758"/>
    <cellStyle name="40% - Accent3 4 2 2 2 3 2 2 3" xfId="16759"/>
    <cellStyle name="40% - Accent3 4 2 2 2 3 2 3" xfId="16760"/>
    <cellStyle name="40% - Accent3 4 2 2 2 3 2 4" xfId="16761"/>
    <cellStyle name="40% - Accent3 4 2 2 2 3 2 5" xfId="16762"/>
    <cellStyle name="40% - Accent3 4 2 2 2 3 2 6" xfId="16763"/>
    <cellStyle name="40% - Accent3 4 2 2 2 3 3" xfId="16764"/>
    <cellStyle name="40% - Accent3 4 2 2 2 3 3 2" xfId="16765"/>
    <cellStyle name="40% - Accent3 4 2 2 2 3 3 3" xfId="16766"/>
    <cellStyle name="40% - Accent3 4 2 2 2 3 4" xfId="16767"/>
    <cellStyle name="40% - Accent3 4 2 2 2 3 5" xfId="16768"/>
    <cellStyle name="40% - Accent3 4 2 2 2 3 6" xfId="16769"/>
    <cellStyle name="40% - Accent3 4 2 2 2 3 7" xfId="16770"/>
    <cellStyle name="40% - Accent3 4 2 2 2 4" xfId="16771"/>
    <cellStyle name="40% - Accent3 4 2 2 2 4 2" xfId="16772"/>
    <cellStyle name="40% - Accent3 4 2 2 2 4 2 2" xfId="16773"/>
    <cellStyle name="40% - Accent3 4 2 2 2 4 2 3" xfId="16774"/>
    <cellStyle name="40% - Accent3 4 2 2 2 4 3" xfId="16775"/>
    <cellStyle name="40% - Accent3 4 2 2 2 4 4" xfId="16776"/>
    <cellStyle name="40% - Accent3 4 2 2 2 4 5" xfId="16777"/>
    <cellStyle name="40% - Accent3 4 2 2 2 4 6" xfId="16778"/>
    <cellStyle name="40% - Accent3 4 2 2 2 5" xfId="16779"/>
    <cellStyle name="40% - Accent3 4 2 2 2 5 2" xfId="16780"/>
    <cellStyle name="40% - Accent3 4 2 2 2 5 2 2" xfId="16781"/>
    <cellStyle name="40% - Accent3 4 2 2 2 5 2 3" xfId="16782"/>
    <cellStyle name="40% - Accent3 4 2 2 2 5 3" xfId="16783"/>
    <cellStyle name="40% - Accent3 4 2 2 2 5 4" xfId="16784"/>
    <cellStyle name="40% - Accent3 4 2 2 2 5 5" xfId="16785"/>
    <cellStyle name="40% - Accent3 4 2 2 2 5 6" xfId="16786"/>
    <cellStyle name="40% - Accent3 4 2 2 2 6" xfId="16787"/>
    <cellStyle name="40% - Accent3 4 2 2 2 6 2" xfId="16788"/>
    <cellStyle name="40% - Accent3 4 2 2 2 6 3" xfId="16789"/>
    <cellStyle name="40% - Accent3 4 2 2 2 7" xfId="16790"/>
    <cellStyle name="40% - Accent3 4 2 2 2 8" xfId="16791"/>
    <cellStyle name="40% - Accent3 4 2 2 2 9" xfId="16792"/>
    <cellStyle name="40% - Accent3 4 2 2 3" xfId="16793"/>
    <cellStyle name="40% - Accent3 4 2 2 3 2" xfId="16794"/>
    <cellStyle name="40% - Accent3 4 2 2 3 2 2" xfId="16795"/>
    <cellStyle name="40% - Accent3 4 2 2 3 2 2 2" xfId="16796"/>
    <cellStyle name="40% - Accent3 4 2 2 3 2 2 2 2" xfId="16797"/>
    <cellStyle name="40% - Accent3 4 2 2 3 2 2 2 3" xfId="16798"/>
    <cellStyle name="40% - Accent3 4 2 2 3 2 2 3" xfId="16799"/>
    <cellStyle name="40% - Accent3 4 2 2 3 2 2 4" xfId="16800"/>
    <cellStyle name="40% - Accent3 4 2 2 3 2 2 5" xfId="16801"/>
    <cellStyle name="40% - Accent3 4 2 2 3 2 2 6" xfId="16802"/>
    <cellStyle name="40% - Accent3 4 2 2 3 2 3" xfId="16803"/>
    <cellStyle name="40% - Accent3 4 2 2 3 2 3 2" xfId="16804"/>
    <cellStyle name="40% - Accent3 4 2 2 3 2 3 3" xfId="16805"/>
    <cellStyle name="40% - Accent3 4 2 2 3 2 4" xfId="16806"/>
    <cellStyle name="40% - Accent3 4 2 2 3 2 5" xfId="16807"/>
    <cellStyle name="40% - Accent3 4 2 2 3 2 6" xfId="16808"/>
    <cellStyle name="40% - Accent3 4 2 2 3 2 7" xfId="16809"/>
    <cellStyle name="40% - Accent3 4 2 2 3 3" xfId="16810"/>
    <cellStyle name="40% - Accent3 4 2 2 3 3 2" xfId="16811"/>
    <cellStyle name="40% - Accent3 4 2 2 3 3 2 2" xfId="16812"/>
    <cellStyle name="40% - Accent3 4 2 2 3 3 2 3" xfId="16813"/>
    <cellStyle name="40% - Accent3 4 2 2 3 3 3" xfId="16814"/>
    <cellStyle name="40% - Accent3 4 2 2 3 3 4" xfId="16815"/>
    <cellStyle name="40% - Accent3 4 2 2 3 3 5" xfId="16816"/>
    <cellStyle name="40% - Accent3 4 2 2 3 3 6" xfId="16817"/>
    <cellStyle name="40% - Accent3 4 2 2 3 4" xfId="16818"/>
    <cellStyle name="40% - Accent3 4 2 2 3 4 2" xfId="16819"/>
    <cellStyle name="40% - Accent3 4 2 2 3 4 2 2" xfId="16820"/>
    <cellStyle name="40% - Accent3 4 2 2 3 4 2 3" xfId="16821"/>
    <cellStyle name="40% - Accent3 4 2 2 3 4 3" xfId="16822"/>
    <cellStyle name="40% - Accent3 4 2 2 3 4 4" xfId="16823"/>
    <cellStyle name="40% - Accent3 4 2 2 3 4 5" xfId="16824"/>
    <cellStyle name="40% - Accent3 4 2 2 3 4 6" xfId="16825"/>
    <cellStyle name="40% - Accent3 4 2 2 3 5" xfId="16826"/>
    <cellStyle name="40% - Accent3 4 2 2 3 5 2" xfId="16827"/>
    <cellStyle name="40% - Accent3 4 2 2 3 5 3" xfId="16828"/>
    <cellStyle name="40% - Accent3 4 2 2 3 6" xfId="16829"/>
    <cellStyle name="40% - Accent3 4 2 2 3 7" xfId="16830"/>
    <cellStyle name="40% - Accent3 4 2 2 3 8" xfId="16831"/>
    <cellStyle name="40% - Accent3 4 2 2 3 9" xfId="16832"/>
    <cellStyle name="40% - Accent3 4 2 2 4" xfId="16833"/>
    <cellStyle name="40% - Accent3 4 2 2 4 2" xfId="16834"/>
    <cellStyle name="40% - Accent3 4 2 2 4 2 2" xfId="16835"/>
    <cellStyle name="40% - Accent3 4 2 2 4 2 2 2" xfId="16836"/>
    <cellStyle name="40% - Accent3 4 2 2 4 2 2 3" xfId="16837"/>
    <cellStyle name="40% - Accent3 4 2 2 4 2 3" xfId="16838"/>
    <cellStyle name="40% - Accent3 4 2 2 4 2 4" xfId="16839"/>
    <cellStyle name="40% - Accent3 4 2 2 4 2 5" xfId="16840"/>
    <cellStyle name="40% - Accent3 4 2 2 4 2 6" xfId="16841"/>
    <cellStyle name="40% - Accent3 4 2 2 4 3" xfId="16842"/>
    <cellStyle name="40% - Accent3 4 2 2 4 3 2" xfId="16843"/>
    <cellStyle name="40% - Accent3 4 2 2 4 3 3" xfId="16844"/>
    <cellStyle name="40% - Accent3 4 2 2 4 4" xfId="16845"/>
    <cellStyle name="40% - Accent3 4 2 2 4 5" xfId="16846"/>
    <cellStyle name="40% - Accent3 4 2 2 4 6" xfId="16847"/>
    <cellStyle name="40% - Accent3 4 2 2 4 7" xfId="16848"/>
    <cellStyle name="40% - Accent3 4 2 2 5" xfId="16849"/>
    <cellStyle name="40% - Accent3 4 2 2 5 2" xfId="16850"/>
    <cellStyle name="40% - Accent3 4 2 2 5 2 2" xfId="16851"/>
    <cellStyle name="40% - Accent3 4 2 2 5 2 3" xfId="16852"/>
    <cellStyle name="40% - Accent3 4 2 2 5 3" xfId="16853"/>
    <cellStyle name="40% - Accent3 4 2 2 5 4" xfId="16854"/>
    <cellStyle name="40% - Accent3 4 2 2 5 5" xfId="16855"/>
    <cellStyle name="40% - Accent3 4 2 2 5 6" xfId="16856"/>
    <cellStyle name="40% - Accent3 4 2 2 6" xfId="16857"/>
    <cellStyle name="40% - Accent3 4 2 2 6 2" xfId="16858"/>
    <cellStyle name="40% - Accent3 4 2 2 6 2 2" xfId="16859"/>
    <cellStyle name="40% - Accent3 4 2 2 6 2 3" xfId="16860"/>
    <cellStyle name="40% - Accent3 4 2 2 6 3" xfId="16861"/>
    <cellStyle name="40% - Accent3 4 2 2 6 4" xfId="16862"/>
    <cellStyle name="40% - Accent3 4 2 2 6 5" xfId="16863"/>
    <cellStyle name="40% - Accent3 4 2 2 6 6" xfId="16864"/>
    <cellStyle name="40% - Accent3 4 2 2 7" xfId="16865"/>
    <cellStyle name="40% - Accent3 4 2 2 7 2" xfId="16866"/>
    <cellStyle name="40% - Accent3 4 2 2 7 2 2" xfId="16867"/>
    <cellStyle name="40% - Accent3 4 2 2 7 2 3" xfId="16868"/>
    <cellStyle name="40% - Accent3 4 2 2 7 3" xfId="16869"/>
    <cellStyle name="40% - Accent3 4 2 2 7 4" xfId="16870"/>
    <cellStyle name="40% - Accent3 4 2 2 7 5" xfId="16871"/>
    <cellStyle name="40% - Accent3 4 2 2 7 6" xfId="16872"/>
    <cellStyle name="40% - Accent3 4 2 2 8" xfId="16873"/>
    <cellStyle name="40% - Accent3 4 2 2 8 2" xfId="16874"/>
    <cellStyle name="40% - Accent3 4 2 2 8 2 2" xfId="16875"/>
    <cellStyle name="40% - Accent3 4 2 2 8 2 3" xfId="16876"/>
    <cellStyle name="40% - Accent3 4 2 2 8 3" xfId="16877"/>
    <cellStyle name="40% - Accent3 4 2 2 8 4" xfId="16878"/>
    <cellStyle name="40% - Accent3 4 2 2 8 5" xfId="16879"/>
    <cellStyle name="40% - Accent3 4 2 2 8 6" xfId="16880"/>
    <cellStyle name="40% - Accent3 4 2 2 9" xfId="16881"/>
    <cellStyle name="40% - Accent3 4 2 2 9 2" xfId="16882"/>
    <cellStyle name="40% - Accent3 4 2 2 9 3" xfId="16883"/>
    <cellStyle name="40% - Accent3 4 2 3" xfId="16884"/>
    <cellStyle name="40% - Accent3 4 2 3 10" xfId="16885"/>
    <cellStyle name="40% - Accent3 4 2 3 2" xfId="16886"/>
    <cellStyle name="40% - Accent3 4 2 3 2 2" xfId="16887"/>
    <cellStyle name="40% - Accent3 4 2 3 2 2 2" xfId="16888"/>
    <cellStyle name="40% - Accent3 4 2 3 2 2 2 2" xfId="16889"/>
    <cellStyle name="40% - Accent3 4 2 3 2 2 2 3" xfId="16890"/>
    <cellStyle name="40% - Accent3 4 2 3 2 2 3" xfId="16891"/>
    <cellStyle name="40% - Accent3 4 2 3 2 2 4" xfId="16892"/>
    <cellStyle name="40% - Accent3 4 2 3 2 2 5" xfId="16893"/>
    <cellStyle name="40% - Accent3 4 2 3 2 2 6" xfId="16894"/>
    <cellStyle name="40% - Accent3 4 2 3 2 3" xfId="16895"/>
    <cellStyle name="40% - Accent3 4 2 3 2 3 2" xfId="16896"/>
    <cellStyle name="40% - Accent3 4 2 3 2 3 2 2" xfId="16897"/>
    <cellStyle name="40% - Accent3 4 2 3 2 3 2 3" xfId="16898"/>
    <cellStyle name="40% - Accent3 4 2 3 2 3 3" xfId="16899"/>
    <cellStyle name="40% - Accent3 4 2 3 2 3 4" xfId="16900"/>
    <cellStyle name="40% - Accent3 4 2 3 2 3 5" xfId="16901"/>
    <cellStyle name="40% - Accent3 4 2 3 2 3 6" xfId="16902"/>
    <cellStyle name="40% - Accent3 4 2 3 2 4" xfId="16903"/>
    <cellStyle name="40% - Accent3 4 2 3 2 4 2" xfId="16904"/>
    <cellStyle name="40% - Accent3 4 2 3 2 4 3" xfId="16905"/>
    <cellStyle name="40% - Accent3 4 2 3 2 5" xfId="16906"/>
    <cellStyle name="40% - Accent3 4 2 3 2 6" xfId="16907"/>
    <cellStyle name="40% - Accent3 4 2 3 2 7" xfId="16908"/>
    <cellStyle name="40% - Accent3 4 2 3 2 8" xfId="16909"/>
    <cellStyle name="40% - Accent3 4 2 3 3" xfId="16910"/>
    <cellStyle name="40% - Accent3 4 2 3 3 2" xfId="16911"/>
    <cellStyle name="40% - Accent3 4 2 3 3 2 2" xfId="16912"/>
    <cellStyle name="40% - Accent3 4 2 3 3 2 2 2" xfId="16913"/>
    <cellStyle name="40% - Accent3 4 2 3 3 2 2 3" xfId="16914"/>
    <cellStyle name="40% - Accent3 4 2 3 3 2 3" xfId="16915"/>
    <cellStyle name="40% - Accent3 4 2 3 3 2 4" xfId="16916"/>
    <cellStyle name="40% - Accent3 4 2 3 3 2 5" xfId="16917"/>
    <cellStyle name="40% - Accent3 4 2 3 3 2 6" xfId="16918"/>
    <cellStyle name="40% - Accent3 4 2 3 3 3" xfId="16919"/>
    <cellStyle name="40% - Accent3 4 2 3 3 3 2" xfId="16920"/>
    <cellStyle name="40% - Accent3 4 2 3 3 3 3" xfId="16921"/>
    <cellStyle name="40% - Accent3 4 2 3 3 4" xfId="16922"/>
    <cellStyle name="40% - Accent3 4 2 3 3 5" xfId="16923"/>
    <cellStyle name="40% - Accent3 4 2 3 3 6" xfId="16924"/>
    <cellStyle name="40% - Accent3 4 2 3 3 7" xfId="16925"/>
    <cellStyle name="40% - Accent3 4 2 3 4" xfId="16926"/>
    <cellStyle name="40% - Accent3 4 2 3 4 2" xfId="16927"/>
    <cellStyle name="40% - Accent3 4 2 3 4 2 2" xfId="16928"/>
    <cellStyle name="40% - Accent3 4 2 3 4 2 3" xfId="16929"/>
    <cellStyle name="40% - Accent3 4 2 3 4 3" xfId="16930"/>
    <cellStyle name="40% - Accent3 4 2 3 4 4" xfId="16931"/>
    <cellStyle name="40% - Accent3 4 2 3 4 5" xfId="16932"/>
    <cellStyle name="40% - Accent3 4 2 3 4 6" xfId="16933"/>
    <cellStyle name="40% - Accent3 4 2 3 5" xfId="16934"/>
    <cellStyle name="40% - Accent3 4 2 3 5 2" xfId="16935"/>
    <cellStyle name="40% - Accent3 4 2 3 5 2 2" xfId="16936"/>
    <cellStyle name="40% - Accent3 4 2 3 5 2 3" xfId="16937"/>
    <cellStyle name="40% - Accent3 4 2 3 5 3" xfId="16938"/>
    <cellStyle name="40% - Accent3 4 2 3 5 4" xfId="16939"/>
    <cellStyle name="40% - Accent3 4 2 3 5 5" xfId="16940"/>
    <cellStyle name="40% - Accent3 4 2 3 5 6" xfId="16941"/>
    <cellStyle name="40% - Accent3 4 2 3 6" xfId="16942"/>
    <cellStyle name="40% - Accent3 4 2 3 6 2" xfId="16943"/>
    <cellStyle name="40% - Accent3 4 2 3 6 3" xfId="16944"/>
    <cellStyle name="40% - Accent3 4 2 3 7" xfId="16945"/>
    <cellStyle name="40% - Accent3 4 2 3 8" xfId="16946"/>
    <cellStyle name="40% - Accent3 4 2 3 9" xfId="16947"/>
    <cellStyle name="40% - Accent3 4 2 4" xfId="16948"/>
    <cellStyle name="40% - Accent3 4 2 4 2" xfId="16949"/>
    <cellStyle name="40% - Accent3 4 2 4 2 2" xfId="16950"/>
    <cellStyle name="40% - Accent3 4 2 4 2 2 2" xfId="16951"/>
    <cellStyle name="40% - Accent3 4 2 4 2 2 2 2" xfId="16952"/>
    <cellStyle name="40% - Accent3 4 2 4 2 2 2 3" xfId="16953"/>
    <cellStyle name="40% - Accent3 4 2 4 2 2 3" xfId="16954"/>
    <cellStyle name="40% - Accent3 4 2 4 2 2 4" xfId="16955"/>
    <cellStyle name="40% - Accent3 4 2 4 2 2 5" xfId="16956"/>
    <cellStyle name="40% - Accent3 4 2 4 2 2 6" xfId="16957"/>
    <cellStyle name="40% - Accent3 4 2 4 2 3" xfId="16958"/>
    <cellStyle name="40% - Accent3 4 2 4 2 3 2" xfId="16959"/>
    <cellStyle name="40% - Accent3 4 2 4 2 3 3" xfId="16960"/>
    <cellStyle name="40% - Accent3 4 2 4 2 4" xfId="16961"/>
    <cellStyle name="40% - Accent3 4 2 4 2 5" xfId="16962"/>
    <cellStyle name="40% - Accent3 4 2 4 2 6" xfId="16963"/>
    <cellStyle name="40% - Accent3 4 2 4 2 7" xfId="16964"/>
    <cellStyle name="40% - Accent3 4 2 4 3" xfId="16965"/>
    <cellStyle name="40% - Accent3 4 2 4 3 2" xfId="16966"/>
    <cellStyle name="40% - Accent3 4 2 4 3 2 2" xfId="16967"/>
    <cellStyle name="40% - Accent3 4 2 4 3 2 3" xfId="16968"/>
    <cellStyle name="40% - Accent3 4 2 4 3 3" xfId="16969"/>
    <cellStyle name="40% - Accent3 4 2 4 3 4" xfId="16970"/>
    <cellStyle name="40% - Accent3 4 2 4 3 5" xfId="16971"/>
    <cellStyle name="40% - Accent3 4 2 4 3 6" xfId="16972"/>
    <cellStyle name="40% - Accent3 4 2 4 4" xfId="16973"/>
    <cellStyle name="40% - Accent3 4 2 4 4 2" xfId="16974"/>
    <cellStyle name="40% - Accent3 4 2 4 4 2 2" xfId="16975"/>
    <cellStyle name="40% - Accent3 4 2 4 4 2 3" xfId="16976"/>
    <cellStyle name="40% - Accent3 4 2 4 4 3" xfId="16977"/>
    <cellStyle name="40% - Accent3 4 2 4 4 4" xfId="16978"/>
    <cellStyle name="40% - Accent3 4 2 4 4 5" xfId="16979"/>
    <cellStyle name="40% - Accent3 4 2 4 4 6" xfId="16980"/>
    <cellStyle name="40% - Accent3 4 2 4 5" xfId="16981"/>
    <cellStyle name="40% - Accent3 4 2 4 5 2" xfId="16982"/>
    <cellStyle name="40% - Accent3 4 2 4 5 3" xfId="16983"/>
    <cellStyle name="40% - Accent3 4 2 4 6" xfId="16984"/>
    <cellStyle name="40% - Accent3 4 2 4 7" xfId="16985"/>
    <cellStyle name="40% - Accent3 4 2 4 8" xfId="16986"/>
    <cellStyle name="40% - Accent3 4 2 4 9" xfId="16987"/>
    <cellStyle name="40% - Accent3 4 2 5" xfId="16988"/>
    <cellStyle name="40% - Accent3 4 2 5 2" xfId="16989"/>
    <cellStyle name="40% - Accent3 4 2 5 2 2" xfId="16990"/>
    <cellStyle name="40% - Accent3 4 2 5 2 2 2" xfId="16991"/>
    <cellStyle name="40% - Accent3 4 2 5 2 2 3" xfId="16992"/>
    <cellStyle name="40% - Accent3 4 2 5 2 3" xfId="16993"/>
    <cellStyle name="40% - Accent3 4 2 5 2 4" xfId="16994"/>
    <cellStyle name="40% - Accent3 4 2 5 2 5" xfId="16995"/>
    <cellStyle name="40% - Accent3 4 2 5 2 6" xfId="16996"/>
    <cellStyle name="40% - Accent3 4 2 5 3" xfId="16997"/>
    <cellStyle name="40% - Accent3 4 2 5 3 2" xfId="16998"/>
    <cellStyle name="40% - Accent3 4 2 5 3 3" xfId="16999"/>
    <cellStyle name="40% - Accent3 4 2 5 4" xfId="17000"/>
    <cellStyle name="40% - Accent3 4 2 5 5" xfId="17001"/>
    <cellStyle name="40% - Accent3 4 2 5 6" xfId="17002"/>
    <cellStyle name="40% - Accent3 4 2 5 7" xfId="17003"/>
    <cellStyle name="40% - Accent3 4 2 6" xfId="17004"/>
    <cellStyle name="40% - Accent3 4 2 6 2" xfId="17005"/>
    <cellStyle name="40% - Accent3 4 2 6 2 2" xfId="17006"/>
    <cellStyle name="40% - Accent3 4 2 6 2 3" xfId="17007"/>
    <cellStyle name="40% - Accent3 4 2 6 3" xfId="17008"/>
    <cellStyle name="40% - Accent3 4 2 6 4" xfId="17009"/>
    <cellStyle name="40% - Accent3 4 2 6 5" xfId="17010"/>
    <cellStyle name="40% - Accent3 4 2 6 6" xfId="17011"/>
    <cellStyle name="40% - Accent3 4 2 7" xfId="17012"/>
    <cellStyle name="40% - Accent3 4 2 7 2" xfId="17013"/>
    <cellStyle name="40% - Accent3 4 2 7 2 2" xfId="17014"/>
    <cellStyle name="40% - Accent3 4 2 7 2 3" xfId="17015"/>
    <cellStyle name="40% - Accent3 4 2 7 3" xfId="17016"/>
    <cellStyle name="40% - Accent3 4 2 7 4" xfId="17017"/>
    <cellStyle name="40% - Accent3 4 2 7 5" xfId="17018"/>
    <cellStyle name="40% - Accent3 4 2 7 6" xfId="17019"/>
    <cellStyle name="40% - Accent3 4 2 8" xfId="17020"/>
    <cellStyle name="40% - Accent3 4 2 8 2" xfId="17021"/>
    <cellStyle name="40% - Accent3 4 2 8 2 2" xfId="17022"/>
    <cellStyle name="40% - Accent3 4 2 8 2 3" xfId="17023"/>
    <cellStyle name="40% - Accent3 4 2 8 3" xfId="17024"/>
    <cellStyle name="40% - Accent3 4 2 8 4" xfId="17025"/>
    <cellStyle name="40% - Accent3 4 2 8 5" xfId="17026"/>
    <cellStyle name="40% - Accent3 4 2 8 6" xfId="17027"/>
    <cellStyle name="40% - Accent3 4 2 9" xfId="17028"/>
    <cellStyle name="40% - Accent3 4 2 9 2" xfId="17029"/>
    <cellStyle name="40% - Accent3 4 2 9 2 2" xfId="17030"/>
    <cellStyle name="40% - Accent3 4 2 9 2 3" xfId="17031"/>
    <cellStyle name="40% - Accent3 4 2 9 3" xfId="17032"/>
    <cellStyle name="40% - Accent3 4 2 9 4" xfId="17033"/>
    <cellStyle name="40% - Accent3 4 2 9 5" xfId="17034"/>
    <cellStyle name="40% - Accent3 4 2 9 6" xfId="17035"/>
    <cellStyle name="40% - Accent3 4 3" xfId="17036"/>
    <cellStyle name="40% - Accent3 4 3 10" xfId="17037"/>
    <cellStyle name="40% - Accent3 4 3 11" xfId="17038"/>
    <cellStyle name="40% - Accent3 4 3 12" xfId="17039"/>
    <cellStyle name="40% - Accent3 4 3 13" xfId="17040"/>
    <cellStyle name="40% - Accent3 4 3 2" xfId="17041"/>
    <cellStyle name="40% - Accent3 4 3 2 10" xfId="17042"/>
    <cellStyle name="40% - Accent3 4 3 2 2" xfId="17043"/>
    <cellStyle name="40% - Accent3 4 3 2 2 2" xfId="17044"/>
    <cellStyle name="40% - Accent3 4 3 2 2 2 2" xfId="17045"/>
    <cellStyle name="40% - Accent3 4 3 2 2 2 2 2" xfId="17046"/>
    <cellStyle name="40% - Accent3 4 3 2 2 2 2 3" xfId="17047"/>
    <cellStyle name="40% - Accent3 4 3 2 2 2 3" xfId="17048"/>
    <cellStyle name="40% - Accent3 4 3 2 2 2 4" xfId="17049"/>
    <cellStyle name="40% - Accent3 4 3 2 2 2 5" xfId="17050"/>
    <cellStyle name="40% - Accent3 4 3 2 2 2 6" xfId="17051"/>
    <cellStyle name="40% - Accent3 4 3 2 2 3" xfId="17052"/>
    <cellStyle name="40% - Accent3 4 3 2 2 3 2" xfId="17053"/>
    <cellStyle name="40% - Accent3 4 3 2 2 3 2 2" xfId="17054"/>
    <cellStyle name="40% - Accent3 4 3 2 2 3 2 3" xfId="17055"/>
    <cellStyle name="40% - Accent3 4 3 2 2 3 3" xfId="17056"/>
    <cellStyle name="40% - Accent3 4 3 2 2 3 4" xfId="17057"/>
    <cellStyle name="40% - Accent3 4 3 2 2 3 5" xfId="17058"/>
    <cellStyle name="40% - Accent3 4 3 2 2 3 6" xfId="17059"/>
    <cellStyle name="40% - Accent3 4 3 2 2 4" xfId="17060"/>
    <cellStyle name="40% - Accent3 4 3 2 2 4 2" xfId="17061"/>
    <cellStyle name="40% - Accent3 4 3 2 2 4 3" xfId="17062"/>
    <cellStyle name="40% - Accent3 4 3 2 2 5" xfId="17063"/>
    <cellStyle name="40% - Accent3 4 3 2 2 6" xfId="17064"/>
    <cellStyle name="40% - Accent3 4 3 2 2 7" xfId="17065"/>
    <cellStyle name="40% - Accent3 4 3 2 2 8" xfId="17066"/>
    <cellStyle name="40% - Accent3 4 3 2 3" xfId="17067"/>
    <cellStyle name="40% - Accent3 4 3 2 3 2" xfId="17068"/>
    <cellStyle name="40% - Accent3 4 3 2 3 2 2" xfId="17069"/>
    <cellStyle name="40% - Accent3 4 3 2 3 2 2 2" xfId="17070"/>
    <cellStyle name="40% - Accent3 4 3 2 3 2 2 3" xfId="17071"/>
    <cellStyle name="40% - Accent3 4 3 2 3 2 3" xfId="17072"/>
    <cellStyle name="40% - Accent3 4 3 2 3 2 4" xfId="17073"/>
    <cellStyle name="40% - Accent3 4 3 2 3 2 5" xfId="17074"/>
    <cellStyle name="40% - Accent3 4 3 2 3 2 6" xfId="17075"/>
    <cellStyle name="40% - Accent3 4 3 2 3 3" xfId="17076"/>
    <cellStyle name="40% - Accent3 4 3 2 3 3 2" xfId="17077"/>
    <cellStyle name="40% - Accent3 4 3 2 3 3 3" xfId="17078"/>
    <cellStyle name="40% - Accent3 4 3 2 3 4" xfId="17079"/>
    <cellStyle name="40% - Accent3 4 3 2 3 5" xfId="17080"/>
    <cellStyle name="40% - Accent3 4 3 2 3 6" xfId="17081"/>
    <cellStyle name="40% - Accent3 4 3 2 3 7" xfId="17082"/>
    <cellStyle name="40% - Accent3 4 3 2 4" xfId="17083"/>
    <cellStyle name="40% - Accent3 4 3 2 4 2" xfId="17084"/>
    <cellStyle name="40% - Accent3 4 3 2 4 2 2" xfId="17085"/>
    <cellStyle name="40% - Accent3 4 3 2 4 2 3" xfId="17086"/>
    <cellStyle name="40% - Accent3 4 3 2 4 3" xfId="17087"/>
    <cellStyle name="40% - Accent3 4 3 2 4 4" xfId="17088"/>
    <cellStyle name="40% - Accent3 4 3 2 4 5" xfId="17089"/>
    <cellStyle name="40% - Accent3 4 3 2 4 6" xfId="17090"/>
    <cellStyle name="40% - Accent3 4 3 2 5" xfId="17091"/>
    <cellStyle name="40% - Accent3 4 3 2 5 2" xfId="17092"/>
    <cellStyle name="40% - Accent3 4 3 2 5 2 2" xfId="17093"/>
    <cellStyle name="40% - Accent3 4 3 2 5 2 3" xfId="17094"/>
    <cellStyle name="40% - Accent3 4 3 2 5 3" xfId="17095"/>
    <cellStyle name="40% - Accent3 4 3 2 5 4" xfId="17096"/>
    <cellStyle name="40% - Accent3 4 3 2 5 5" xfId="17097"/>
    <cellStyle name="40% - Accent3 4 3 2 5 6" xfId="17098"/>
    <cellStyle name="40% - Accent3 4 3 2 6" xfId="17099"/>
    <cellStyle name="40% - Accent3 4 3 2 6 2" xfId="17100"/>
    <cellStyle name="40% - Accent3 4 3 2 6 3" xfId="17101"/>
    <cellStyle name="40% - Accent3 4 3 2 7" xfId="17102"/>
    <cellStyle name="40% - Accent3 4 3 2 8" xfId="17103"/>
    <cellStyle name="40% - Accent3 4 3 2 9" xfId="17104"/>
    <cellStyle name="40% - Accent3 4 3 3" xfId="17105"/>
    <cellStyle name="40% - Accent3 4 3 3 2" xfId="17106"/>
    <cellStyle name="40% - Accent3 4 3 3 2 2" xfId="17107"/>
    <cellStyle name="40% - Accent3 4 3 3 2 2 2" xfId="17108"/>
    <cellStyle name="40% - Accent3 4 3 3 2 2 2 2" xfId="17109"/>
    <cellStyle name="40% - Accent3 4 3 3 2 2 2 3" xfId="17110"/>
    <cellStyle name="40% - Accent3 4 3 3 2 2 3" xfId="17111"/>
    <cellStyle name="40% - Accent3 4 3 3 2 2 4" xfId="17112"/>
    <cellStyle name="40% - Accent3 4 3 3 2 2 5" xfId="17113"/>
    <cellStyle name="40% - Accent3 4 3 3 2 2 6" xfId="17114"/>
    <cellStyle name="40% - Accent3 4 3 3 2 3" xfId="17115"/>
    <cellStyle name="40% - Accent3 4 3 3 2 3 2" xfId="17116"/>
    <cellStyle name="40% - Accent3 4 3 3 2 3 3" xfId="17117"/>
    <cellStyle name="40% - Accent3 4 3 3 2 4" xfId="17118"/>
    <cellStyle name="40% - Accent3 4 3 3 2 5" xfId="17119"/>
    <cellStyle name="40% - Accent3 4 3 3 2 6" xfId="17120"/>
    <cellStyle name="40% - Accent3 4 3 3 2 7" xfId="17121"/>
    <cellStyle name="40% - Accent3 4 3 3 3" xfId="17122"/>
    <cellStyle name="40% - Accent3 4 3 3 3 2" xfId="17123"/>
    <cellStyle name="40% - Accent3 4 3 3 3 2 2" xfId="17124"/>
    <cellStyle name="40% - Accent3 4 3 3 3 2 3" xfId="17125"/>
    <cellStyle name="40% - Accent3 4 3 3 3 3" xfId="17126"/>
    <cellStyle name="40% - Accent3 4 3 3 3 4" xfId="17127"/>
    <cellStyle name="40% - Accent3 4 3 3 3 5" xfId="17128"/>
    <cellStyle name="40% - Accent3 4 3 3 3 6" xfId="17129"/>
    <cellStyle name="40% - Accent3 4 3 3 4" xfId="17130"/>
    <cellStyle name="40% - Accent3 4 3 3 4 2" xfId="17131"/>
    <cellStyle name="40% - Accent3 4 3 3 4 2 2" xfId="17132"/>
    <cellStyle name="40% - Accent3 4 3 3 4 2 3" xfId="17133"/>
    <cellStyle name="40% - Accent3 4 3 3 4 3" xfId="17134"/>
    <cellStyle name="40% - Accent3 4 3 3 4 4" xfId="17135"/>
    <cellStyle name="40% - Accent3 4 3 3 4 5" xfId="17136"/>
    <cellStyle name="40% - Accent3 4 3 3 4 6" xfId="17137"/>
    <cellStyle name="40% - Accent3 4 3 3 5" xfId="17138"/>
    <cellStyle name="40% - Accent3 4 3 3 5 2" xfId="17139"/>
    <cellStyle name="40% - Accent3 4 3 3 5 3" xfId="17140"/>
    <cellStyle name="40% - Accent3 4 3 3 6" xfId="17141"/>
    <cellStyle name="40% - Accent3 4 3 3 7" xfId="17142"/>
    <cellStyle name="40% - Accent3 4 3 3 8" xfId="17143"/>
    <cellStyle name="40% - Accent3 4 3 3 9" xfId="17144"/>
    <cellStyle name="40% - Accent3 4 3 4" xfId="17145"/>
    <cellStyle name="40% - Accent3 4 3 4 2" xfId="17146"/>
    <cellStyle name="40% - Accent3 4 3 4 2 2" xfId="17147"/>
    <cellStyle name="40% - Accent3 4 3 4 2 2 2" xfId="17148"/>
    <cellStyle name="40% - Accent3 4 3 4 2 2 3" xfId="17149"/>
    <cellStyle name="40% - Accent3 4 3 4 2 3" xfId="17150"/>
    <cellStyle name="40% - Accent3 4 3 4 2 4" xfId="17151"/>
    <cellStyle name="40% - Accent3 4 3 4 2 5" xfId="17152"/>
    <cellStyle name="40% - Accent3 4 3 4 2 6" xfId="17153"/>
    <cellStyle name="40% - Accent3 4 3 4 3" xfId="17154"/>
    <cellStyle name="40% - Accent3 4 3 4 3 2" xfId="17155"/>
    <cellStyle name="40% - Accent3 4 3 4 3 3" xfId="17156"/>
    <cellStyle name="40% - Accent3 4 3 4 4" xfId="17157"/>
    <cellStyle name="40% - Accent3 4 3 4 5" xfId="17158"/>
    <cellStyle name="40% - Accent3 4 3 4 6" xfId="17159"/>
    <cellStyle name="40% - Accent3 4 3 4 7" xfId="17160"/>
    <cellStyle name="40% - Accent3 4 3 5" xfId="17161"/>
    <cellStyle name="40% - Accent3 4 3 5 2" xfId="17162"/>
    <cellStyle name="40% - Accent3 4 3 5 2 2" xfId="17163"/>
    <cellStyle name="40% - Accent3 4 3 5 2 3" xfId="17164"/>
    <cellStyle name="40% - Accent3 4 3 5 3" xfId="17165"/>
    <cellStyle name="40% - Accent3 4 3 5 4" xfId="17166"/>
    <cellStyle name="40% - Accent3 4 3 5 5" xfId="17167"/>
    <cellStyle name="40% - Accent3 4 3 5 6" xfId="17168"/>
    <cellStyle name="40% - Accent3 4 3 6" xfId="17169"/>
    <cellStyle name="40% - Accent3 4 3 6 2" xfId="17170"/>
    <cellStyle name="40% - Accent3 4 3 6 2 2" xfId="17171"/>
    <cellStyle name="40% - Accent3 4 3 6 2 3" xfId="17172"/>
    <cellStyle name="40% - Accent3 4 3 6 3" xfId="17173"/>
    <cellStyle name="40% - Accent3 4 3 6 4" xfId="17174"/>
    <cellStyle name="40% - Accent3 4 3 6 5" xfId="17175"/>
    <cellStyle name="40% - Accent3 4 3 6 6" xfId="17176"/>
    <cellStyle name="40% - Accent3 4 3 7" xfId="17177"/>
    <cellStyle name="40% - Accent3 4 3 7 2" xfId="17178"/>
    <cellStyle name="40% - Accent3 4 3 7 2 2" xfId="17179"/>
    <cellStyle name="40% - Accent3 4 3 7 2 3" xfId="17180"/>
    <cellStyle name="40% - Accent3 4 3 7 3" xfId="17181"/>
    <cellStyle name="40% - Accent3 4 3 7 4" xfId="17182"/>
    <cellStyle name="40% - Accent3 4 3 7 5" xfId="17183"/>
    <cellStyle name="40% - Accent3 4 3 7 6" xfId="17184"/>
    <cellStyle name="40% - Accent3 4 3 8" xfId="17185"/>
    <cellStyle name="40% - Accent3 4 3 8 2" xfId="17186"/>
    <cellStyle name="40% - Accent3 4 3 8 2 2" xfId="17187"/>
    <cellStyle name="40% - Accent3 4 3 8 2 3" xfId="17188"/>
    <cellStyle name="40% - Accent3 4 3 8 3" xfId="17189"/>
    <cellStyle name="40% - Accent3 4 3 8 4" xfId="17190"/>
    <cellStyle name="40% - Accent3 4 3 8 5" xfId="17191"/>
    <cellStyle name="40% - Accent3 4 3 8 6" xfId="17192"/>
    <cellStyle name="40% - Accent3 4 3 9" xfId="17193"/>
    <cellStyle name="40% - Accent3 4 3 9 2" xfId="17194"/>
    <cellStyle name="40% - Accent3 4 3 9 3" xfId="17195"/>
    <cellStyle name="40% - Accent3 4 4" xfId="17196"/>
    <cellStyle name="40% - Accent3 4 4 10" xfId="17197"/>
    <cellStyle name="40% - Accent3 4 4 2" xfId="17198"/>
    <cellStyle name="40% - Accent3 4 4 2 2" xfId="17199"/>
    <cellStyle name="40% - Accent3 4 4 2 2 2" xfId="17200"/>
    <cellStyle name="40% - Accent3 4 4 2 2 2 2" xfId="17201"/>
    <cellStyle name="40% - Accent3 4 4 2 2 2 3" xfId="17202"/>
    <cellStyle name="40% - Accent3 4 4 2 2 3" xfId="17203"/>
    <cellStyle name="40% - Accent3 4 4 2 2 4" xfId="17204"/>
    <cellStyle name="40% - Accent3 4 4 2 2 5" xfId="17205"/>
    <cellStyle name="40% - Accent3 4 4 2 2 6" xfId="17206"/>
    <cellStyle name="40% - Accent3 4 4 2 3" xfId="17207"/>
    <cellStyle name="40% - Accent3 4 4 2 3 2" xfId="17208"/>
    <cellStyle name="40% - Accent3 4 4 2 3 2 2" xfId="17209"/>
    <cellStyle name="40% - Accent3 4 4 2 3 2 3" xfId="17210"/>
    <cellStyle name="40% - Accent3 4 4 2 3 3" xfId="17211"/>
    <cellStyle name="40% - Accent3 4 4 2 3 4" xfId="17212"/>
    <cellStyle name="40% - Accent3 4 4 2 3 5" xfId="17213"/>
    <cellStyle name="40% - Accent3 4 4 2 3 6" xfId="17214"/>
    <cellStyle name="40% - Accent3 4 4 2 4" xfId="17215"/>
    <cellStyle name="40% - Accent3 4 4 2 4 2" xfId="17216"/>
    <cellStyle name="40% - Accent3 4 4 2 4 3" xfId="17217"/>
    <cellStyle name="40% - Accent3 4 4 2 5" xfId="17218"/>
    <cellStyle name="40% - Accent3 4 4 2 6" xfId="17219"/>
    <cellStyle name="40% - Accent3 4 4 2 7" xfId="17220"/>
    <cellStyle name="40% - Accent3 4 4 2 8" xfId="17221"/>
    <cellStyle name="40% - Accent3 4 4 3" xfId="17222"/>
    <cellStyle name="40% - Accent3 4 4 3 2" xfId="17223"/>
    <cellStyle name="40% - Accent3 4 4 3 2 2" xfId="17224"/>
    <cellStyle name="40% - Accent3 4 4 3 2 2 2" xfId="17225"/>
    <cellStyle name="40% - Accent3 4 4 3 2 2 3" xfId="17226"/>
    <cellStyle name="40% - Accent3 4 4 3 2 3" xfId="17227"/>
    <cellStyle name="40% - Accent3 4 4 3 2 4" xfId="17228"/>
    <cellStyle name="40% - Accent3 4 4 3 2 5" xfId="17229"/>
    <cellStyle name="40% - Accent3 4 4 3 2 6" xfId="17230"/>
    <cellStyle name="40% - Accent3 4 4 3 3" xfId="17231"/>
    <cellStyle name="40% - Accent3 4 4 3 3 2" xfId="17232"/>
    <cellStyle name="40% - Accent3 4 4 3 3 3" xfId="17233"/>
    <cellStyle name="40% - Accent3 4 4 3 4" xfId="17234"/>
    <cellStyle name="40% - Accent3 4 4 3 5" xfId="17235"/>
    <cellStyle name="40% - Accent3 4 4 3 6" xfId="17236"/>
    <cellStyle name="40% - Accent3 4 4 3 7" xfId="17237"/>
    <cellStyle name="40% - Accent3 4 4 4" xfId="17238"/>
    <cellStyle name="40% - Accent3 4 4 4 2" xfId="17239"/>
    <cellStyle name="40% - Accent3 4 4 4 2 2" xfId="17240"/>
    <cellStyle name="40% - Accent3 4 4 4 2 3" xfId="17241"/>
    <cellStyle name="40% - Accent3 4 4 4 3" xfId="17242"/>
    <cellStyle name="40% - Accent3 4 4 4 4" xfId="17243"/>
    <cellStyle name="40% - Accent3 4 4 4 5" xfId="17244"/>
    <cellStyle name="40% - Accent3 4 4 4 6" xfId="17245"/>
    <cellStyle name="40% - Accent3 4 4 5" xfId="17246"/>
    <cellStyle name="40% - Accent3 4 4 5 2" xfId="17247"/>
    <cellStyle name="40% - Accent3 4 4 5 2 2" xfId="17248"/>
    <cellStyle name="40% - Accent3 4 4 5 2 3" xfId="17249"/>
    <cellStyle name="40% - Accent3 4 4 5 3" xfId="17250"/>
    <cellStyle name="40% - Accent3 4 4 5 4" xfId="17251"/>
    <cellStyle name="40% - Accent3 4 4 5 5" xfId="17252"/>
    <cellStyle name="40% - Accent3 4 4 5 6" xfId="17253"/>
    <cellStyle name="40% - Accent3 4 4 6" xfId="17254"/>
    <cellStyle name="40% - Accent3 4 4 6 2" xfId="17255"/>
    <cellStyle name="40% - Accent3 4 4 6 3" xfId="17256"/>
    <cellStyle name="40% - Accent3 4 4 7" xfId="17257"/>
    <cellStyle name="40% - Accent3 4 4 8" xfId="17258"/>
    <cellStyle name="40% - Accent3 4 4 9" xfId="17259"/>
    <cellStyle name="40% - Accent3 4 5" xfId="17260"/>
    <cellStyle name="40% - Accent3 4 5 2" xfId="17261"/>
    <cellStyle name="40% - Accent3 4 5 2 2" xfId="17262"/>
    <cellStyle name="40% - Accent3 4 5 2 2 2" xfId="17263"/>
    <cellStyle name="40% - Accent3 4 5 2 2 2 2" xfId="17264"/>
    <cellStyle name="40% - Accent3 4 5 2 2 2 3" xfId="17265"/>
    <cellStyle name="40% - Accent3 4 5 2 2 3" xfId="17266"/>
    <cellStyle name="40% - Accent3 4 5 2 2 4" xfId="17267"/>
    <cellStyle name="40% - Accent3 4 5 2 2 5" xfId="17268"/>
    <cellStyle name="40% - Accent3 4 5 2 2 6" xfId="17269"/>
    <cellStyle name="40% - Accent3 4 5 2 3" xfId="17270"/>
    <cellStyle name="40% - Accent3 4 5 2 3 2" xfId="17271"/>
    <cellStyle name="40% - Accent3 4 5 2 3 3" xfId="17272"/>
    <cellStyle name="40% - Accent3 4 5 2 4" xfId="17273"/>
    <cellStyle name="40% - Accent3 4 5 2 5" xfId="17274"/>
    <cellStyle name="40% - Accent3 4 5 2 6" xfId="17275"/>
    <cellStyle name="40% - Accent3 4 5 2 7" xfId="17276"/>
    <cellStyle name="40% - Accent3 4 5 3" xfId="17277"/>
    <cellStyle name="40% - Accent3 4 5 3 2" xfId="17278"/>
    <cellStyle name="40% - Accent3 4 5 3 2 2" xfId="17279"/>
    <cellStyle name="40% - Accent3 4 5 3 2 3" xfId="17280"/>
    <cellStyle name="40% - Accent3 4 5 3 3" xfId="17281"/>
    <cellStyle name="40% - Accent3 4 5 3 4" xfId="17282"/>
    <cellStyle name="40% - Accent3 4 5 3 5" xfId="17283"/>
    <cellStyle name="40% - Accent3 4 5 3 6" xfId="17284"/>
    <cellStyle name="40% - Accent3 4 5 4" xfId="17285"/>
    <cellStyle name="40% - Accent3 4 5 4 2" xfId="17286"/>
    <cellStyle name="40% - Accent3 4 5 4 2 2" xfId="17287"/>
    <cellStyle name="40% - Accent3 4 5 4 2 3" xfId="17288"/>
    <cellStyle name="40% - Accent3 4 5 4 3" xfId="17289"/>
    <cellStyle name="40% - Accent3 4 5 4 4" xfId="17290"/>
    <cellStyle name="40% - Accent3 4 5 4 5" xfId="17291"/>
    <cellStyle name="40% - Accent3 4 5 4 6" xfId="17292"/>
    <cellStyle name="40% - Accent3 4 5 5" xfId="17293"/>
    <cellStyle name="40% - Accent3 4 5 5 2" xfId="17294"/>
    <cellStyle name="40% - Accent3 4 5 5 3" xfId="17295"/>
    <cellStyle name="40% - Accent3 4 5 6" xfId="17296"/>
    <cellStyle name="40% - Accent3 4 5 7" xfId="17297"/>
    <cellStyle name="40% - Accent3 4 5 8" xfId="17298"/>
    <cellStyle name="40% - Accent3 4 5 9" xfId="17299"/>
    <cellStyle name="40% - Accent3 4 6" xfId="17300"/>
    <cellStyle name="40% - Accent3 4 6 2" xfId="17301"/>
    <cellStyle name="40% - Accent3 4 6 2 2" xfId="17302"/>
    <cellStyle name="40% - Accent3 4 6 2 2 2" xfId="17303"/>
    <cellStyle name="40% - Accent3 4 6 2 2 3" xfId="17304"/>
    <cellStyle name="40% - Accent3 4 6 2 3" xfId="17305"/>
    <cellStyle name="40% - Accent3 4 6 2 4" xfId="17306"/>
    <cellStyle name="40% - Accent3 4 6 2 5" xfId="17307"/>
    <cellStyle name="40% - Accent3 4 6 2 6" xfId="17308"/>
    <cellStyle name="40% - Accent3 4 6 3" xfId="17309"/>
    <cellStyle name="40% - Accent3 4 6 3 2" xfId="17310"/>
    <cellStyle name="40% - Accent3 4 6 3 3" xfId="17311"/>
    <cellStyle name="40% - Accent3 4 6 4" xfId="17312"/>
    <cellStyle name="40% - Accent3 4 6 5" xfId="17313"/>
    <cellStyle name="40% - Accent3 4 6 6" xfId="17314"/>
    <cellStyle name="40% - Accent3 4 6 7" xfId="17315"/>
    <cellStyle name="40% - Accent3 4 7" xfId="17316"/>
    <cellStyle name="40% - Accent3 4 7 2" xfId="17317"/>
    <cellStyle name="40% - Accent3 4 7 2 2" xfId="17318"/>
    <cellStyle name="40% - Accent3 4 7 2 3" xfId="17319"/>
    <cellStyle name="40% - Accent3 4 7 3" xfId="17320"/>
    <cellStyle name="40% - Accent3 4 7 4" xfId="17321"/>
    <cellStyle name="40% - Accent3 4 7 5" xfId="17322"/>
    <cellStyle name="40% - Accent3 4 7 6" xfId="17323"/>
    <cellStyle name="40% - Accent3 4 8" xfId="17324"/>
    <cellStyle name="40% - Accent3 4 8 2" xfId="17325"/>
    <cellStyle name="40% - Accent3 4 8 2 2" xfId="17326"/>
    <cellStyle name="40% - Accent3 4 8 2 3" xfId="17327"/>
    <cellStyle name="40% - Accent3 4 8 3" xfId="17328"/>
    <cellStyle name="40% - Accent3 4 8 4" xfId="17329"/>
    <cellStyle name="40% - Accent3 4 8 5" xfId="17330"/>
    <cellStyle name="40% - Accent3 4 8 6" xfId="17331"/>
    <cellStyle name="40% - Accent3 4 9" xfId="17332"/>
    <cellStyle name="40% - Accent3 4 9 2" xfId="17333"/>
    <cellStyle name="40% - Accent3 4 9 2 2" xfId="17334"/>
    <cellStyle name="40% - Accent3 4 9 2 3" xfId="17335"/>
    <cellStyle name="40% - Accent3 4 9 3" xfId="17336"/>
    <cellStyle name="40% - Accent3 4 9 4" xfId="17337"/>
    <cellStyle name="40% - Accent3 4 9 5" xfId="17338"/>
    <cellStyle name="40% - Accent3 4 9 6" xfId="17339"/>
    <cellStyle name="40% - Accent3 5" xfId="17340"/>
    <cellStyle name="40% - Accent3 5 10" xfId="17341"/>
    <cellStyle name="40% - Accent3 5 11" xfId="17342"/>
    <cellStyle name="40% - Accent3 5 12" xfId="17343"/>
    <cellStyle name="40% - Accent3 5 13" xfId="17344"/>
    <cellStyle name="40% - Accent3 5 2" xfId="17345"/>
    <cellStyle name="40% - Accent3 5 2 10" xfId="17346"/>
    <cellStyle name="40% - Accent3 5 2 2" xfId="17347"/>
    <cellStyle name="40% - Accent3 5 2 2 2" xfId="17348"/>
    <cellStyle name="40% - Accent3 5 2 2 2 2" xfId="17349"/>
    <cellStyle name="40% - Accent3 5 2 2 2 2 2" xfId="17350"/>
    <cellStyle name="40% - Accent3 5 2 2 2 2 3" xfId="17351"/>
    <cellStyle name="40% - Accent3 5 2 2 2 3" xfId="17352"/>
    <cellStyle name="40% - Accent3 5 2 2 2 4" xfId="17353"/>
    <cellStyle name="40% - Accent3 5 2 2 2 5" xfId="17354"/>
    <cellStyle name="40% - Accent3 5 2 2 2 6" xfId="17355"/>
    <cellStyle name="40% - Accent3 5 2 2 3" xfId="17356"/>
    <cellStyle name="40% - Accent3 5 2 2 3 2" xfId="17357"/>
    <cellStyle name="40% - Accent3 5 2 2 3 2 2" xfId="17358"/>
    <cellStyle name="40% - Accent3 5 2 2 3 2 3" xfId="17359"/>
    <cellStyle name="40% - Accent3 5 2 2 3 3" xfId="17360"/>
    <cellStyle name="40% - Accent3 5 2 2 3 4" xfId="17361"/>
    <cellStyle name="40% - Accent3 5 2 2 3 5" xfId="17362"/>
    <cellStyle name="40% - Accent3 5 2 2 3 6" xfId="17363"/>
    <cellStyle name="40% - Accent3 5 2 2 4" xfId="17364"/>
    <cellStyle name="40% - Accent3 5 2 2 4 2" xfId="17365"/>
    <cellStyle name="40% - Accent3 5 2 2 4 3" xfId="17366"/>
    <cellStyle name="40% - Accent3 5 2 2 5" xfId="17367"/>
    <cellStyle name="40% - Accent3 5 2 2 6" xfId="17368"/>
    <cellStyle name="40% - Accent3 5 2 2 7" xfId="17369"/>
    <cellStyle name="40% - Accent3 5 2 2 8" xfId="17370"/>
    <cellStyle name="40% - Accent3 5 2 3" xfId="17371"/>
    <cellStyle name="40% - Accent3 5 2 3 2" xfId="17372"/>
    <cellStyle name="40% - Accent3 5 2 3 2 2" xfId="17373"/>
    <cellStyle name="40% - Accent3 5 2 3 2 2 2" xfId="17374"/>
    <cellStyle name="40% - Accent3 5 2 3 2 2 3" xfId="17375"/>
    <cellStyle name="40% - Accent3 5 2 3 2 3" xfId="17376"/>
    <cellStyle name="40% - Accent3 5 2 3 2 4" xfId="17377"/>
    <cellStyle name="40% - Accent3 5 2 3 2 5" xfId="17378"/>
    <cellStyle name="40% - Accent3 5 2 3 2 6" xfId="17379"/>
    <cellStyle name="40% - Accent3 5 2 3 3" xfId="17380"/>
    <cellStyle name="40% - Accent3 5 2 3 3 2" xfId="17381"/>
    <cellStyle name="40% - Accent3 5 2 3 3 3" xfId="17382"/>
    <cellStyle name="40% - Accent3 5 2 3 4" xfId="17383"/>
    <cellStyle name="40% - Accent3 5 2 3 5" xfId="17384"/>
    <cellStyle name="40% - Accent3 5 2 3 6" xfId="17385"/>
    <cellStyle name="40% - Accent3 5 2 3 7" xfId="17386"/>
    <cellStyle name="40% - Accent3 5 2 4" xfId="17387"/>
    <cellStyle name="40% - Accent3 5 2 4 2" xfId="17388"/>
    <cellStyle name="40% - Accent3 5 2 4 2 2" xfId="17389"/>
    <cellStyle name="40% - Accent3 5 2 4 2 3" xfId="17390"/>
    <cellStyle name="40% - Accent3 5 2 4 3" xfId="17391"/>
    <cellStyle name="40% - Accent3 5 2 4 4" xfId="17392"/>
    <cellStyle name="40% - Accent3 5 2 4 5" xfId="17393"/>
    <cellStyle name="40% - Accent3 5 2 4 6" xfId="17394"/>
    <cellStyle name="40% - Accent3 5 2 5" xfId="17395"/>
    <cellStyle name="40% - Accent3 5 2 5 2" xfId="17396"/>
    <cellStyle name="40% - Accent3 5 2 5 2 2" xfId="17397"/>
    <cellStyle name="40% - Accent3 5 2 5 2 3" xfId="17398"/>
    <cellStyle name="40% - Accent3 5 2 5 3" xfId="17399"/>
    <cellStyle name="40% - Accent3 5 2 5 4" xfId="17400"/>
    <cellStyle name="40% - Accent3 5 2 5 5" xfId="17401"/>
    <cellStyle name="40% - Accent3 5 2 5 6" xfId="17402"/>
    <cellStyle name="40% - Accent3 5 2 6" xfId="17403"/>
    <cellStyle name="40% - Accent3 5 2 6 2" xfId="17404"/>
    <cellStyle name="40% - Accent3 5 2 6 3" xfId="17405"/>
    <cellStyle name="40% - Accent3 5 2 7" xfId="17406"/>
    <cellStyle name="40% - Accent3 5 2 8" xfId="17407"/>
    <cellStyle name="40% - Accent3 5 2 9" xfId="17408"/>
    <cellStyle name="40% - Accent3 5 3" xfId="17409"/>
    <cellStyle name="40% - Accent3 5 3 2" xfId="17410"/>
    <cellStyle name="40% - Accent3 5 3 2 2" xfId="17411"/>
    <cellStyle name="40% - Accent3 5 3 2 2 2" xfId="17412"/>
    <cellStyle name="40% - Accent3 5 3 2 2 2 2" xfId="17413"/>
    <cellStyle name="40% - Accent3 5 3 2 2 2 3" xfId="17414"/>
    <cellStyle name="40% - Accent3 5 3 2 2 3" xfId="17415"/>
    <cellStyle name="40% - Accent3 5 3 2 2 4" xfId="17416"/>
    <cellStyle name="40% - Accent3 5 3 2 2 5" xfId="17417"/>
    <cellStyle name="40% - Accent3 5 3 2 2 6" xfId="17418"/>
    <cellStyle name="40% - Accent3 5 3 2 3" xfId="17419"/>
    <cellStyle name="40% - Accent3 5 3 2 3 2" xfId="17420"/>
    <cellStyle name="40% - Accent3 5 3 2 3 3" xfId="17421"/>
    <cellStyle name="40% - Accent3 5 3 2 4" xfId="17422"/>
    <cellStyle name="40% - Accent3 5 3 2 5" xfId="17423"/>
    <cellStyle name="40% - Accent3 5 3 2 6" xfId="17424"/>
    <cellStyle name="40% - Accent3 5 3 2 7" xfId="17425"/>
    <cellStyle name="40% - Accent3 5 3 3" xfId="17426"/>
    <cellStyle name="40% - Accent3 5 3 3 2" xfId="17427"/>
    <cellStyle name="40% - Accent3 5 3 3 2 2" xfId="17428"/>
    <cellStyle name="40% - Accent3 5 3 3 2 3" xfId="17429"/>
    <cellStyle name="40% - Accent3 5 3 3 3" xfId="17430"/>
    <cellStyle name="40% - Accent3 5 3 3 4" xfId="17431"/>
    <cellStyle name="40% - Accent3 5 3 3 5" xfId="17432"/>
    <cellStyle name="40% - Accent3 5 3 3 6" xfId="17433"/>
    <cellStyle name="40% - Accent3 5 3 4" xfId="17434"/>
    <cellStyle name="40% - Accent3 5 3 4 2" xfId="17435"/>
    <cellStyle name="40% - Accent3 5 3 4 2 2" xfId="17436"/>
    <cellStyle name="40% - Accent3 5 3 4 2 3" xfId="17437"/>
    <cellStyle name="40% - Accent3 5 3 4 3" xfId="17438"/>
    <cellStyle name="40% - Accent3 5 3 4 4" xfId="17439"/>
    <cellStyle name="40% - Accent3 5 3 4 5" xfId="17440"/>
    <cellStyle name="40% - Accent3 5 3 4 6" xfId="17441"/>
    <cellStyle name="40% - Accent3 5 3 5" xfId="17442"/>
    <cellStyle name="40% - Accent3 5 3 5 2" xfId="17443"/>
    <cellStyle name="40% - Accent3 5 3 5 3" xfId="17444"/>
    <cellStyle name="40% - Accent3 5 3 6" xfId="17445"/>
    <cellStyle name="40% - Accent3 5 3 7" xfId="17446"/>
    <cellStyle name="40% - Accent3 5 3 8" xfId="17447"/>
    <cellStyle name="40% - Accent3 5 3 9" xfId="17448"/>
    <cellStyle name="40% - Accent3 5 4" xfId="17449"/>
    <cellStyle name="40% - Accent3 5 4 2" xfId="17450"/>
    <cellStyle name="40% - Accent3 5 4 2 2" xfId="17451"/>
    <cellStyle name="40% - Accent3 5 4 2 2 2" xfId="17452"/>
    <cellStyle name="40% - Accent3 5 4 2 2 3" xfId="17453"/>
    <cellStyle name="40% - Accent3 5 4 2 3" xfId="17454"/>
    <cellStyle name="40% - Accent3 5 4 2 4" xfId="17455"/>
    <cellStyle name="40% - Accent3 5 4 2 5" xfId="17456"/>
    <cellStyle name="40% - Accent3 5 4 2 6" xfId="17457"/>
    <cellStyle name="40% - Accent3 5 4 3" xfId="17458"/>
    <cellStyle name="40% - Accent3 5 4 3 2" xfId="17459"/>
    <cellStyle name="40% - Accent3 5 4 3 3" xfId="17460"/>
    <cellStyle name="40% - Accent3 5 4 4" xfId="17461"/>
    <cellStyle name="40% - Accent3 5 4 5" xfId="17462"/>
    <cellStyle name="40% - Accent3 5 4 6" xfId="17463"/>
    <cellStyle name="40% - Accent3 5 4 7" xfId="17464"/>
    <cellStyle name="40% - Accent3 5 5" xfId="17465"/>
    <cellStyle name="40% - Accent3 5 5 2" xfId="17466"/>
    <cellStyle name="40% - Accent3 5 5 2 2" xfId="17467"/>
    <cellStyle name="40% - Accent3 5 5 2 3" xfId="17468"/>
    <cellStyle name="40% - Accent3 5 5 3" xfId="17469"/>
    <cellStyle name="40% - Accent3 5 5 4" xfId="17470"/>
    <cellStyle name="40% - Accent3 5 5 5" xfId="17471"/>
    <cellStyle name="40% - Accent3 5 5 6" xfId="17472"/>
    <cellStyle name="40% - Accent3 5 6" xfId="17473"/>
    <cellStyle name="40% - Accent3 5 6 2" xfId="17474"/>
    <cellStyle name="40% - Accent3 5 6 2 2" xfId="17475"/>
    <cellStyle name="40% - Accent3 5 6 2 3" xfId="17476"/>
    <cellStyle name="40% - Accent3 5 6 3" xfId="17477"/>
    <cellStyle name="40% - Accent3 5 6 4" xfId="17478"/>
    <cellStyle name="40% - Accent3 5 6 5" xfId="17479"/>
    <cellStyle name="40% - Accent3 5 6 6" xfId="17480"/>
    <cellStyle name="40% - Accent3 5 7" xfId="17481"/>
    <cellStyle name="40% - Accent3 5 7 2" xfId="17482"/>
    <cellStyle name="40% - Accent3 5 7 2 2" xfId="17483"/>
    <cellStyle name="40% - Accent3 5 7 2 3" xfId="17484"/>
    <cellStyle name="40% - Accent3 5 7 3" xfId="17485"/>
    <cellStyle name="40% - Accent3 5 7 4" xfId="17486"/>
    <cellStyle name="40% - Accent3 5 7 5" xfId="17487"/>
    <cellStyle name="40% - Accent3 5 7 6" xfId="17488"/>
    <cellStyle name="40% - Accent3 5 8" xfId="17489"/>
    <cellStyle name="40% - Accent3 5 8 2" xfId="17490"/>
    <cellStyle name="40% - Accent3 5 8 2 2" xfId="17491"/>
    <cellStyle name="40% - Accent3 5 8 2 3" xfId="17492"/>
    <cellStyle name="40% - Accent3 5 8 3" xfId="17493"/>
    <cellStyle name="40% - Accent3 5 8 4" xfId="17494"/>
    <cellStyle name="40% - Accent3 5 8 5" xfId="17495"/>
    <cellStyle name="40% - Accent3 5 8 6" xfId="17496"/>
    <cellStyle name="40% - Accent3 5 9" xfId="17497"/>
    <cellStyle name="40% - Accent3 5 9 2" xfId="17498"/>
    <cellStyle name="40% - Accent3 5 9 3" xfId="17499"/>
    <cellStyle name="40% - Accent3 6" xfId="17500"/>
    <cellStyle name="40% - Accent3 6 10" xfId="17501"/>
    <cellStyle name="40% - Accent3 6 11" xfId="17502"/>
    <cellStyle name="40% - Accent3 6 2" xfId="17503"/>
    <cellStyle name="40% - Accent3 6 2 2" xfId="17504"/>
    <cellStyle name="40% - Accent3 6 2 2 2" xfId="17505"/>
    <cellStyle name="40% - Accent3 6 2 2 2 2" xfId="17506"/>
    <cellStyle name="40% - Accent3 6 2 2 2 3" xfId="17507"/>
    <cellStyle name="40% - Accent3 6 2 2 3" xfId="17508"/>
    <cellStyle name="40% - Accent3 6 2 2 4" xfId="17509"/>
    <cellStyle name="40% - Accent3 6 2 2 5" xfId="17510"/>
    <cellStyle name="40% - Accent3 6 2 2 6" xfId="17511"/>
    <cellStyle name="40% - Accent3 6 2 3" xfId="17512"/>
    <cellStyle name="40% - Accent3 6 2 3 2" xfId="17513"/>
    <cellStyle name="40% - Accent3 6 2 3 2 2" xfId="17514"/>
    <cellStyle name="40% - Accent3 6 2 3 2 3" xfId="17515"/>
    <cellStyle name="40% - Accent3 6 2 3 3" xfId="17516"/>
    <cellStyle name="40% - Accent3 6 2 3 4" xfId="17517"/>
    <cellStyle name="40% - Accent3 6 2 3 5" xfId="17518"/>
    <cellStyle name="40% - Accent3 6 2 3 6" xfId="17519"/>
    <cellStyle name="40% - Accent3 6 2 4" xfId="17520"/>
    <cellStyle name="40% - Accent3 6 2 4 2" xfId="17521"/>
    <cellStyle name="40% - Accent3 6 2 4 3" xfId="17522"/>
    <cellStyle name="40% - Accent3 6 2 5" xfId="17523"/>
    <cellStyle name="40% - Accent3 6 2 6" xfId="17524"/>
    <cellStyle name="40% - Accent3 6 2 7" xfId="17525"/>
    <cellStyle name="40% - Accent3 6 2 8" xfId="17526"/>
    <cellStyle name="40% - Accent3 6 3" xfId="17527"/>
    <cellStyle name="40% - Accent3 6 3 2" xfId="17528"/>
    <cellStyle name="40% - Accent3 6 3 2 2" xfId="17529"/>
    <cellStyle name="40% - Accent3 6 3 2 2 2" xfId="17530"/>
    <cellStyle name="40% - Accent3 6 3 2 2 3" xfId="17531"/>
    <cellStyle name="40% - Accent3 6 3 2 3" xfId="17532"/>
    <cellStyle name="40% - Accent3 6 3 2 4" xfId="17533"/>
    <cellStyle name="40% - Accent3 6 3 2 5" xfId="17534"/>
    <cellStyle name="40% - Accent3 6 3 2 6" xfId="17535"/>
    <cellStyle name="40% - Accent3 6 3 3" xfId="17536"/>
    <cellStyle name="40% - Accent3 6 3 3 2" xfId="17537"/>
    <cellStyle name="40% - Accent3 6 3 3 3" xfId="17538"/>
    <cellStyle name="40% - Accent3 6 3 4" xfId="17539"/>
    <cellStyle name="40% - Accent3 6 3 5" xfId="17540"/>
    <cellStyle name="40% - Accent3 6 3 6" xfId="17541"/>
    <cellStyle name="40% - Accent3 6 3 7" xfId="17542"/>
    <cellStyle name="40% - Accent3 6 4" xfId="17543"/>
    <cellStyle name="40% - Accent3 6 4 2" xfId="17544"/>
    <cellStyle name="40% - Accent3 6 4 2 2" xfId="17545"/>
    <cellStyle name="40% - Accent3 6 4 2 3" xfId="17546"/>
    <cellStyle name="40% - Accent3 6 4 3" xfId="17547"/>
    <cellStyle name="40% - Accent3 6 4 4" xfId="17548"/>
    <cellStyle name="40% - Accent3 6 4 5" xfId="17549"/>
    <cellStyle name="40% - Accent3 6 4 6" xfId="17550"/>
    <cellStyle name="40% - Accent3 6 5" xfId="17551"/>
    <cellStyle name="40% - Accent3 6 5 2" xfId="17552"/>
    <cellStyle name="40% - Accent3 6 5 2 2" xfId="17553"/>
    <cellStyle name="40% - Accent3 6 5 2 3" xfId="17554"/>
    <cellStyle name="40% - Accent3 6 5 3" xfId="17555"/>
    <cellStyle name="40% - Accent3 6 5 4" xfId="17556"/>
    <cellStyle name="40% - Accent3 6 5 5" xfId="17557"/>
    <cellStyle name="40% - Accent3 6 5 6" xfId="17558"/>
    <cellStyle name="40% - Accent3 6 6" xfId="17559"/>
    <cellStyle name="40% - Accent3 6 6 2" xfId="17560"/>
    <cellStyle name="40% - Accent3 6 6 2 2" xfId="17561"/>
    <cellStyle name="40% - Accent3 6 6 2 3" xfId="17562"/>
    <cellStyle name="40% - Accent3 6 6 3" xfId="17563"/>
    <cellStyle name="40% - Accent3 6 6 4" xfId="17564"/>
    <cellStyle name="40% - Accent3 6 6 5" xfId="17565"/>
    <cellStyle name="40% - Accent3 6 6 6" xfId="17566"/>
    <cellStyle name="40% - Accent3 6 7" xfId="17567"/>
    <cellStyle name="40% - Accent3 6 7 2" xfId="17568"/>
    <cellStyle name="40% - Accent3 6 7 3" xfId="17569"/>
    <cellStyle name="40% - Accent3 6 8" xfId="17570"/>
    <cellStyle name="40% - Accent3 6 9" xfId="17571"/>
    <cellStyle name="40% - Accent3 7" xfId="17572"/>
    <cellStyle name="40% - Accent3 7 2" xfId="17573"/>
    <cellStyle name="40% - Accent3 7 2 2" xfId="17574"/>
    <cellStyle name="40% - Accent3 7 2 3" xfId="17575"/>
    <cellStyle name="40% - Accent3 7 3" xfId="17576"/>
    <cellStyle name="40% - Accent3 7 4" xfId="17577"/>
    <cellStyle name="40% - Accent3 7 5" xfId="17578"/>
    <cellStyle name="40% - Accent3 7 6" xfId="17579"/>
    <cellStyle name="40% - Accent3 8" xfId="17580"/>
    <cellStyle name="40% - Accent3 8 2" xfId="17581"/>
    <cellStyle name="40% - Accent3 8 2 2" xfId="17582"/>
    <cellStyle name="40% - Accent3 8 2 3" xfId="17583"/>
    <cellStyle name="40% - Accent3 8 3" xfId="17584"/>
    <cellStyle name="40% - Accent3 8 4" xfId="17585"/>
    <cellStyle name="40% - Accent3 8 5" xfId="17586"/>
    <cellStyle name="40% - Accent3 8 6" xfId="17587"/>
    <cellStyle name="40% - Accent3 9" xfId="17588"/>
    <cellStyle name="40% - Accent3 9 2" xfId="17589"/>
    <cellStyle name="40% - Accent3 9 2 2" xfId="17590"/>
    <cellStyle name="40% - Accent3 9 2 3" xfId="17591"/>
    <cellStyle name="40% - Accent3 9 3" xfId="17592"/>
    <cellStyle name="40% - Accent3 9 4" xfId="17593"/>
    <cellStyle name="40% - Accent3 9 5" xfId="17594"/>
    <cellStyle name="40% - Accent3 9 6" xfId="17595"/>
    <cellStyle name="40% - Accent4" xfId="34" builtinId="43" customBuiltin="1"/>
    <cellStyle name="40% - Accent4 10" xfId="17596"/>
    <cellStyle name="40% - Accent4 10 2" xfId="17597"/>
    <cellStyle name="40% - Accent4 10 2 2" xfId="17598"/>
    <cellStyle name="40% - Accent4 10 2 3" xfId="17599"/>
    <cellStyle name="40% - Accent4 10 3" xfId="17600"/>
    <cellStyle name="40% - Accent4 10 4" xfId="17601"/>
    <cellStyle name="40% - Accent4 10 5" xfId="17602"/>
    <cellStyle name="40% - Accent4 10 6" xfId="17603"/>
    <cellStyle name="40% - Accent4 11" xfId="17604"/>
    <cellStyle name="40% - Accent4 11 2" xfId="17605"/>
    <cellStyle name="40% - Accent4 11 2 2" xfId="17606"/>
    <cellStyle name="40% - Accent4 11 2 3" xfId="17607"/>
    <cellStyle name="40% - Accent4 11 3" xfId="17608"/>
    <cellStyle name="40% - Accent4 11 4" xfId="17609"/>
    <cellStyle name="40% - Accent4 11 5" xfId="17610"/>
    <cellStyle name="40% - Accent4 11 6" xfId="17611"/>
    <cellStyle name="40% - Accent4 12" xfId="17612"/>
    <cellStyle name="40% - Accent4 12 2" xfId="17613"/>
    <cellStyle name="40% - Accent4 12 2 2" xfId="17614"/>
    <cellStyle name="40% - Accent4 12 2 3" xfId="17615"/>
    <cellStyle name="40% - Accent4 12 3" xfId="17616"/>
    <cellStyle name="40% - Accent4 12 4" xfId="17617"/>
    <cellStyle name="40% - Accent4 12 5" xfId="17618"/>
    <cellStyle name="40% - Accent4 12 6" xfId="17619"/>
    <cellStyle name="40% - Accent4 13" xfId="17620"/>
    <cellStyle name="40% - Accent4 13 2" xfId="17621"/>
    <cellStyle name="40% - Accent4 13 3" xfId="17622"/>
    <cellStyle name="40% - Accent4 14" xfId="17623"/>
    <cellStyle name="40% - Accent4 15" xfId="17624"/>
    <cellStyle name="40% - Accent4 16" xfId="17625"/>
    <cellStyle name="40% - Accent4 17" xfId="17626"/>
    <cellStyle name="40% - Accent4 18" xfId="17627"/>
    <cellStyle name="40% - Accent4 2" xfId="61"/>
    <cellStyle name="40% - Accent4 2 2" xfId="306"/>
    <cellStyle name="40% - Accent4 2 3" xfId="307"/>
    <cellStyle name="40% - Accent4 3" xfId="308"/>
    <cellStyle name="40% - Accent4 3 10" xfId="17628"/>
    <cellStyle name="40% - Accent4 3 10 2" xfId="17629"/>
    <cellStyle name="40% - Accent4 3 10 2 2" xfId="17630"/>
    <cellStyle name="40% - Accent4 3 10 2 3" xfId="17631"/>
    <cellStyle name="40% - Accent4 3 10 3" xfId="17632"/>
    <cellStyle name="40% - Accent4 3 10 4" xfId="17633"/>
    <cellStyle name="40% - Accent4 3 10 5" xfId="17634"/>
    <cellStyle name="40% - Accent4 3 10 6" xfId="17635"/>
    <cellStyle name="40% - Accent4 3 11" xfId="17636"/>
    <cellStyle name="40% - Accent4 3 11 2" xfId="17637"/>
    <cellStyle name="40% - Accent4 3 11 2 2" xfId="17638"/>
    <cellStyle name="40% - Accent4 3 11 2 3" xfId="17639"/>
    <cellStyle name="40% - Accent4 3 11 3" xfId="17640"/>
    <cellStyle name="40% - Accent4 3 11 4" xfId="17641"/>
    <cellStyle name="40% - Accent4 3 11 5" xfId="17642"/>
    <cellStyle name="40% - Accent4 3 11 6" xfId="17643"/>
    <cellStyle name="40% - Accent4 3 12" xfId="17644"/>
    <cellStyle name="40% - Accent4 3 12 2" xfId="17645"/>
    <cellStyle name="40% - Accent4 3 12 3" xfId="17646"/>
    <cellStyle name="40% - Accent4 3 13" xfId="17647"/>
    <cellStyle name="40% - Accent4 3 14" xfId="17648"/>
    <cellStyle name="40% - Accent4 3 15" xfId="17649"/>
    <cellStyle name="40% - Accent4 3 16" xfId="17650"/>
    <cellStyle name="40% - Accent4 3 2" xfId="17651"/>
    <cellStyle name="40% - Accent4 3 2 10" xfId="17652"/>
    <cellStyle name="40% - Accent4 3 2 10 2" xfId="17653"/>
    <cellStyle name="40% - Accent4 3 2 10 3" xfId="17654"/>
    <cellStyle name="40% - Accent4 3 2 11" xfId="17655"/>
    <cellStyle name="40% - Accent4 3 2 12" xfId="17656"/>
    <cellStyle name="40% - Accent4 3 2 13" xfId="17657"/>
    <cellStyle name="40% - Accent4 3 2 14" xfId="17658"/>
    <cellStyle name="40% - Accent4 3 2 2" xfId="17659"/>
    <cellStyle name="40% - Accent4 3 2 2 10" xfId="17660"/>
    <cellStyle name="40% - Accent4 3 2 2 11" xfId="17661"/>
    <cellStyle name="40% - Accent4 3 2 2 12" xfId="17662"/>
    <cellStyle name="40% - Accent4 3 2 2 13" xfId="17663"/>
    <cellStyle name="40% - Accent4 3 2 2 2" xfId="17664"/>
    <cellStyle name="40% - Accent4 3 2 2 2 10" xfId="17665"/>
    <cellStyle name="40% - Accent4 3 2 2 2 2" xfId="17666"/>
    <cellStyle name="40% - Accent4 3 2 2 2 2 2" xfId="17667"/>
    <cellStyle name="40% - Accent4 3 2 2 2 2 2 2" xfId="17668"/>
    <cellStyle name="40% - Accent4 3 2 2 2 2 2 2 2" xfId="17669"/>
    <cellStyle name="40% - Accent4 3 2 2 2 2 2 2 3" xfId="17670"/>
    <cellStyle name="40% - Accent4 3 2 2 2 2 2 3" xfId="17671"/>
    <cellStyle name="40% - Accent4 3 2 2 2 2 2 4" xfId="17672"/>
    <cellStyle name="40% - Accent4 3 2 2 2 2 2 5" xfId="17673"/>
    <cellStyle name="40% - Accent4 3 2 2 2 2 2 6" xfId="17674"/>
    <cellStyle name="40% - Accent4 3 2 2 2 2 3" xfId="17675"/>
    <cellStyle name="40% - Accent4 3 2 2 2 2 3 2" xfId="17676"/>
    <cellStyle name="40% - Accent4 3 2 2 2 2 3 2 2" xfId="17677"/>
    <cellStyle name="40% - Accent4 3 2 2 2 2 3 2 3" xfId="17678"/>
    <cellStyle name="40% - Accent4 3 2 2 2 2 3 3" xfId="17679"/>
    <cellStyle name="40% - Accent4 3 2 2 2 2 3 4" xfId="17680"/>
    <cellStyle name="40% - Accent4 3 2 2 2 2 3 5" xfId="17681"/>
    <cellStyle name="40% - Accent4 3 2 2 2 2 3 6" xfId="17682"/>
    <cellStyle name="40% - Accent4 3 2 2 2 2 4" xfId="17683"/>
    <cellStyle name="40% - Accent4 3 2 2 2 2 4 2" xfId="17684"/>
    <cellStyle name="40% - Accent4 3 2 2 2 2 4 3" xfId="17685"/>
    <cellStyle name="40% - Accent4 3 2 2 2 2 5" xfId="17686"/>
    <cellStyle name="40% - Accent4 3 2 2 2 2 6" xfId="17687"/>
    <cellStyle name="40% - Accent4 3 2 2 2 2 7" xfId="17688"/>
    <cellStyle name="40% - Accent4 3 2 2 2 2 8" xfId="17689"/>
    <cellStyle name="40% - Accent4 3 2 2 2 3" xfId="17690"/>
    <cellStyle name="40% - Accent4 3 2 2 2 3 2" xfId="17691"/>
    <cellStyle name="40% - Accent4 3 2 2 2 3 2 2" xfId="17692"/>
    <cellStyle name="40% - Accent4 3 2 2 2 3 2 2 2" xfId="17693"/>
    <cellStyle name="40% - Accent4 3 2 2 2 3 2 2 3" xfId="17694"/>
    <cellStyle name="40% - Accent4 3 2 2 2 3 2 3" xfId="17695"/>
    <cellStyle name="40% - Accent4 3 2 2 2 3 2 4" xfId="17696"/>
    <cellStyle name="40% - Accent4 3 2 2 2 3 2 5" xfId="17697"/>
    <cellStyle name="40% - Accent4 3 2 2 2 3 2 6" xfId="17698"/>
    <cellStyle name="40% - Accent4 3 2 2 2 3 3" xfId="17699"/>
    <cellStyle name="40% - Accent4 3 2 2 2 3 3 2" xfId="17700"/>
    <cellStyle name="40% - Accent4 3 2 2 2 3 3 3" xfId="17701"/>
    <cellStyle name="40% - Accent4 3 2 2 2 3 4" xfId="17702"/>
    <cellStyle name="40% - Accent4 3 2 2 2 3 5" xfId="17703"/>
    <cellStyle name="40% - Accent4 3 2 2 2 3 6" xfId="17704"/>
    <cellStyle name="40% - Accent4 3 2 2 2 3 7" xfId="17705"/>
    <cellStyle name="40% - Accent4 3 2 2 2 4" xfId="17706"/>
    <cellStyle name="40% - Accent4 3 2 2 2 4 2" xfId="17707"/>
    <cellStyle name="40% - Accent4 3 2 2 2 4 2 2" xfId="17708"/>
    <cellStyle name="40% - Accent4 3 2 2 2 4 2 3" xfId="17709"/>
    <cellStyle name="40% - Accent4 3 2 2 2 4 3" xfId="17710"/>
    <cellStyle name="40% - Accent4 3 2 2 2 4 4" xfId="17711"/>
    <cellStyle name="40% - Accent4 3 2 2 2 4 5" xfId="17712"/>
    <cellStyle name="40% - Accent4 3 2 2 2 4 6" xfId="17713"/>
    <cellStyle name="40% - Accent4 3 2 2 2 5" xfId="17714"/>
    <cellStyle name="40% - Accent4 3 2 2 2 5 2" xfId="17715"/>
    <cellStyle name="40% - Accent4 3 2 2 2 5 2 2" xfId="17716"/>
    <cellStyle name="40% - Accent4 3 2 2 2 5 2 3" xfId="17717"/>
    <cellStyle name="40% - Accent4 3 2 2 2 5 3" xfId="17718"/>
    <cellStyle name="40% - Accent4 3 2 2 2 5 4" xfId="17719"/>
    <cellStyle name="40% - Accent4 3 2 2 2 5 5" xfId="17720"/>
    <cellStyle name="40% - Accent4 3 2 2 2 5 6" xfId="17721"/>
    <cellStyle name="40% - Accent4 3 2 2 2 6" xfId="17722"/>
    <cellStyle name="40% - Accent4 3 2 2 2 6 2" xfId="17723"/>
    <cellStyle name="40% - Accent4 3 2 2 2 6 3" xfId="17724"/>
    <cellStyle name="40% - Accent4 3 2 2 2 7" xfId="17725"/>
    <cellStyle name="40% - Accent4 3 2 2 2 8" xfId="17726"/>
    <cellStyle name="40% - Accent4 3 2 2 2 9" xfId="17727"/>
    <cellStyle name="40% - Accent4 3 2 2 3" xfId="17728"/>
    <cellStyle name="40% - Accent4 3 2 2 3 2" xfId="17729"/>
    <cellStyle name="40% - Accent4 3 2 2 3 2 2" xfId="17730"/>
    <cellStyle name="40% - Accent4 3 2 2 3 2 2 2" xfId="17731"/>
    <cellStyle name="40% - Accent4 3 2 2 3 2 2 2 2" xfId="17732"/>
    <cellStyle name="40% - Accent4 3 2 2 3 2 2 2 3" xfId="17733"/>
    <cellStyle name="40% - Accent4 3 2 2 3 2 2 3" xfId="17734"/>
    <cellStyle name="40% - Accent4 3 2 2 3 2 2 4" xfId="17735"/>
    <cellStyle name="40% - Accent4 3 2 2 3 2 2 5" xfId="17736"/>
    <cellStyle name="40% - Accent4 3 2 2 3 2 2 6" xfId="17737"/>
    <cellStyle name="40% - Accent4 3 2 2 3 2 3" xfId="17738"/>
    <cellStyle name="40% - Accent4 3 2 2 3 2 3 2" xfId="17739"/>
    <cellStyle name="40% - Accent4 3 2 2 3 2 3 3" xfId="17740"/>
    <cellStyle name="40% - Accent4 3 2 2 3 2 4" xfId="17741"/>
    <cellStyle name="40% - Accent4 3 2 2 3 2 5" xfId="17742"/>
    <cellStyle name="40% - Accent4 3 2 2 3 2 6" xfId="17743"/>
    <cellStyle name="40% - Accent4 3 2 2 3 2 7" xfId="17744"/>
    <cellStyle name="40% - Accent4 3 2 2 3 3" xfId="17745"/>
    <cellStyle name="40% - Accent4 3 2 2 3 3 2" xfId="17746"/>
    <cellStyle name="40% - Accent4 3 2 2 3 3 2 2" xfId="17747"/>
    <cellStyle name="40% - Accent4 3 2 2 3 3 2 3" xfId="17748"/>
    <cellStyle name="40% - Accent4 3 2 2 3 3 3" xfId="17749"/>
    <cellStyle name="40% - Accent4 3 2 2 3 3 4" xfId="17750"/>
    <cellStyle name="40% - Accent4 3 2 2 3 3 5" xfId="17751"/>
    <cellStyle name="40% - Accent4 3 2 2 3 3 6" xfId="17752"/>
    <cellStyle name="40% - Accent4 3 2 2 3 4" xfId="17753"/>
    <cellStyle name="40% - Accent4 3 2 2 3 4 2" xfId="17754"/>
    <cellStyle name="40% - Accent4 3 2 2 3 4 2 2" xfId="17755"/>
    <cellStyle name="40% - Accent4 3 2 2 3 4 2 3" xfId="17756"/>
    <cellStyle name="40% - Accent4 3 2 2 3 4 3" xfId="17757"/>
    <cellStyle name="40% - Accent4 3 2 2 3 4 4" xfId="17758"/>
    <cellStyle name="40% - Accent4 3 2 2 3 4 5" xfId="17759"/>
    <cellStyle name="40% - Accent4 3 2 2 3 4 6" xfId="17760"/>
    <cellStyle name="40% - Accent4 3 2 2 3 5" xfId="17761"/>
    <cellStyle name="40% - Accent4 3 2 2 3 5 2" xfId="17762"/>
    <cellStyle name="40% - Accent4 3 2 2 3 5 3" xfId="17763"/>
    <cellStyle name="40% - Accent4 3 2 2 3 6" xfId="17764"/>
    <cellStyle name="40% - Accent4 3 2 2 3 7" xfId="17765"/>
    <cellStyle name="40% - Accent4 3 2 2 3 8" xfId="17766"/>
    <cellStyle name="40% - Accent4 3 2 2 3 9" xfId="17767"/>
    <cellStyle name="40% - Accent4 3 2 2 4" xfId="17768"/>
    <cellStyle name="40% - Accent4 3 2 2 4 2" xfId="17769"/>
    <cellStyle name="40% - Accent4 3 2 2 4 2 2" xfId="17770"/>
    <cellStyle name="40% - Accent4 3 2 2 4 2 2 2" xfId="17771"/>
    <cellStyle name="40% - Accent4 3 2 2 4 2 2 3" xfId="17772"/>
    <cellStyle name="40% - Accent4 3 2 2 4 2 3" xfId="17773"/>
    <cellStyle name="40% - Accent4 3 2 2 4 2 4" xfId="17774"/>
    <cellStyle name="40% - Accent4 3 2 2 4 2 5" xfId="17775"/>
    <cellStyle name="40% - Accent4 3 2 2 4 2 6" xfId="17776"/>
    <cellStyle name="40% - Accent4 3 2 2 4 3" xfId="17777"/>
    <cellStyle name="40% - Accent4 3 2 2 4 3 2" xfId="17778"/>
    <cellStyle name="40% - Accent4 3 2 2 4 3 3" xfId="17779"/>
    <cellStyle name="40% - Accent4 3 2 2 4 4" xfId="17780"/>
    <cellStyle name="40% - Accent4 3 2 2 4 5" xfId="17781"/>
    <cellStyle name="40% - Accent4 3 2 2 4 6" xfId="17782"/>
    <cellStyle name="40% - Accent4 3 2 2 4 7" xfId="17783"/>
    <cellStyle name="40% - Accent4 3 2 2 5" xfId="17784"/>
    <cellStyle name="40% - Accent4 3 2 2 5 2" xfId="17785"/>
    <cellStyle name="40% - Accent4 3 2 2 5 2 2" xfId="17786"/>
    <cellStyle name="40% - Accent4 3 2 2 5 2 3" xfId="17787"/>
    <cellStyle name="40% - Accent4 3 2 2 5 3" xfId="17788"/>
    <cellStyle name="40% - Accent4 3 2 2 5 4" xfId="17789"/>
    <cellStyle name="40% - Accent4 3 2 2 5 5" xfId="17790"/>
    <cellStyle name="40% - Accent4 3 2 2 5 6" xfId="17791"/>
    <cellStyle name="40% - Accent4 3 2 2 6" xfId="17792"/>
    <cellStyle name="40% - Accent4 3 2 2 6 2" xfId="17793"/>
    <cellStyle name="40% - Accent4 3 2 2 6 2 2" xfId="17794"/>
    <cellStyle name="40% - Accent4 3 2 2 6 2 3" xfId="17795"/>
    <cellStyle name="40% - Accent4 3 2 2 6 3" xfId="17796"/>
    <cellStyle name="40% - Accent4 3 2 2 6 4" xfId="17797"/>
    <cellStyle name="40% - Accent4 3 2 2 6 5" xfId="17798"/>
    <cellStyle name="40% - Accent4 3 2 2 6 6" xfId="17799"/>
    <cellStyle name="40% - Accent4 3 2 2 7" xfId="17800"/>
    <cellStyle name="40% - Accent4 3 2 2 7 2" xfId="17801"/>
    <cellStyle name="40% - Accent4 3 2 2 7 2 2" xfId="17802"/>
    <cellStyle name="40% - Accent4 3 2 2 7 2 3" xfId="17803"/>
    <cellStyle name="40% - Accent4 3 2 2 7 3" xfId="17804"/>
    <cellStyle name="40% - Accent4 3 2 2 7 4" xfId="17805"/>
    <cellStyle name="40% - Accent4 3 2 2 7 5" xfId="17806"/>
    <cellStyle name="40% - Accent4 3 2 2 7 6" xfId="17807"/>
    <cellStyle name="40% - Accent4 3 2 2 8" xfId="17808"/>
    <cellStyle name="40% - Accent4 3 2 2 8 2" xfId="17809"/>
    <cellStyle name="40% - Accent4 3 2 2 8 2 2" xfId="17810"/>
    <cellStyle name="40% - Accent4 3 2 2 8 2 3" xfId="17811"/>
    <cellStyle name="40% - Accent4 3 2 2 8 3" xfId="17812"/>
    <cellStyle name="40% - Accent4 3 2 2 8 4" xfId="17813"/>
    <cellStyle name="40% - Accent4 3 2 2 8 5" xfId="17814"/>
    <cellStyle name="40% - Accent4 3 2 2 8 6" xfId="17815"/>
    <cellStyle name="40% - Accent4 3 2 2 9" xfId="17816"/>
    <cellStyle name="40% - Accent4 3 2 2 9 2" xfId="17817"/>
    <cellStyle name="40% - Accent4 3 2 2 9 3" xfId="17818"/>
    <cellStyle name="40% - Accent4 3 2 3" xfId="17819"/>
    <cellStyle name="40% - Accent4 3 2 3 10" xfId="17820"/>
    <cellStyle name="40% - Accent4 3 2 3 2" xfId="17821"/>
    <cellStyle name="40% - Accent4 3 2 3 2 2" xfId="17822"/>
    <cellStyle name="40% - Accent4 3 2 3 2 2 2" xfId="17823"/>
    <cellStyle name="40% - Accent4 3 2 3 2 2 2 2" xfId="17824"/>
    <cellStyle name="40% - Accent4 3 2 3 2 2 2 3" xfId="17825"/>
    <cellStyle name="40% - Accent4 3 2 3 2 2 3" xfId="17826"/>
    <cellStyle name="40% - Accent4 3 2 3 2 2 4" xfId="17827"/>
    <cellStyle name="40% - Accent4 3 2 3 2 2 5" xfId="17828"/>
    <cellStyle name="40% - Accent4 3 2 3 2 2 6" xfId="17829"/>
    <cellStyle name="40% - Accent4 3 2 3 2 3" xfId="17830"/>
    <cellStyle name="40% - Accent4 3 2 3 2 3 2" xfId="17831"/>
    <cellStyle name="40% - Accent4 3 2 3 2 3 2 2" xfId="17832"/>
    <cellStyle name="40% - Accent4 3 2 3 2 3 2 3" xfId="17833"/>
    <cellStyle name="40% - Accent4 3 2 3 2 3 3" xfId="17834"/>
    <cellStyle name="40% - Accent4 3 2 3 2 3 4" xfId="17835"/>
    <cellStyle name="40% - Accent4 3 2 3 2 3 5" xfId="17836"/>
    <cellStyle name="40% - Accent4 3 2 3 2 3 6" xfId="17837"/>
    <cellStyle name="40% - Accent4 3 2 3 2 4" xfId="17838"/>
    <cellStyle name="40% - Accent4 3 2 3 2 4 2" xfId="17839"/>
    <cellStyle name="40% - Accent4 3 2 3 2 4 3" xfId="17840"/>
    <cellStyle name="40% - Accent4 3 2 3 2 5" xfId="17841"/>
    <cellStyle name="40% - Accent4 3 2 3 2 6" xfId="17842"/>
    <cellStyle name="40% - Accent4 3 2 3 2 7" xfId="17843"/>
    <cellStyle name="40% - Accent4 3 2 3 2 8" xfId="17844"/>
    <cellStyle name="40% - Accent4 3 2 3 3" xfId="17845"/>
    <cellStyle name="40% - Accent4 3 2 3 3 2" xfId="17846"/>
    <cellStyle name="40% - Accent4 3 2 3 3 2 2" xfId="17847"/>
    <cellStyle name="40% - Accent4 3 2 3 3 2 2 2" xfId="17848"/>
    <cellStyle name="40% - Accent4 3 2 3 3 2 2 3" xfId="17849"/>
    <cellStyle name="40% - Accent4 3 2 3 3 2 3" xfId="17850"/>
    <cellStyle name="40% - Accent4 3 2 3 3 2 4" xfId="17851"/>
    <cellStyle name="40% - Accent4 3 2 3 3 2 5" xfId="17852"/>
    <cellStyle name="40% - Accent4 3 2 3 3 2 6" xfId="17853"/>
    <cellStyle name="40% - Accent4 3 2 3 3 3" xfId="17854"/>
    <cellStyle name="40% - Accent4 3 2 3 3 3 2" xfId="17855"/>
    <cellStyle name="40% - Accent4 3 2 3 3 3 3" xfId="17856"/>
    <cellStyle name="40% - Accent4 3 2 3 3 4" xfId="17857"/>
    <cellStyle name="40% - Accent4 3 2 3 3 5" xfId="17858"/>
    <cellStyle name="40% - Accent4 3 2 3 3 6" xfId="17859"/>
    <cellStyle name="40% - Accent4 3 2 3 3 7" xfId="17860"/>
    <cellStyle name="40% - Accent4 3 2 3 4" xfId="17861"/>
    <cellStyle name="40% - Accent4 3 2 3 4 2" xfId="17862"/>
    <cellStyle name="40% - Accent4 3 2 3 4 2 2" xfId="17863"/>
    <cellStyle name="40% - Accent4 3 2 3 4 2 3" xfId="17864"/>
    <cellStyle name="40% - Accent4 3 2 3 4 3" xfId="17865"/>
    <cellStyle name="40% - Accent4 3 2 3 4 4" xfId="17866"/>
    <cellStyle name="40% - Accent4 3 2 3 4 5" xfId="17867"/>
    <cellStyle name="40% - Accent4 3 2 3 4 6" xfId="17868"/>
    <cellStyle name="40% - Accent4 3 2 3 5" xfId="17869"/>
    <cellStyle name="40% - Accent4 3 2 3 5 2" xfId="17870"/>
    <cellStyle name="40% - Accent4 3 2 3 5 2 2" xfId="17871"/>
    <cellStyle name="40% - Accent4 3 2 3 5 2 3" xfId="17872"/>
    <cellStyle name="40% - Accent4 3 2 3 5 3" xfId="17873"/>
    <cellStyle name="40% - Accent4 3 2 3 5 4" xfId="17874"/>
    <cellStyle name="40% - Accent4 3 2 3 5 5" xfId="17875"/>
    <cellStyle name="40% - Accent4 3 2 3 5 6" xfId="17876"/>
    <cellStyle name="40% - Accent4 3 2 3 6" xfId="17877"/>
    <cellStyle name="40% - Accent4 3 2 3 6 2" xfId="17878"/>
    <cellStyle name="40% - Accent4 3 2 3 6 3" xfId="17879"/>
    <cellStyle name="40% - Accent4 3 2 3 7" xfId="17880"/>
    <cellStyle name="40% - Accent4 3 2 3 8" xfId="17881"/>
    <cellStyle name="40% - Accent4 3 2 3 9" xfId="17882"/>
    <cellStyle name="40% - Accent4 3 2 4" xfId="17883"/>
    <cellStyle name="40% - Accent4 3 2 4 2" xfId="17884"/>
    <cellStyle name="40% - Accent4 3 2 4 2 2" xfId="17885"/>
    <cellStyle name="40% - Accent4 3 2 4 2 2 2" xfId="17886"/>
    <cellStyle name="40% - Accent4 3 2 4 2 2 2 2" xfId="17887"/>
    <cellStyle name="40% - Accent4 3 2 4 2 2 2 3" xfId="17888"/>
    <cellStyle name="40% - Accent4 3 2 4 2 2 3" xfId="17889"/>
    <cellStyle name="40% - Accent4 3 2 4 2 2 4" xfId="17890"/>
    <cellStyle name="40% - Accent4 3 2 4 2 2 5" xfId="17891"/>
    <cellStyle name="40% - Accent4 3 2 4 2 2 6" xfId="17892"/>
    <cellStyle name="40% - Accent4 3 2 4 2 3" xfId="17893"/>
    <cellStyle name="40% - Accent4 3 2 4 2 3 2" xfId="17894"/>
    <cellStyle name="40% - Accent4 3 2 4 2 3 3" xfId="17895"/>
    <cellStyle name="40% - Accent4 3 2 4 2 4" xfId="17896"/>
    <cellStyle name="40% - Accent4 3 2 4 2 5" xfId="17897"/>
    <cellStyle name="40% - Accent4 3 2 4 2 6" xfId="17898"/>
    <cellStyle name="40% - Accent4 3 2 4 2 7" xfId="17899"/>
    <cellStyle name="40% - Accent4 3 2 4 3" xfId="17900"/>
    <cellStyle name="40% - Accent4 3 2 4 3 2" xfId="17901"/>
    <cellStyle name="40% - Accent4 3 2 4 3 2 2" xfId="17902"/>
    <cellStyle name="40% - Accent4 3 2 4 3 2 3" xfId="17903"/>
    <cellStyle name="40% - Accent4 3 2 4 3 3" xfId="17904"/>
    <cellStyle name="40% - Accent4 3 2 4 3 4" xfId="17905"/>
    <cellStyle name="40% - Accent4 3 2 4 3 5" xfId="17906"/>
    <cellStyle name="40% - Accent4 3 2 4 3 6" xfId="17907"/>
    <cellStyle name="40% - Accent4 3 2 4 4" xfId="17908"/>
    <cellStyle name="40% - Accent4 3 2 4 4 2" xfId="17909"/>
    <cellStyle name="40% - Accent4 3 2 4 4 2 2" xfId="17910"/>
    <cellStyle name="40% - Accent4 3 2 4 4 2 3" xfId="17911"/>
    <cellStyle name="40% - Accent4 3 2 4 4 3" xfId="17912"/>
    <cellStyle name="40% - Accent4 3 2 4 4 4" xfId="17913"/>
    <cellStyle name="40% - Accent4 3 2 4 4 5" xfId="17914"/>
    <cellStyle name="40% - Accent4 3 2 4 4 6" xfId="17915"/>
    <cellStyle name="40% - Accent4 3 2 4 5" xfId="17916"/>
    <cellStyle name="40% - Accent4 3 2 4 5 2" xfId="17917"/>
    <cellStyle name="40% - Accent4 3 2 4 5 3" xfId="17918"/>
    <cellStyle name="40% - Accent4 3 2 4 6" xfId="17919"/>
    <cellStyle name="40% - Accent4 3 2 4 7" xfId="17920"/>
    <cellStyle name="40% - Accent4 3 2 4 8" xfId="17921"/>
    <cellStyle name="40% - Accent4 3 2 4 9" xfId="17922"/>
    <cellStyle name="40% - Accent4 3 2 5" xfId="17923"/>
    <cellStyle name="40% - Accent4 3 2 5 2" xfId="17924"/>
    <cellStyle name="40% - Accent4 3 2 5 2 2" xfId="17925"/>
    <cellStyle name="40% - Accent4 3 2 5 2 2 2" xfId="17926"/>
    <cellStyle name="40% - Accent4 3 2 5 2 2 3" xfId="17927"/>
    <cellStyle name="40% - Accent4 3 2 5 2 3" xfId="17928"/>
    <cellStyle name="40% - Accent4 3 2 5 2 4" xfId="17929"/>
    <cellStyle name="40% - Accent4 3 2 5 2 5" xfId="17930"/>
    <cellStyle name="40% - Accent4 3 2 5 2 6" xfId="17931"/>
    <cellStyle name="40% - Accent4 3 2 5 3" xfId="17932"/>
    <cellStyle name="40% - Accent4 3 2 5 3 2" xfId="17933"/>
    <cellStyle name="40% - Accent4 3 2 5 3 3" xfId="17934"/>
    <cellStyle name="40% - Accent4 3 2 5 4" xfId="17935"/>
    <cellStyle name="40% - Accent4 3 2 5 5" xfId="17936"/>
    <cellStyle name="40% - Accent4 3 2 5 6" xfId="17937"/>
    <cellStyle name="40% - Accent4 3 2 5 7" xfId="17938"/>
    <cellStyle name="40% - Accent4 3 2 6" xfId="17939"/>
    <cellStyle name="40% - Accent4 3 2 6 2" xfId="17940"/>
    <cellStyle name="40% - Accent4 3 2 6 2 2" xfId="17941"/>
    <cellStyle name="40% - Accent4 3 2 6 2 3" xfId="17942"/>
    <cellStyle name="40% - Accent4 3 2 6 3" xfId="17943"/>
    <cellStyle name="40% - Accent4 3 2 6 4" xfId="17944"/>
    <cellStyle name="40% - Accent4 3 2 6 5" xfId="17945"/>
    <cellStyle name="40% - Accent4 3 2 6 6" xfId="17946"/>
    <cellStyle name="40% - Accent4 3 2 7" xfId="17947"/>
    <cellStyle name="40% - Accent4 3 2 7 2" xfId="17948"/>
    <cellStyle name="40% - Accent4 3 2 7 2 2" xfId="17949"/>
    <cellStyle name="40% - Accent4 3 2 7 2 3" xfId="17950"/>
    <cellStyle name="40% - Accent4 3 2 7 3" xfId="17951"/>
    <cellStyle name="40% - Accent4 3 2 7 4" xfId="17952"/>
    <cellStyle name="40% - Accent4 3 2 7 5" xfId="17953"/>
    <cellStyle name="40% - Accent4 3 2 7 6" xfId="17954"/>
    <cellStyle name="40% - Accent4 3 2 8" xfId="17955"/>
    <cellStyle name="40% - Accent4 3 2 8 2" xfId="17956"/>
    <cellStyle name="40% - Accent4 3 2 8 2 2" xfId="17957"/>
    <cellStyle name="40% - Accent4 3 2 8 2 3" xfId="17958"/>
    <cellStyle name="40% - Accent4 3 2 8 3" xfId="17959"/>
    <cellStyle name="40% - Accent4 3 2 8 4" xfId="17960"/>
    <cellStyle name="40% - Accent4 3 2 8 5" xfId="17961"/>
    <cellStyle name="40% - Accent4 3 2 8 6" xfId="17962"/>
    <cellStyle name="40% - Accent4 3 2 9" xfId="17963"/>
    <cellStyle name="40% - Accent4 3 2 9 2" xfId="17964"/>
    <cellStyle name="40% - Accent4 3 2 9 2 2" xfId="17965"/>
    <cellStyle name="40% - Accent4 3 2 9 2 3" xfId="17966"/>
    <cellStyle name="40% - Accent4 3 2 9 3" xfId="17967"/>
    <cellStyle name="40% - Accent4 3 2 9 4" xfId="17968"/>
    <cellStyle name="40% - Accent4 3 2 9 5" xfId="17969"/>
    <cellStyle name="40% - Accent4 3 2 9 6" xfId="17970"/>
    <cellStyle name="40% - Accent4 3 3" xfId="17971"/>
    <cellStyle name="40% - Accent4 3 3 10" xfId="17972"/>
    <cellStyle name="40% - Accent4 3 3 10 2" xfId="17973"/>
    <cellStyle name="40% - Accent4 3 3 10 3" xfId="17974"/>
    <cellStyle name="40% - Accent4 3 3 11" xfId="17975"/>
    <cellStyle name="40% - Accent4 3 3 12" xfId="17976"/>
    <cellStyle name="40% - Accent4 3 3 13" xfId="17977"/>
    <cellStyle name="40% - Accent4 3 3 14" xfId="17978"/>
    <cellStyle name="40% - Accent4 3 3 2" xfId="17979"/>
    <cellStyle name="40% - Accent4 3 3 2 10" xfId="17980"/>
    <cellStyle name="40% - Accent4 3 3 2 11" xfId="17981"/>
    <cellStyle name="40% - Accent4 3 3 2 12" xfId="17982"/>
    <cellStyle name="40% - Accent4 3 3 2 13" xfId="17983"/>
    <cellStyle name="40% - Accent4 3 3 2 2" xfId="17984"/>
    <cellStyle name="40% - Accent4 3 3 2 2 10" xfId="17985"/>
    <cellStyle name="40% - Accent4 3 3 2 2 2" xfId="17986"/>
    <cellStyle name="40% - Accent4 3 3 2 2 2 2" xfId="17987"/>
    <cellStyle name="40% - Accent4 3 3 2 2 2 2 2" xfId="17988"/>
    <cellStyle name="40% - Accent4 3 3 2 2 2 2 2 2" xfId="17989"/>
    <cellStyle name="40% - Accent4 3 3 2 2 2 2 2 3" xfId="17990"/>
    <cellStyle name="40% - Accent4 3 3 2 2 2 2 3" xfId="17991"/>
    <cellStyle name="40% - Accent4 3 3 2 2 2 2 4" xfId="17992"/>
    <cellStyle name="40% - Accent4 3 3 2 2 2 2 5" xfId="17993"/>
    <cellStyle name="40% - Accent4 3 3 2 2 2 2 6" xfId="17994"/>
    <cellStyle name="40% - Accent4 3 3 2 2 2 3" xfId="17995"/>
    <cellStyle name="40% - Accent4 3 3 2 2 2 3 2" xfId="17996"/>
    <cellStyle name="40% - Accent4 3 3 2 2 2 3 2 2" xfId="17997"/>
    <cellStyle name="40% - Accent4 3 3 2 2 2 3 2 3" xfId="17998"/>
    <cellStyle name="40% - Accent4 3 3 2 2 2 3 3" xfId="17999"/>
    <cellStyle name="40% - Accent4 3 3 2 2 2 3 4" xfId="18000"/>
    <cellStyle name="40% - Accent4 3 3 2 2 2 3 5" xfId="18001"/>
    <cellStyle name="40% - Accent4 3 3 2 2 2 3 6" xfId="18002"/>
    <cellStyle name="40% - Accent4 3 3 2 2 2 4" xfId="18003"/>
    <cellStyle name="40% - Accent4 3 3 2 2 2 4 2" xfId="18004"/>
    <cellStyle name="40% - Accent4 3 3 2 2 2 4 3" xfId="18005"/>
    <cellStyle name="40% - Accent4 3 3 2 2 2 5" xfId="18006"/>
    <cellStyle name="40% - Accent4 3 3 2 2 2 6" xfId="18007"/>
    <cellStyle name="40% - Accent4 3 3 2 2 2 7" xfId="18008"/>
    <cellStyle name="40% - Accent4 3 3 2 2 2 8" xfId="18009"/>
    <cellStyle name="40% - Accent4 3 3 2 2 3" xfId="18010"/>
    <cellStyle name="40% - Accent4 3 3 2 2 3 2" xfId="18011"/>
    <cellStyle name="40% - Accent4 3 3 2 2 3 2 2" xfId="18012"/>
    <cellStyle name="40% - Accent4 3 3 2 2 3 2 2 2" xfId="18013"/>
    <cellStyle name="40% - Accent4 3 3 2 2 3 2 2 3" xfId="18014"/>
    <cellStyle name="40% - Accent4 3 3 2 2 3 2 3" xfId="18015"/>
    <cellStyle name="40% - Accent4 3 3 2 2 3 2 4" xfId="18016"/>
    <cellStyle name="40% - Accent4 3 3 2 2 3 2 5" xfId="18017"/>
    <cellStyle name="40% - Accent4 3 3 2 2 3 2 6" xfId="18018"/>
    <cellStyle name="40% - Accent4 3 3 2 2 3 3" xfId="18019"/>
    <cellStyle name="40% - Accent4 3 3 2 2 3 3 2" xfId="18020"/>
    <cellStyle name="40% - Accent4 3 3 2 2 3 3 3" xfId="18021"/>
    <cellStyle name="40% - Accent4 3 3 2 2 3 4" xfId="18022"/>
    <cellStyle name="40% - Accent4 3 3 2 2 3 5" xfId="18023"/>
    <cellStyle name="40% - Accent4 3 3 2 2 3 6" xfId="18024"/>
    <cellStyle name="40% - Accent4 3 3 2 2 3 7" xfId="18025"/>
    <cellStyle name="40% - Accent4 3 3 2 2 4" xfId="18026"/>
    <cellStyle name="40% - Accent4 3 3 2 2 4 2" xfId="18027"/>
    <cellStyle name="40% - Accent4 3 3 2 2 4 2 2" xfId="18028"/>
    <cellStyle name="40% - Accent4 3 3 2 2 4 2 3" xfId="18029"/>
    <cellStyle name="40% - Accent4 3 3 2 2 4 3" xfId="18030"/>
    <cellStyle name="40% - Accent4 3 3 2 2 4 4" xfId="18031"/>
    <cellStyle name="40% - Accent4 3 3 2 2 4 5" xfId="18032"/>
    <cellStyle name="40% - Accent4 3 3 2 2 4 6" xfId="18033"/>
    <cellStyle name="40% - Accent4 3 3 2 2 5" xfId="18034"/>
    <cellStyle name="40% - Accent4 3 3 2 2 5 2" xfId="18035"/>
    <cellStyle name="40% - Accent4 3 3 2 2 5 2 2" xfId="18036"/>
    <cellStyle name="40% - Accent4 3 3 2 2 5 2 3" xfId="18037"/>
    <cellStyle name="40% - Accent4 3 3 2 2 5 3" xfId="18038"/>
    <cellStyle name="40% - Accent4 3 3 2 2 5 4" xfId="18039"/>
    <cellStyle name="40% - Accent4 3 3 2 2 5 5" xfId="18040"/>
    <cellStyle name="40% - Accent4 3 3 2 2 5 6" xfId="18041"/>
    <cellStyle name="40% - Accent4 3 3 2 2 6" xfId="18042"/>
    <cellStyle name="40% - Accent4 3 3 2 2 6 2" xfId="18043"/>
    <cellStyle name="40% - Accent4 3 3 2 2 6 3" xfId="18044"/>
    <cellStyle name="40% - Accent4 3 3 2 2 7" xfId="18045"/>
    <cellStyle name="40% - Accent4 3 3 2 2 8" xfId="18046"/>
    <cellStyle name="40% - Accent4 3 3 2 2 9" xfId="18047"/>
    <cellStyle name="40% - Accent4 3 3 2 3" xfId="18048"/>
    <cellStyle name="40% - Accent4 3 3 2 3 2" xfId="18049"/>
    <cellStyle name="40% - Accent4 3 3 2 3 2 2" xfId="18050"/>
    <cellStyle name="40% - Accent4 3 3 2 3 2 2 2" xfId="18051"/>
    <cellStyle name="40% - Accent4 3 3 2 3 2 2 2 2" xfId="18052"/>
    <cellStyle name="40% - Accent4 3 3 2 3 2 2 2 3" xfId="18053"/>
    <cellStyle name="40% - Accent4 3 3 2 3 2 2 3" xfId="18054"/>
    <cellStyle name="40% - Accent4 3 3 2 3 2 2 4" xfId="18055"/>
    <cellStyle name="40% - Accent4 3 3 2 3 2 2 5" xfId="18056"/>
    <cellStyle name="40% - Accent4 3 3 2 3 2 2 6" xfId="18057"/>
    <cellStyle name="40% - Accent4 3 3 2 3 2 3" xfId="18058"/>
    <cellStyle name="40% - Accent4 3 3 2 3 2 3 2" xfId="18059"/>
    <cellStyle name="40% - Accent4 3 3 2 3 2 3 3" xfId="18060"/>
    <cellStyle name="40% - Accent4 3 3 2 3 2 4" xfId="18061"/>
    <cellStyle name="40% - Accent4 3 3 2 3 2 5" xfId="18062"/>
    <cellStyle name="40% - Accent4 3 3 2 3 2 6" xfId="18063"/>
    <cellStyle name="40% - Accent4 3 3 2 3 2 7" xfId="18064"/>
    <cellStyle name="40% - Accent4 3 3 2 3 3" xfId="18065"/>
    <cellStyle name="40% - Accent4 3 3 2 3 3 2" xfId="18066"/>
    <cellStyle name="40% - Accent4 3 3 2 3 3 2 2" xfId="18067"/>
    <cellStyle name="40% - Accent4 3 3 2 3 3 2 3" xfId="18068"/>
    <cellStyle name="40% - Accent4 3 3 2 3 3 3" xfId="18069"/>
    <cellStyle name="40% - Accent4 3 3 2 3 3 4" xfId="18070"/>
    <cellStyle name="40% - Accent4 3 3 2 3 3 5" xfId="18071"/>
    <cellStyle name="40% - Accent4 3 3 2 3 3 6" xfId="18072"/>
    <cellStyle name="40% - Accent4 3 3 2 3 4" xfId="18073"/>
    <cellStyle name="40% - Accent4 3 3 2 3 4 2" xfId="18074"/>
    <cellStyle name="40% - Accent4 3 3 2 3 4 2 2" xfId="18075"/>
    <cellStyle name="40% - Accent4 3 3 2 3 4 2 3" xfId="18076"/>
    <cellStyle name="40% - Accent4 3 3 2 3 4 3" xfId="18077"/>
    <cellStyle name="40% - Accent4 3 3 2 3 4 4" xfId="18078"/>
    <cellStyle name="40% - Accent4 3 3 2 3 4 5" xfId="18079"/>
    <cellStyle name="40% - Accent4 3 3 2 3 4 6" xfId="18080"/>
    <cellStyle name="40% - Accent4 3 3 2 3 5" xfId="18081"/>
    <cellStyle name="40% - Accent4 3 3 2 3 5 2" xfId="18082"/>
    <cellStyle name="40% - Accent4 3 3 2 3 5 3" xfId="18083"/>
    <cellStyle name="40% - Accent4 3 3 2 3 6" xfId="18084"/>
    <cellStyle name="40% - Accent4 3 3 2 3 7" xfId="18085"/>
    <cellStyle name="40% - Accent4 3 3 2 3 8" xfId="18086"/>
    <cellStyle name="40% - Accent4 3 3 2 3 9" xfId="18087"/>
    <cellStyle name="40% - Accent4 3 3 2 4" xfId="18088"/>
    <cellStyle name="40% - Accent4 3 3 2 4 2" xfId="18089"/>
    <cellStyle name="40% - Accent4 3 3 2 4 2 2" xfId="18090"/>
    <cellStyle name="40% - Accent4 3 3 2 4 2 2 2" xfId="18091"/>
    <cellStyle name="40% - Accent4 3 3 2 4 2 2 3" xfId="18092"/>
    <cellStyle name="40% - Accent4 3 3 2 4 2 3" xfId="18093"/>
    <cellStyle name="40% - Accent4 3 3 2 4 2 4" xfId="18094"/>
    <cellStyle name="40% - Accent4 3 3 2 4 2 5" xfId="18095"/>
    <cellStyle name="40% - Accent4 3 3 2 4 2 6" xfId="18096"/>
    <cellStyle name="40% - Accent4 3 3 2 4 3" xfId="18097"/>
    <cellStyle name="40% - Accent4 3 3 2 4 3 2" xfId="18098"/>
    <cellStyle name="40% - Accent4 3 3 2 4 3 3" xfId="18099"/>
    <cellStyle name="40% - Accent4 3 3 2 4 4" xfId="18100"/>
    <cellStyle name="40% - Accent4 3 3 2 4 5" xfId="18101"/>
    <cellStyle name="40% - Accent4 3 3 2 4 6" xfId="18102"/>
    <cellStyle name="40% - Accent4 3 3 2 4 7" xfId="18103"/>
    <cellStyle name="40% - Accent4 3 3 2 5" xfId="18104"/>
    <cellStyle name="40% - Accent4 3 3 2 5 2" xfId="18105"/>
    <cellStyle name="40% - Accent4 3 3 2 5 2 2" xfId="18106"/>
    <cellStyle name="40% - Accent4 3 3 2 5 2 3" xfId="18107"/>
    <cellStyle name="40% - Accent4 3 3 2 5 3" xfId="18108"/>
    <cellStyle name="40% - Accent4 3 3 2 5 4" xfId="18109"/>
    <cellStyle name="40% - Accent4 3 3 2 5 5" xfId="18110"/>
    <cellStyle name="40% - Accent4 3 3 2 5 6" xfId="18111"/>
    <cellStyle name="40% - Accent4 3 3 2 6" xfId="18112"/>
    <cellStyle name="40% - Accent4 3 3 2 6 2" xfId="18113"/>
    <cellStyle name="40% - Accent4 3 3 2 6 2 2" xfId="18114"/>
    <cellStyle name="40% - Accent4 3 3 2 6 2 3" xfId="18115"/>
    <cellStyle name="40% - Accent4 3 3 2 6 3" xfId="18116"/>
    <cellStyle name="40% - Accent4 3 3 2 6 4" xfId="18117"/>
    <cellStyle name="40% - Accent4 3 3 2 6 5" xfId="18118"/>
    <cellStyle name="40% - Accent4 3 3 2 6 6" xfId="18119"/>
    <cellStyle name="40% - Accent4 3 3 2 7" xfId="18120"/>
    <cellStyle name="40% - Accent4 3 3 2 7 2" xfId="18121"/>
    <cellStyle name="40% - Accent4 3 3 2 7 2 2" xfId="18122"/>
    <cellStyle name="40% - Accent4 3 3 2 7 2 3" xfId="18123"/>
    <cellStyle name="40% - Accent4 3 3 2 7 3" xfId="18124"/>
    <cellStyle name="40% - Accent4 3 3 2 7 4" xfId="18125"/>
    <cellStyle name="40% - Accent4 3 3 2 7 5" xfId="18126"/>
    <cellStyle name="40% - Accent4 3 3 2 7 6" xfId="18127"/>
    <cellStyle name="40% - Accent4 3 3 2 8" xfId="18128"/>
    <cellStyle name="40% - Accent4 3 3 2 8 2" xfId="18129"/>
    <cellStyle name="40% - Accent4 3 3 2 8 2 2" xfId="18130"/>
    <cellStyle name="40% - Accent4 3 3 2 8 2 3" xfId="18131"/>
    <cellStyle name="40% - Accent4 3 3 2 8 3" xfId="18132"/>
    <cellStyle name="40% - Accent4 3 3 2 8 4" xfId="18133"/>
    <cellStyle name="40% - Accent4 3 3 2 8 5" xfId="18134"/>
    <cellStyle name="40% - Accent4 3 3 2 8 6" xfId="18135"/>
    <cellStyle name="40% - Accent4 3 3 2 9" xfId="18136"/>
    <cellStyle name="40% - Accent4 3 3 2 9 2" xfId="18137"/>
    <cellStyle name="40% - Accent4 3 3 2 9 3" xfId="18138"/>
    <cellStyle name="40% - Accent4 3 3 3" xfId="18139"/>
    <cellStyle name="40% - Accent4 3 3 3 10" xfId="18140"/>
    <cellStyle name="40% - Accent4 3 3 3 2" xfId="18141"/>
    <cellStyle name="40% - Accent4 3 3 3 2 2" xfId="18142"/>
    <cellStyle name="40% - Accent4 3 3 3 2 2 2" xfId="18143"/>
    <cellStyle name="40% - Accent4 3 3 3 2 2 2 2" xfId="18144"/>
    <cellStyle name="40% - Accent4 3 3 3 2 2 2 3" xfId="18145"/>
    <cellStyle name="40% - Accent4 3 3 3 2 2 3" xfId="18146"/>
    <cellStyle name="40% - Accent4 3 3 3 2 2 4" xfId="18147"/>
    <cellStyle name="40% - Accent4 3 3 3 2 2 5" xfId="18148"/>
    <cellStyle name="40% - Accent4 3 3 3 2 2 6" xfId="18149"/>
    <cellStyle name="40% - Accent4 3 3 3 2 3" xfId="18150"/>
    <cellStyle name="40% - Accent4 3 3 3 2 3 2" xfId="18151"/>
    <cellStyle name="40% - Accent4 3 3 3 2 3 2 2" xfId="18152"/>
    <cellStyle name="40% - Accent4 3 3 3 2 3 2 3" xfId="18153"/>
    <cellStyle name="40% - Accent4 3 3 3 2 3 3" xfId="18154"/>
    <cellStyle name="40% - Accent4 3 3 3 2 3 4" xfId="18155"/>
    <cellStyle name="40% - Accent4 3 3 3 2 3 5" xfId="18156"/>
    <cellStyle name="40% - Accent4 3 3 3 2 3 6" xfId="18157"/>
    <cellStyle name="40% - Accent4 3 3 3 2 4" xfId="18158"/>
    <cellStyle name="40% - Accent4 3 3 3 2 4 2" xfId="18159"/>
    <cellStyle name="40% - Accent4 3 3 3 2 4 3" xfId="18160"/>
    <cellStyle name="40% - Accent4 3 3 3 2 5" xfId="18161"/>
    <cellStyle name="40% - Accent4 3 3 3 2 6" xfId="18162"/>
    <cellStyle name="40% - Accent4 3 3 3 2 7" xfId="18163"/>
    <cellStyle name="40% - Accent4 3 3 3 2 8" xfId="18164"/>
    <cellStyle name="40% - Accent4 3 3 3 3" xfId="18165"/>
    <cellStyle name="40% - Accent4 3 3 3 3 2" xfId="18166"/>
    <cellStyle name="40% - Accent4 3 3 3 3 2 2" xfId="18167"/>
    <cellStyle name="40% - Accent4 3 3 3 3 2 2 2" xfId="18168"/>
    <cellStyle name="40% - Accent4 3 3 3 3 2 2 3" xfId="18169"/>
    <cellStyle name="40% - Accent4 3 3 3 3 2 3" xfId="18170"/>
    <cellStyle name="40% - Accent4 3 3 3 3 2 4" xfId="18171"/>
    <cellStyle name="40% - Accent4 3 3 3 3 2 5" xfId="18172"/>
    <cellStyle name="40% - Accent4 3 3 3 3 2 6" xfId="18173"/>
    <cellStyle name="40% - Accent4 3 3 3 3 3" xfId="18174"/>
    <cellStyle name="40% - Accent4 3 3 3 3 3 2" xfId="18175"/>
    <cellStyle name="40% - Accent4 3 3 3 3 3 3" xfId="18176"/>
    <cellStyle name="40% - Accent4 3 3 3 3 4" xfId="18177"/>
    <cellStyle name="40% - Accent4 3 3 3 3 5" xfId="18178"/>
    <cellStyle name="40% - Accent4 3 3 3 3 6" xfId="18179"/>
    <cellStyle name="40% - Accent4 3 3 3 3 7" xfId="18180"/>
    <cellStyle name="40% - Accent4 3 3 3 4" xfId="18181"/>
    <cellStyle name="40% - Accent4 3 3 3 4 2" xfId="18182"/>
    <cellStyle name="40% - Accent4 3 3 3 4 2 2" xfId="18183"/>
    <cellStyle name="40% - Accent4 3 3 3 4 2 3" xfId="18184"/>
    <cellStyle name="40% - Accent4 3 3 3 4 3" xfId="18185"/>
    <cellStyle name="40% - Accent4 3 3 3 4 4" xfId="18186"/>
    <cellStyle name="40% - Accent4 3 3 3 4 5" xfId="18187"/>
    <cellStyle name="40% - Accent4 3 3 3 4 6" xfId="18188"/>
    <cellStyle name="40% - Accent4 3 3 3 5" xfId="18189"/>
    <cellStyle name="40% - Accent4 3 3 3 5 2" xfId="18190"/>
    <cellStyle name="40% - Accent4 3 3 3 5 2 2" xfId="18191"/>
    <cellStyle name="40% - Accent4 3 3 3 5 2 3" xfId="18192"/>
    <cellStyle name="40% - Accent4 3 3 3 5 3" xfId="18193"/>
    <cellStyle name="40% - Accent4 3 3 3 5 4" xfId="18194"/>
    <cellStyle name="40% - Accent4 3 3 3 5 5" xfId="18195"/>
    <cellStyle name="40% - Accent4 3 3 3 5 6" xfId="18196"/>
    <cellStyle name="40% - Accent4 3 3 3 6" xfId="18197"/>
    <cellStyle name="40% - Accent4 3 3 3 6 2" xfId="18198"/>
    <cellStyle name="40% - Accent4 3 3 3 6 3" xfId="18199"/>
    <cellStyle name="40% - Accent4 3 3 3 7" xfId="18200"/>
    <cellStyle name="40% - Accent4 3 3 3 8" xfId="18201"/>
    <cellStyle name="40% - Accent4 3 3 3 9" xfId="18202"/>
    <cellStyle name="40% - Accent4 3 3 4" xfId="18203"/>
    <cellStyle name="40% - Accent4 3 3 4 2" xfId="18204"/>
    <cellStyle name="40% - Accent4 3 3 4 2 2" xfId="18205"/>
    <cellStyle name="40% - Accent4 3 3 4 2 2 2" xfId="18206"/>
    <cellStyle name="40% - Accent4 3 3 4 2 2 2 2" xfId="18207"/>
    <cellStyle name="40% - Accent4 3 3 4 2 2 2 3" xfId="18208"/>
    <cellStyle name="40% - Accent4 3 3 4 2 2 3" xfId="18209"/>
    <cellStyle name="40% - Accent4 3 3 4 2 2 4" xfId="18210"/>
    <cellStyle name="40% - Accent4 3 3 4 2 2 5" xfId="18211"/>
    <cellStyle name="40% - Accent4 3 3 4 2 2 6" xfId="18212"/>
    <cellStyle name="40% - Accent4 3 3 4 2 3" xfId="18213"/>
    <cellStyle name="40% - Accent4 3 3 4 2 3 2" xfId="18214"/>
    <cellStyle name="40% - Accent4 3 3 4 2 3 3" xfId="18215"/>
    <cellStyle name="40% - Accent4 3 3 4 2 4" xfId="18216"/>
    <cellStyle name="40% - Accent4 3 3 4 2 5" xfId="18217"/>
    <cellStyle name="40% - Accent4 3 3 4 2 6" xfId="18218"/>
    <cellStyle name="40% - Accent4 3 3 4 2 7" xfId="18219"/>
    <cellStyle name="40% - Accent4 3 3 4 3" xfId="18220"/>
    <cellStyle name="40% - Accent4 3 3 4 3 2" xfId="18221"/>
    <cellStyle name="40% - Accent4 3 3 4 3 2 2" xfId="18222"/>
    <cellStyle name="40% - Accent4 3 3 4 3 2 3" xfId="18223"/>
    <cellStyle name="40% - Accent4 3 3 4 3 3" xfId="18224"/>
    <cellStyle name="40% - Accent4 3 3 4 3 4" xfId="18225"/>
    <cellStyle name="40% - Accent4 3 3 4 3 5" xfId="18226"/>
    <cellStyle name="40% - Accent4 3 3 4 3 6" xfId="18227"/>
    <cellStyle name="40% - Accent4 3 3 4 4" xfId="18228"/>
    <cellStyle name="40% - Accent4 3 3 4 4 2" xfId="18229"/>
    <cellStyle name="40% - Accent4 3 3 4 4 2 2" xfId="18230"/>
    <cellStyle name="40% - Accent4 3 3 4 4 2 3" xfId="18231"/>
    <cellStyle name="40% - Accent4 3 3 4 4 3" xfId="18232"/>
    <cellStyle name="40% - Accent4 3 3 4 4 4" xfId="18233"/>
    <cellStyle name="40% - Accent4 3 3 4 4 5" xfId="18234"/>
    <cellStyle name="40% - Accent4 3 3 4 4 6" xfId="18235"/>
    <cellStyle name="40% - Accent4 3 3 4 5" xfId="18236"/>
    <cellStyle name="40% - Accent4 3 3 4 5 2" xfId="18237"/>
    <cellStyle name="40% - Accent4 3 3 4 5 3" xfId="18238"/>
    <cellStyle name="40% - Accent4 3 3 4 6" xfId="18239"/>
    <cellStyle name="40% - Accent4 3 3 4 7" xfId="18240"/>
    <cellStyle name="40% - Accent4 3 3 4 8" xfId="18241"/>
    <cellStyle name="40% - Accent4 3 3 4 9" xfId="18242"/>
    <cellStyle name="40% - Accent4 3 3 5" xfId="18243"/>
    <cellStyle name="40% - Accent4 3 3 5 2" xfId="18244"/>
    <cellStyle name="40% - Accent4 3 3 5 2 2" xfId="18245"/>
    <cellStyle name="40% - Accent4 3 3 5 2 2 2" xfId="18246"/>
    <cellStyle name="40% - Accent4 3 3 5 2 2 3" xfId="18247"/>
    <cellStyle name="40% - Accent4 3 3 5 2 3" xfId="18248"/>
    <cellStyle name="40% - Accent4 3 3 5 2 4" xfId="18249"/>
    <cellStyle name="40% - Accent4 3 3 5 2 5" xfId="18250"/>
    <cellStyle name="40% - Accent4 3 3 5 2 6" xfId="18251"/>
    <cellStyle name="40% - Accent4 3 3 5 3" xfId="18252"/>
    <cellStyle name="40% - Accent4 3 3 5 3 2" xfId="18253"/>
    <cellStyle name="40% - Accent4 3 3 5 3 3" xfId="18254"/>
    <cellStyle name="40% - Accent4 3 3 5 4" xfId="18255"/>
    <cellStyle name="40% - Accent4 3 3 5 5" xfId="18256"/>
    <cellStyle name="40% - Accent4 3 3 5 6" xfId="18257"/>
    <cellStyle name="40% - Accent4 3 3 5 7" xfId="18258"/>
    <cellStyle name="40% - Accent4 3 3 6" xfId="18259"/>
    <cellStyle name="40% - Accent4 3 3 6 2" xfId="18260"/>
    <cellStyle name="40% - Accent4 3 3 6 2 2" xfId="18261"/>
    <cellStyle name="40% - Accent4 3 3 6 2 3" xfId="18262"/>
    <cellStyle name="40% - Accent4 3 3 6 3" xfId="18263"/>
    <cellStyle name="40% - Accent4 3 3 6 4" xfId="18264"/>
    <cellStyle name="40% - Accent4 3 3 6 5" xfId="18265"/>
    <cellStyle name="40% - Accent4 3 3 6 6" xfId="18266"/>
    <cellStyle name="40% - Accent4 3 3 7" xfId="18267"/>
    <cellStyle name="40% - Accent4 3 3 7 2" xfId="18268"/>
    <cellStyle name="40% - Accent4 3 3 7 2 2" xfId="18269"/>
    <cellStyle name="40% - Accent4 3 3 7 2 3" xfId="18270"/>
    <cellStyle name="40% - Accent4 3 3 7 3" xfId="18271"/>
    <cellStyle name="40% - Accent4 3 3 7 4" xfId="18272"/>
    <cellStyle name="40% - Accent4 3 3 7 5" xfId="18273"/>
    <cellStyle name="40% - Accent4 3 3 7 6" xfId="18274"/>
    <cellStyle name="40% - Accent4 3 3 8" xfId="18275"/>
    <cellStyle name="40% - Accent4 3 3 8 2" xfId="18276"/>
    <cellStyle name="40% - Accent4 3 3 8 2 2" xfId="18277"/>
    <cellStyle name="40% - Accent4 3 3 8 2 3" xfId="18278"/>
    <cellStyle name="40% - Accent4 3 3 8 3" xfId="18279"/>
    <cellStyle name="40% - Accent4 3 3 8 4" xfId="18280"/>
    <cellStyle name="40% - Accent4 3 3 8 5" xfId="18281"/>
    <cellStyle name="40% - Accent4 3 3 8 6" xfId="18282"/>
    <cellStyle name="40% - Accent4 3 3 9" xfId="18283"/>
    <cellStyle name="40% - Accent4 3 3 9 2" xfId="18284"/>
    <cellStyle name="40% - Accent4 3 3 9 2 2" xfId="18285"/>
    <cellStyle name="40% - Accent4 3 3 9 2 3" xfId="18286"/>
    <cellStyle name="40% - Accent4 3 3 9 3" xfId="18287"/>
    <cellStyle name="40% - Accent4 3 3 9 4" xfId="18288"/>
    <cellStyle name="40% - Accent4 3 3 9 5" xfId="18289"/>
    <cellStyle name="40% - Accent4 3 3 9 6" xfId="18290"/>
    <cellStyle name="40% - Accent4 3 4" xfId="18291"/>
    <cellStyle name="40% - Accent4 3 4 10" xfId="18292"/>
    <cellStyle name="40% - Accent4 3 4 11" xfId="18293"/>
    <cellStyle name="40% - Accent4 3 4 12" xfId="18294"/>
    <cellStyle name="40% - Accent4 3 4 13" xfId="18295"/>
    <cellStyle name="40% - Accent4 3 4 2" xfId="18296"/>
    <cellStyle name="40% - Accent4 3 4 2 10" xfId="18297"/>
    <cellStyle name="40% - Accent4 3 4 2 2" xfId="18298"/>
    <cellStyle name="40% - Accent4 3 4 2 2 2" xfId="18299"/>
    <cellStyle name="40% - Accent4 3 4 2 2 2 2" xfId="18300"/>
    <cellStyle name="40% - Accent4 3 4 2 2 2 2 2" xfId="18301"/>
    <cellStyle name="40% - Accent4 3 4 2 2 2 2 3" xfId="18302"/>
    <cellStyle name="40% - Accent4 3 4 2 2 2 3" xfId="18303"/>
    <cellStyle name="40% - Accent4 3 4 2 2 2 4" xfId="18304"/>
    <cellStyle name="40% - Accent4 3 4 2 2 2 5" xfId="18305"/>
    <cellStyle name="40% - Accent4 3 4 2 2 2 6" xfId="18306"/>
    <cellStyle name="40% - Accent4 3 4 2 2 3" xfId="18307"/>
    <cellStyle name="40% - Accent4 3 4 2 2 3 2" xfId="18308"/>
    <cellStyle name="40% - Accent4 3 4 2 2 3 2 2" xfId="18309"/>
    <cellStyle name="40% - Accent4 3 4 2 2 3 2 3" xfId="18310"/>
    <cellStyle name="40% - Accent4 3 4 2 2 3 3" xfId="18311"/>
    <cellStyle name="40% - Accent4 3 4 2 2 3 4" xfId="18312"/>
    <cellStyle name="40% - Accent4 3 4 2 2 3 5" xfId="18313"/>
    <cellStyle name="40% - Accent4 3 4 2 2 3 6" xfId="18314"/>
    <cellStyle name="40% - Accent4 3 4 2 2 4" xfId="18315"/>
    <cellStyle name="40% - Accent4 3 4 2 2 4 2" xfId="18316"/>
    <cellStyle name="40% - Accent4 3 4 2 2 4 3" xfId="18317"/>
    <cellStyle name="40% - Accent4 3 4 2 2 5" xfId="18318"/>
    <cellStyle name="40% - Accent4 3 4 2 2 6" xfId="18319"/>
    <cellStyle name="40% - Accent4 3 4 2 2 7" xfId="18320"/>
    <cellStyle name="40% - Accent4 3 4 2 2 8" xfId="18321"/>
    <cellStyle name="40% - Accent4 3 4 2 3" xfId="18322"/>
    <cellStyle name="40% - Accent4 3 4 2 3 2" xfId="18323"/>
    <cellStyle name="40% - Accent4 3 4 2 3 2 2" xfId="18324"/>
    <cellStyle name="40% - Accent4 3 4 2 3 2 2 2" xfId="18325"/>
    <cellStyle name="40% - Accent4 3 4 2 3 2 2 3" xfId="18326"/>
    <cellStyle name="40% - Accent4 3 4 2 3 2 3" xfId="18327"/>
    <cellStyle name="40% - Accent4 3 4 2 3 2 4" xfId="18328"/>
    <cellStyle name="40% - Accent4 3 4 2 3 2 5" xfId="18329"/>
    <cellStyle name="40% - Accent4 3 4 2 3 2 6" xfId="18330"/>
    <cellStyle name="40% - Accent4 3 4 2 3 3" xfId="18331"/>
    <cellStyle name="40% - Accent4 3 4 2 3 3 2" xfId="18332"/>
    <cellStyle name="40% - Accent4 3 4 2 3 3 3" xfId="18333"/>
    <cellStyle name="40% - Accent4 3 4 2 3 4" xfId="18334"/>
    <cellStyle name="40% - Accent4 3 4 2 3 5" xfId="18335"/>
    <cellStyle name="40% - Accent4 3 4 2 3 6" xfId="18336"/>
    <cellStyle name="40% - Accent4 3 4 2 3 7" xfId="18337"/>
    <cellStyle name="40% - Accent4 3 4 2 4" xfId="18338"/>
    <cellStyle name="40% - Accent4 3 4 2 4 2" xfId="18339"/>
    <cellStyle name="40% - Accent4 3 4 2 4 2 2" xfId="18340"/>
    <cellStyle name="40% - Accent4 3 4 2 4 2 3" xfId="18341"/>
    <cellStyle name="40% - Accent4 3 4 2 4 3" xfId="18342"/>
    <cellStyle name="40% - Accent4 3 4 2 4 4" xfId="18343"/>
    <cellStyle name="40% - Accent4 3 4 2 4 5" xfId="18344"/>
    <cellStyle name="40% - Accent4 3 4 2 4 6" xfId="18345"/>
    <cellStyle name="40% - Accent4 3 4 2 5" xfId="18346"/>
    <cellStyle name="40% - Accent4 3 4 2 5 2" xfId="18347"/>
    <cellStyle name="40% - Accent4 3 4 2 5 2 2" xfId="18348"/>
    <cellStyle name="40% - Accent4 3 4 2 5 2 3" xfId="18349"/>
    <cellStyle name="40% - Accent4 3 4 2 5 3" xfId="18350"/>
    <cellStyle name="40% - Accent4 3 4 2 5 4" xfId="18351"/>
    <cellStyle name="40% - Accent4 3 4 2 5 5" xfId="18352"/>
    <cellStyle name="40% - Accent4 3 4 2 5 6" xfId="18353"/>
    <cellStyle name="40% - Accent4 3 4 2 6" xfId="18354"/>
    <cellStyle name="40% - Accent4 3 4 2 6 2" xfId="18355"/>
    <cellStyle name="40% - Accent4 3 4 2 6 3" xfId="18356"/>
    <cellStyle name="40% - Accent4 3 4 2 7" xfId="18357"/>
    <cellStyle name="40% - Accent4 3 4 2 8" xfId="18358"/>
    <cellStyle name="40% - Accent4 3 4 2 9" xfId="18359"/>
    <cellStyle name="40% - Accent4 3 4 3" xfId="18360"/>
    <cellStyle name="40% - Accent4 3 4 3 2" xfId="18361"/>
    <cellStyle name="40% - Accent4 3 4 3 2 2" xfId="18362"/>
    <cellStyle name="40% - Accent4 3 4 3 2 2 2" xfId="18363"/>
    <cellStyle name="40% - Accent4 3 4 3 2 2 2 2" xfId="18364"/>
    <cellStyle name="40% - Accent4 3 4 3 2 2 2 3" xfId="18365"/>
    <cellStyle name="40% - Accent4 3 4 3 2 2 3" xfId="18366"/>
    <cellStyle name="40% - Accent4 3 4 3 2 2 4" xfId="18367"/>
    <cellStyle name="40% - Accent4 3 4 3 2 2 5" xfId="18368"/>
    <cellStyle name="40% - Accent4 3 4 3 2 2 6" xfId="18369"/>
    <cellStyle name="40% - Accent4 3 4 3 2 3" xfId="18370"/>
    <cellStyle name="40% - Accent4 3 4 3 2 3 2" xfId="18371"/>
    <cellStyle name="40% - Accent4 3 4 3 2 3 3" xfId="18372"/>
    <cellStyle name="40% - Accent4 3 4 3 2 4" xfId="18373"/>
    <cellStyle name="40% - Accent4 3 4 3 2 5" xfId="18374"/>
    <cellStyle name="40% - Accent4 3 4 3 2 6" xfId="18375"/>
    <cellStyle name="40% - Accent4 3 4 3 2 7" xfId="18376"/>
    <cellStyle name="40% - Accent4 3 4 3 3" xfId="18377"/>
    <cellStyle name="40% - Accent4 3 4 3 3 2" xfId="18378"/>
    <cellStyle name="40% - Accent4 3 4 3 3 2 2" xfId="18379"/>
    <cellStyle name="40% - Accent4 3 4 3 3 2 3" xfId="18380"/>
    <cellStyle name="40% - Accent4 3 4 3 3 3" xfId="18381"/>
    <cellStyle name="40% - Accent4 3 4 3 3 4" xfId="18382"/>
    <cellStyle name="40% - Accent4 3 4 3 3 5" xfId="18383"/>
    <cellStyle name="40% - Accent4 3 4 3 3 6" xfId="18384"/>
    <cellStyle name="40% - Accent4 3 4 3 4" xfId="18385"/>
    <cellStyle name="40% - Accent4 3 4 3 4 2" xfId="18386"/>
    <cellStyle name="40% - Accent4 3 4 3 4 2 2" xfId="18387"/>
    <cellStyle name="40% - Accent4 3 4 3 4 2 3" xfId="18388"/>
    <cellStyle name="40% - Accent4 3 4 3 4 3" xfId="18389"/>
    <cellStyle name="40% - Accent4 3 4 3 4 4" xfId="18390"/>
    <cellStyle name="40% - Accent4 3 4 3 4 5" xfId="18391"/>
    <cellStyle name="40% - Accent4 3 4 3 4 6" xfId="18392"/>
    <cellStyle name="40% - Accent4 3 4 3 5" xfId="18393"/>
    <cellStyle name="40% - Accent4 3 4 3 5 2" xfId="18394"/>
    <cellStyle name="40% - Accent4 3 4 3 5 3" xfId="18395"/>
    <cellStyle name="40% - Accent4 3 4 3 6" xfId="18396"/>
    <cellStyle name="40% - Accent4 3 4 3 7" xfId="18397"/>
    <cellStyle name="40% - Accent4 3 4 3 8" xfId="18398"/>
    <cellStyle name="40% - Accent4 3 4 3 9" xfId="18399"/>
    <cellStyle name="40% - Accent4 3 4 4" xfId="18400"/>
    <cellStyle name="40% - Accent4 3 4 4 2" xfId="18401"/>
    <cellStyle name="40% - Accent4 3 4 4 2 2" xfId="18402"/>
    <cellStyle name="40% - Accent4 3 4 4 2 2 2" xfId="18403"/>
    <cellStyle name="40% - Accent4 3 4 4 2 2 3" xfId="18404"/>
    <cellStyle name="40% - Accent4 3 4 4 2 3" xfId="18405"/>
    <cellStyle name="40% - Accent4 3 4 4 2 4" xfId="18406"/>
    <cellStyle name="40% - Accent4 3 4 4 2 5" xfId="18407"/>
    <cellStyle name="40% - Accent4 3 4 4 2 6" xfId="18408"/>
    <cellStyle name="40% - Accent4 3 4 4 3" xfId="18409"/>
    <cellStyle name="40% - Accent4 3 4 4 3 2" xfId="18410"/>
    <cellStyle name="40% - Accent4 3 4 4 3 3" xfId="18411"/>
    <cellStyle name="40% - Accent4 3 4 4 4" xfId="18412"/>
    <cellStyle name="40% - Accent4 3 4 4 5" xfId="18413"/>
    <cellStyle name="40% - Accent4 3 4 4 6" xfId="18414"/>
    <cellStyle name="40% - Accent4 3 4 4 7" xfId="18415"/>
    <cellStyle name="40% - Accent4 3 4 5" xfId="18416"/>
    <cellStyle name="40% - Accent4 3 4 5 2" xfId="18417"/>
    <cellStyle name="40% - Accent4 3 4 5 2 2" xfId="18418"/>
    <cellStyle name="40% - Accent4 3 4 5 2 3" xfId="18419"/>
    <cellStyle name="40% - Accent4 3 4 5 3" xfId="18420"/>
    <cellStyle name="40% - Accent4 3 4 5 4" xfId="18421"/>
    <cellStyle name="40% - Accent4 3 4 5 5" xfId="18422"/>
    <cellStyle name="40% - Accent4 3 4 5 6" xfId="18423"/>
    <cellStyle name="40% - Accent4 3 4 6" xfId="18424"/>
    <cellStyle name="40% - Accent4 3 4 6 2" xfId="18425"/>
    <cellStyle name="40% - Accent4 3 4 6 2 2" xfId="18426"/>
    <cellStyle name="40% - Accent4 3 4 6 2 3" xfId="18427"/>
    <cellStyle name="40% - Accent4 3 4 6 3" xfId="18428"/>
    <cellStyle name="40% - Accent4 3 4 6 4" xfId="18429"/>
    <cellStyle name="40% - Accent4 3 4 6 5" xfId="18430"/>
    <cellStyle name="40% - Accent4 3 4 6 6" xfId="18431"/>
    <cellStyle name="40% - Accent4 3 4 7" xfId="18432"/>
    <cellStyle name="40% - Accent4 3 4 7 2" xfId="18433"/>
    <cellStyle name="40% - Accent4 3 4 7 2 2" xfId="18434"/>
    <cellStyle name="40% - Accent4 3 4 7 2 3" xfId="18435"/>
    <cellStyle name="40% - Accent4 3 4 7 3" xfId="18436"/>
    <cellStyle name="40% - Accent4 3 4 7 4" xfId="18437"/>
    <cellStyle name="40% - Accent4 3 4 7 5" xfId="18438"/>
    <cellStyle name="40% - Accent4 3 4 7 6" xfId="18439"/>
    <cellStyle name="40% - Accent4 3 4 8" xfId="18440"/>
    <cellStyle name="40% - Accent4 3 4 8 2" xfId="18441"/>
    <cellStyle name="40% - Accent4 3 4 8 2 2" xfId="18442"/>
    <cellStyle name="40% - Accent4 3 4 8 2 3" xfId="18443"/>
    <cellStyle name="40% - Accent4 3 4 8 3" xfId="18444"/>
    <cellStyle name="40% - Accent4 3 4 8 4" xfId="18445"/>
    <cellStyle name="40% - Accent4 3 4 8 5" xfId="18446"/>
    <cellStyle name="40% - Accent4 3 4 8 6" xfId="18447"/>
    <cellStyle name="40% - Accent4 3 4 9" xfId="18448"/>
    <cellStyle name="40% - Accent4 3 4 9 2" xfId="18449"/>
    <cellStyle name="40% - Accent4 3 4 9 3" xfId="18450"/>
    <cellStyle name="40% - Accent4 3 5" xfId="18451"/>
    <cellStyle name="40% - Accent4 3 5 10" xfId="18452"/>
    <cellStyle name="40% - Accent4 3 5 2" xfId="18453"/>
    <cellStyle name="40% - Accent4 3 5 2 2" xfId="18454"/>
    <cellStyle name="40% - Accent4 3 5 2 2 2" xfId="18455"/>
    <cellStyle name="40% - Accent4 3 5 2 2 2 2" xfId="18456"/>
    <cellStyle name="40% - Accent4 3 5 2 2 2 3" xfId="18457"/>
    <cellStyle name="40% - Accent4 3 5 2 2 3" xfId="18458"/>
    <cellStyle name="40% - Accent4 3 5 2 2 4" xfId="18459"/>
    <cellStyle name="40% - Accent4 3 5 2 2 5" xfId="18460"/>
    <cellStyle name="40% - Accent4 3 5 2 2 6" xfId="18461"/>
    <cellStyle name="40% - Accent4 3 5 2 3" xfId="18462"/>
    <cellStyle name="40% - Accent4 3 5 2 3 2" xfId="18463"/>
    <cellStyle name="40% - Accent4 3 5 2 3 2 2" xfId="18464"/>
    <cellStyle name="40% - Accent4 3 5 2 3 2 3" xfId="18465"/>
    <cellStyle name="40% - Accent4 3 5 2 3 3" xfId="18466"/>
    <cellStyle name="40% - Accent4 3 5 2 3 4" xfId="18467"/>
    <cellStyle name="40% - Accent4 3 5 2 3 5" xfId="18468"/>
    <cellStyle name="40% - Accent4 3 5 2 3 6" xfId="18469"/>
    <cellStyle name="40% - Accent4 3 5 2 4" xfId="18470"/>
    <cellStyle name="40% - Accent4 3 5 2 4 2" xfId="18471"/>
    <cellStyle name="40% - Accent4 3 5 2 4 3" xfId="18472"/>
    <cellStyle name="40% - Accent4 3 5 2 5" xfId="18473"/>
    <cellStyle name="40% - Accent4 3 5 2 6" xfId="18474"/>
    <cellStyle name="40% - Accent4 3 5 2 7" xfId="18475"/>
    <cellStyle name="40% - Accent4 3 5 2 8" xfId="18476"/>
    <cellStyle name="40% - Accent4 3 5 3" xfId="18477"/>
    <cellStyle name="40% - Accent4 3 5 3 2" xfId="18478"/>
    <cellStyle name="40% - Accent4 3 5 3 2 2" xfId="18479"/>
    <cellStyle name="40% - Accent4 3 5 3 2 2 2" xfId="18480"/>
    <cellStyle name="40% - Accent4 3 5 3 2 2 3" xfId="18481"/>
    <cellStyle name="40% - Accent4 3 5 3 2 3" xfId="18482"/>
    <cellStyle name="40% - Accent4 3 5 3 2 4" xfId="18483"/>
    <cellStyle name="40% - Accent4 3 5 3 2 5" xfId="18484"/>
    <cellStyle name="40% - Accent4 3 5 3 2 6" xfId="18485"/>
    <cellStyle name="40% - Accent4 3 5 3 3" xfId="18486"/>
    <cellStyle name="40% - Accent4 3 5 3 3 2" xfId="18487"/>
    <cellStyle name="40% - Accent4 3 5 3 3 3" xfId="18488"/>
    <cellStyle name="40% - Accent4 3 5 3 4" xfId="18489"/>
    <cellStyle name="40% - Accent4 3 5 3 5" xfId="18490"/>
    <cellStyle name="40% - Accent4 3 5 3 6" xfId="18491"/>
    <cellStyle name="40% - Accent4 3 5 3 7" xfId="18492"/>
    <cellStyle name="40% - Accent4 3 5 4" xfId="18493"/>
    <cellStyle name="40% - Accent4 3 5 4 2" xfId="18494"/>
    <cellStyle name="40% - Accent4 3 5 4 2 2" xfId="18495"/>
    <cellStyle name="40% - Accent4 3 5 4 2 3" xfId="18496"/>
    <cellStyle name="40% - Accent4 3 5 4 3" xfId="18497"/>
    <cellStyle name="40% - Accent4 3 5 4 4" xfId="18498"/>
    <cellStyle name="40% - Accent4 3 5 4 5" xfId="18499"/>
    <cellStyle name="40% - Accent4 3 5 4 6" xfId="18500"/>
    <cellStyle name="40% - Accent4 3 5 5" xfId="18501"/>
    <cellStyle name="40% - Accent4 3 5 5 2" xfId="18502"/>
    <cellStyle name="40% - Accent4 3 5 5 2 2" xfId="18503"/>
    <cellStyle name="40% - Accent4 3 5 5 2 3" xfId="18504"/>
    <cellStyle name="40% - Accent4 3 5 5 3" xfId="18505"/>
    <cellStyle name="40% - Accent4 3 5 5 4" xfId="18506"/>
    <cellStyle name="40% - Accent4 3 5 5 5" xfId="18507"/>
    <cellStyle name="40% - Accent4 3 5 5 6" xfId="18508"/>
    <cellStyle name="40% - Accent4 3 5 6" xfId="18509"/>
    <cellStyle name="40% - Accent4 3 5 6 2" xfId="18510"/>
    <cellStyle name="40% - Accent4 3 5 6 3" xfId="18511"/>
    <cellStyle name="40% - Accent4 3 5 7" xfId="18512"/>
    <cellStyle name="40% - Accent4 3 5 8" xfId="18513"/>
    <cellStyle name="40% - Accent4 3 5 9" xfId="18514"/>
    <cellStyle name="40% - Accent4 3 6" xfId="18515"/>
    <cellStyle name="40% - Accent4 3 6 2" xfId="18516"/>
    <cellStyle name="40% - Accent4 3 6 2 2" xfId="18517"/>
    <cellStyle name="40% - Accent4 3 6 2 2 2" xfId="18518"/>
    <cellStyle name="40% - Accent4 3 6 2 2 2 2" xfId="18519"/>
    <cellStyle name="40% - Accent4 3 6 2 2 2 3" xfId="18520"/>
    <cellStyle name="40% - Accent4 3 6 2 2 3" xfId="18521"/>
    <cellStyle name="40% - Accent4 3 6 2 2 4" xfId="18522"/>
    <cellStyle name="40% - Accent4 3 6 2 2 5" xfId="18523"/>
    <cellStyle name="40% - Accent4 3 6 2 2 6" xfId="18524"/>
    <cellStyle name="40% - Accent4 3 6 2 3" xfId="18525"/>
    <cellStyle name="40% - Accent4 3 6 2 3 2" xfId="18526"/>
    <cellStyle name="40% - Accent4 3 6 2 3 3" xfId="18527"/>
    <cellStyle name="40% - Accent4 3 6 2 4" xfId="18528"/>
    <cellStyle name="40% - Accent4 3 6 2 5" xfId="18529"/>
    <cellStyle name="40% - Accent4 3 6 2 6" xfId="18530"/>
    <cellStyle name="40% - Accent4 3 6 2 7" xfId="18531"/>
    <cellStyle name="40% - Accent4 3 6 3" xfId="18532"/>
    <cellStyle name="40% - Accent4 3 6 3 2" xfId="18533"/>
    <cellStyle name="40% - Accent4 3 6 3 2 2" xfId="18534"/>
    <cellStyle name="40% - Accent4 3 6 3 2 3" xfId="18535"/>
    <cellStyle name="40% - Accent4 3 6 3 3" xfId="18536"/>
    <cellStyle name="40% - Accent4 3 6 3 4" xfId="18537"/>
    <cellStyle name="40% - Accent4 3 6 3 5" xfId="18538"/>
    <cellStyle name="40% - Accent4 3 6 3 6" xfId="18539"/>
    <cellStyle name="40% - Accent4 3 6 4" xfId="18540"/>
    <cellStyle name="40% - Accent4 3 6 4 2" xfId="18541"/>
    <cellStyle name="40% - Accent4 3 6 4 2 2" xfId="18542"/>
    <cellStyle name="40% - Accent4 3 6 4 2 3" xfId="18543"/>
    <cellStyle name="40% - Accent4 3 6 4 3" xfId="18544"/>
    <cellStyle name="40% - Accent4 3 6 4 4" xfId="18545"/>
    <cellStyle name="40% - Accent4 3 6 4 5" xfId="18546"/>
    <cellStyle name="40% - Accent4 3 6 4 6" xfId="18547"/>
    <cellStyle name="40% - Accent4 3 6 5" xfId="18548"/>
    <cellStyle name="40% - Accent4 3 6 5 2" xfId="18549"/>
    <cellStyle name="40% - Accent4 3 6 5 3" xfId="18550"/>
    <cellStyle name="40% - Accent4 3 6 6" xfId="18551"/>
    <cellStyle name="40% - Accent4 3 6 7" xfId="18552"/>
    <cellStyle name="40% - Accent4 3 6 8" xfId="18553"/>
    <cellStyle name="40% - Accent4 3 6 9" xfId="18554"/>
    <cellStyle name="40% - Accent4 3 7" xfId="18555"/>
    <cellStyle name="40% - Accent4 3 7 2" xfId="18556"/>
    <cellStyle name="40% - Accent4 3 7 2 2" xfId="18557"/>
    <cellStyle name="40% - Accent4 3 7 2 2 2" xfId="18558"/>
    <cellStyle name="40% - Accent4 3 7 2 2 3" xfId="18559"/>
    <cellStyle name="40% - Accent4 3 7 2 3" xfId="18560"/>
    <cellStyle name="40% - Accent4 3 7 2 4" xfId="18561"/>
    <cellStyle name="40% - Accent4 3 7 2 5" xfId="18562"/>
    <cellStyle name="40% - Accent4 3 7 2 6" xfId="18563"/>
    <cellStyle name="40% - Accent4 3 7 3" xfId="18564"/>
    <cellStyle name="40% - Accent4 3 7 3 2" xfId="18565"/>
    <cellStyle name="40% - Accent4 3 7 3 3" xfId="18566"/>
    <cellStyle name="40% - Accent4 3 7 4" xfId="18567"/>
    <cellStyle name="40% - Accent4 3 7 5" xfId="18568"/>
    <cellStyle name="40% - Accent4 3 7 6" xfId="18569"/>
    <cellStyle name="40% - Accent4 3 7 7" xfId="18570"/>
    <cellStyle name="40% - Accent4 3 8" xfId="18571"/>
    <cellStyle name="40% - Accent4 3 8 2" xfId="18572"/>
    <cellStyle name="40% - Accent4 3 8 2 2" xfId="18573"/>
    <cellStyle name="40% - Accent4 3 8 2 3" xfId="18574"/>
    <cellStyle name="40% - Accent4 3 8 3" xfId="18575"/>
    <cellStyle name="40% - Accent4 3 8 4" xfId="18576"/>
    <cellStyle name="40% - Accent4 3 8 5" xfId="18577"/>
    <cellStyle name="40% - Accent4 3 8 6" xfId="18578"/>
    <cellStyle name="40% - Accent4 3 9" xfId="18579"/>
    <cellStyle name="40% - Accent4 3 9 2" xfId="18580"/>
    <cellStyle name="40% - Accent4 3 9 2 2" xfId="18581"/>
    <cellStyle name="40% - Accent4 3 9 2 3" xfId="18582"/>
    <cellStyle name="40% - Accent4 3 9 3" xfId="18583"/>
    <cellStyle name="40% - Accent4 3 9 4" xfId="18584"/>
    <cellStyle name="40% - Accent4 3 9 5" xfId="18585"/>
    <cellStyle name="40% - Accent4 3 9 6" xfId="18586"/>
    <cellStyle name="40% - Accent4 4" xfId="18587"/>
    <cellStyle name="40% - Accent4 4 10" xfId="18588"/>
    <cellStyle name="40% - Accent4 4 10 2" xfId="18589"/>
    <cellStyle name="40% - Accent4 4 10 2 2" xfId="18590"/>
    <cellStyle name="40% - Accent4 4 10 2 3" xfId="18591"/>
    <cellStyle name="40% - Accent4 4 10 3" xfId="18592"/>
    <cellStyle name="40% - Accent4 4 10 4" xfId="18593"/>
    <cellStyle name="40% - Accent4 4 10 5" xfId="18594"/>
    <cellStyle name="40% - Accent4 4 10 6" xfId="18595"/>
    <cellStyle name="40% - Accent4 4 11" xfId="18596"/>
    <cellStyle name="40% - Accent4 4 11 2" xfId="18597"/>
    <cellStyle name="40% - Accent4 4 11 3" xfId="18598"/>
    <cellStyle name="40% - Accent4 4 12" xfId="18599"/>
    <cellStyle name="40% - Accent4 4 13" xfId="18600"/>
    <cellStyle name="40% - Accent4 4 14" xfId="18601"/>
    <cellStyle name="40% - Accent4 4 15" xfId="18602"/>
    <cellStyle name="40% - Accent4 4 2" xfId="18603"/>
    <cellStyle name="40% - Accent4 4 2 10" xfId="18604"/>
    <cellStyle name="40% - Accent4 4 2 10 2" xfId="18605"/>
    <cellStyle name="40% - Accent4 4 2 10 3" xfId="18606"/>
    <cellStyle name="40% - Accent4 4 2 11" xfId="18607"/>
    <cellStyle name="40% - Accent4 4 2 12" xfId="18608"/>
    <cellStyle name="40% - Accent4 4 2 13" xfId="18609"/>
    <cellStyle name="40% - Accent4 4 2 14" xfId="18610"/>
    <cellStyle name="40% - Accent4 4 2 2" xfId="18611"/>
    <cellStyle name="40% - Accent4 4 2 2 10" xfId="18612"/>
    <cellStyle name="40% - Accent4 4 2 2 11" xfId="18613"/>
    <cellStyle name="40% - Accent4 4 2 2 12" xfId="18614"/>
    <cellStyle name="40% - Accent4 4 2 2 13" xfId="18615"/>
    <cellStyle name="40% - Accent4 4 2 2 2" xfId="18616"/>
    <cellStyle name="40% - Accent4 4 2 2 2 10" xfId="18617"/>
    <cellStyle name="40% - Accent4 4 2 2 2 2" xfId="18618"/>
    <cellStyle name="40% - Accent4 4 2 2 2 2 2" xfId="18619"/>
    <cellStyle name="40% - Accent4 4 2 2 2 2 2 2" xfId="18620"/>
    <cellStyle name="40% - Accent4 4 2 2 2 2 2 2 2" xfId="18621"/>
    <cellStyle name="40% - Accent4 4 2 2 2 2 2 2 3" xfId="18622"/>
    <cellStyle name="40% - Accent4 4 2 2 2 2 2 3" xfId="18623"/>
    <cellStyle name="40% - Accent4 4 2 2 2 2 2 4" xfId="18624"/>
    <cellStyle name="40% - Accent4 4 2 2 2 2 2 5" xfId="18625"/>
    <cellStyle name="40% - Accent4 4 2 2 2 2 2 6" xfId="18626"/>
    <cellStyle name="40% - Accent4 4 2 2 2 2 3" xfId="18627"/>
    <cellStyle name="40% - Accent4 4 2 2 2 2 3 2" xfId="18628"/>
    <cellStyle name="40% - Accent4 4 2 2 2 2 3 2 2" xfId="18629"/>
    <cellStyle name="40% - Accent4 4 2 2 2 2 3 2 3" xfId="18630"/>
    <cellStyle name="40% - Accent4 4 2 2 2 2 3 3" xfId="18631"/>
    <cellStyle name="40% - Accent4 4 2 2 2 2 3 4" xfId="18632"/>
    <cellStyle name="40% - Accent4 4 2 2 2 2 3 5" xfId="18633"/>
    <cellStyle name="40% - Accent4 4 2 2 2 2 3 6" xfId="18634"/>
    <cellStyle name="40% - Accent4 4 2 2 2 2 4" xfId="18635"/>
    <cellStyle name="40% - Accent4 4 2 2 2 2 4 2" xfId="18636"/>
    <cellStyle name="40% - Accent4 4 2 2 2 2 4 3" xfId="18637"/>
    <cellStyle name="40% - Accent4 4 2 2 2 2 5" xfId="18638"/>
    <cellStyle name="40% - Accent4 4 2 2 2 2 6" xfId="18639"/>
    <cellStyle name="40% - Accent4 4 2 2 2 2 7" xfId="18640"/>
    <cellStyle name="40% - Accent4 4 2 2 2 2 8" xfId="18641"/>
    <cellStyle name="40% - Accent4 4 2 2 2 3" xfId="18642"/>
    <cellStyle name="40% - Accent4 4 2 2 2 3 2" xfId="18643"/>
    <cellStyle name="40% - Accent4 4 2 2 2 3 2 2" xfId="18644"/>
    <cellStyle name="40% - Accent4 4 2 2 2 3 2 2 2" xfId="18645"/>
    <cellStyle name="40% - Accent4 4 2 2 2 3 2 2 3" xfId="18646"/>
    <cellStyle name="40% - Accent4 4 2 2 2 3 2 3" xfId="18647"/>
    <cellStyle name="40% - Accent4 4 2 2 2 3 2 4" xfId="18648"/>
    <cellStyle name="40% - Accent4 4 2 2 2 3 2 5" xfId="18649"/>
    <cellStyle name="40% - Accent4 4 2 2 2 3 2 6" xfId="18650"/>
    <cellStyle name="40% - Accent4 4 2 2 2 3 3" xfId="18651"/>
    <cellStyle name="40% - Accent4 4 2 2 2 3 3 2" xfId="18652"/>
    <cellStyle name="40% - Accent4 4 2 2 2 3 3 3" xfId="18653"/>
    <cellStyle name="40% - Accent4 4 2 2 2 3 4" xfId="18654"/>
    <cellStyle name="40% - Accent4 4 2 2 2 3 5" xfId="18655"/>
    <cellStyle name="40% - Accent4 4 2 2 2 3 6" xfId="18656"/>
    <cellStyle name="40% - Accent4 4 2 2 2 3 7" xfId="18657"/>
    <cellStyle name="40% - Accent4 4 2 2 2 4" xfId="18658"/>
    <cellStyle name="40% - Accent4 4 2 2 2 4 2" xfId="18659"/>
    <cellStyle name="40% - Accent4 4 2 2 2 4 2 2" xfId="18660"/>
    <cellStyle name="40% - Accent4 4 2 2 2 4 2 3" xfId="18661"/>
    <cellStyle name="40% - Accent4 4 2 2 2 4 3" xfId="18662"/>
    <cellStyle name="40% - Accent4 4 2 2 2 4 4" xfId="18663"/>
    <cellStyle name="40% - Accent4 4 2 2 2 4 5" xfId="18664"/>
    <cellStyle name="40% - Accent4 4 2 2 2 4 6" xfId="18665"/>
    <cellStyle name="40% - Accent4 4 2 2 2 5" xfId="18666"/>
    <cellStyle name="40% - Accent4 4 2 2 2 5 2" xfId="18667"/>
    <cellStyle name="40% - Accent4 4 2 2 2 5 2 2" xfId="18668"/>
    <cellStyle name="40% - Accent4 4 2 2 2 5 2 3" xfId="18669"/>
    <cellStyle name="40% - Accent4 4 2 2 2 5 3" xfId="18670"/>
    <cellStyle name="40% - Accent4 4 2 2 2 5 4" xfId="18671"/>
    <cellStyle name="40% - Accent4 4 2 2 2 5 5" xfId="18672"/>
    <cellStyle name="40% - Accent4 4 2 2 2 5 6" xfId="18673"/>
    <cellStyle name="40% - Accent4 4 2 2 2 6" xfId="18674"/>
    <cellStyle name="40% - Accent4 4 2 2 2 6 2" xfId="18675"/>
    <cellStyle name="40% - Accent4 4 2 2 2 6 3" xfId="18676"/>
    <cellStyle name="40% - Accent4 4 2 2 2 7" xfId="18677"/>
    <cellStyle name="40% - Accent4 4 2 2 2 8" xfId="18678"/>
    <cellStyle name="40% - Accent4 4 2 2 2 9" xfId="18679"/>
    <cellStyle name="40% - Accent4 4 2 2 3" xfId="18680"/>
    <cellStyle name="40% - Accent4 4 2 2 3 2" xfId="18681"/>
    <cellStyle name="40% - Accent4 4 2 2 3 2 2" xfId="18682"/>
    <cellStyle name="40% - Accent4 4 2 2 3 2 2 2" xfId="18683"/>
    <cellStyle name="40% - Accent4 4 2 2 3 2 2 2 2" xfId="18684"/>
    <cellStyle name="40% - Accent4 4 2 2 3 2 2 2 3" xfId="18685"/>
    <cellStyle name="40% - Accent4 4 2 2 3 2 2 3" xfId="18686"/>
    <cellStyle name="40% - Accent4 4 2 2 3 2 2 4" xfId="18687"/>
    <cellStyle name="40% - Accent4 4 2 2 3 2 2 5" xfId="18688"/>
    <cellStyle name="40% - Accent4 4 2 2 3 2 2 6" xfId="18689"/>
    <cellStyle name="40% - Accent4 4 2 2 3 2 3" xfId="18690"/>
    <cellStyle name="40% - Accent4 4 2 2 3 2 3 2" xfId="18691"/>
    <cellStyle name="40% - Accent4 4 2 2 3 2 3 3" xfId="18692"/>
    <cellStyle name="40% - Accent4 4 2 2 3 2 4" xfId="18693"/>
    <cellStyle name="40% - Accent4 4 2 2 3 2 5" xfId="18694"/>
    <cellStyle name="40% - Accent4 4 2 2 3 2 6" xfId="18695"/>
    <cellStyle name="40% - Accent4 4 2 2 3 2 7" xfId="18696"/>
    <cellStyle name="40% - Accent4 4 2 2 3 3" xfId="18697"/>
    <cellStyle name="40% - Accent4 4 2 2 3 3 2" xfId="18698"/>
    <cellStyle name="40% - Accent4 4 2 2 3 3 2 2" xfId="18699"/>
    <cellStyle name="40% - Accent4 4 2 2 3 3 2 3" xfId="18700"/>
    <cellStyle name="40% - Accent4 4 2 2 3 3 3" xfId="18701"/>
    <cellStyle name="40% - Accent4 4 2 2 3 3 4" xfId="18702"/>
    <cellStyle name="40% - Accent4 4 2 2 3 3 5" xfId="18703"/>
    <cellStyle name="40% - Accent4 4 2 2 3 3 6" xfId="18704"/>
    <cellStyle name="40% - Accent4 4 2 2 3 4" xfId="18705"/>
    <cellStyle name="40% - Accent4 4 2 2 3 4 2" xfId="18706"/>
    <cellStyle name="40% - Accent4 4 2 2 3 4 2 2" xfId="18707"/>
    <cellStyle name="40% - Accent4 4 2 2 3 4 2 3" xfId="18708"/>
    <cellStyle name="40% - Accent4 4 2 2 3 4 3" xfId="18709"/>
    <cellStyle name="40% - Accent4 4 2 2 3 4 4" xfId="18710"/>
    <cellStyle name="40% - Accent4 4 2 2 3 4 5" xfId="18711"/>
    <cellStyle name="40% - Accent4 4 2 2 3 4 6" xfId="18712"/>
    <cellStyle name="40% - Accent4 4 2 2 3 5" xfId="18713"/>
    <cellStyle name="40% - Accent4 4 2 2 3 5 2" xfId="18714"/>
    <cellStyle name="40% - Accent4 4 2 2 3 5 3" xfId="18715"/>
    <cellStyle name="40% - Accent4 4 2 2 3 6" xfId="18716"/>
    <cellStyle name="40% - Accent4 4 2 2 3 7" xfId="18717"/>
    <cellStyle name="40% - Accent4 4 2 2 3 8" xfId="18718"/>
    <cellStyle name="40% - Accent4 4 2 2 3 9" xfId="18719"/>
    <cellStyle name="40% - Accent4 4 2 2 4" xfId="18720"/>
    <cellStyle name="40% - Accent4 4 2 2 4 2" xfId="18721"/>
    <cellStyle name="40% - Accent4 4 2 2 4 2 2" xfId="18722"/>
    <cellStyle name="40% - Accent4 4 2 2 4 2 2 2" xfId="18723"/>
    <cellStyle name="40% - Accent4 4 2 2 4 2 2 3" xfId="18724"/>
    <cellStyle name="40% - Accent4 4 2 2 4 2 3" xfId="18725"/>
    <cellStyle name="40% - Accent4 4 2 2 4 2 4" xfId="18726"/>
    <cellStyle name="40% - Accent4 4 2 2 4 2 5" xfId="18727"/>
    <cellStyle name="40% - Accent4 4 2 2 4 2 6" xfId="18728"/>
    <cellStyle name="40% - Accent4 4 2 2 4 3" xfId="18729"/>
    <cellStyle name="40% - Accent4 4 2 2 4 3 2" xfId="18730"/>
    <cellStyle name="40% - Accent4 4 2 2 4 3 3" xfId="18731"/>
    <cellStyle name="40% - Accent4 4 2 2 4 4" xfId="18732"/>
    <cellStyle name="40% - Accent4 4 2 2 4 5" xfId="18733"/>
    <cellStyle name="40% - Accent4 4 2 2 4 6" xfId="18734"/>
    <cellStyle name="40% - Accent4 4 2 2 4 7" xfId="18735"/>
    <cellStyle name="40% - Accent4 4 2 2 5" xfId="18736"/>
    <cellStyle name="40% - Accent4 4 2 2 5 2" xfId="18737"/>
    <cellStyle name="40% - Accent4 4 2 2 5 2 2" xfId="18738"/>
    <cellStyle name="40% - Accent4 4 2 2 5 2 3" xfId="18739"/>
    <cellStyle name="40% - Accent4 4 2 2 5 3" xfId="18740"/>
    <cellStyle name="40% - Accent4 4 2 2 5 4" xfId="18741"/>
    <cellStyle name="40% - Accent4 4 2 2 5 5" xfId="18742"/>
    <cellStyle name="40% - Accent4 4 2 2 5 6" xfId="18743"/>
    <cellStyle name="40% - Accent4 4 2 2 6" xfId="18744"/>
    <cellStyle name="40% - Accent4 4 2 2 6 2" xfId="18745"/>
    <cellStyle name="40% - Accent4 4 2 2 6 2 2" xfId="18746"/>
    <cellStyle name="40% - Accent4 4 2 2 6 2 3" xfId="18747"/>
    <cellStyle name="40% - Accent4 4 2 2 6 3" xfId="18748"/>
    <cellStyle name="40% - Accent4 4 2 2 6 4" xfId="18749"/>
    <cellStyle name="40% - Accent4 4 2 2 6 5" xfId="18750"/>
    <cellStyle name="40% - Accent4 4 2 2 6 6" xfId="18751"/>
    <cellStyle name="40% - Accent4 4 2 2 7" xfId="18752"/>
    <cellStyle name="40% - Accent4 4 2 2 7 2" xfId="18753"/>
    <cellStyle name="40% - Accent4 4 2 2 7 2 2" xfId="18754"/>
    <cellStyle name="40% - Accent4 4 2 2 7 2 3" xfId="18755"/>
    <cellStyle name="40% - Accent4 4 2 2 7 3" xfId="18756"/>
    <cellStyle name="40% - Accent4 4 2 2 7 4" xfId="18757"/>
    <cellStyle name="40% - Accent4 4 2 2 7 5" xfId="18758"/>
    <cellStyle name="40% - Accent4 4 2 2 7 6" xfId="18759"/>
    <cellStyle name="40% - Accent4 4 2 2 8" xfId="18760"/>
    <cellStyle name="40% - Accent4 4 2 2 8 2" xfId="18761"/>
    <cellStyle name="40% - Accent4 4 2 2 8 2 2" xfId="18762"/>
    <cellStyle name="40% - Accent4 4 2 2 8 2 3" xfId="18763"/>
    <cellStyle name="40% - Accent4 4 2 2 8 3" xfId="18764"/>
    <cellStyle name="40% - Accent4 4 2 2 8 4" xfId="18765"/>
    <cellStyle name="40% - Accent4 4 2 2 8 5" xfId="18766"/>
    <cellStyle name="40% - Accent4 4 2 2 8 6" xfId="18767"/>
    <cellStyle name="40% - Accent4 4 2 2 9" xfId="18768"/>
    <cellStyle name="40% - Accent4 4 2 2 9 2" xfId="18769"/>
    <cellStyle name="40% - Accent4 4 2 2 9 3" xfId="18770"/>
    <cellStyle name="40% - Accent4 4 2 3" xfId="18771"/>
    <cellStyle name="40% - Accent4 4 2 3 10" xfId="18772"/>
    <cellStyle name="40% - Accent4 4 2 3 2" xfId="18773"/>
    <cellStyle name="40% - Accent4 4 2 3 2 2" xfId="18774"/>
    <cellStyle name="40% - Accent4 4 2 3 2 2 2" xfId="18775"/>
    <cellStyle name="40% - Accent4 4 2 3 2 2 2 2" xfId="18776"/>
    <cellStyle name="40% - Accent4 4 2 3 2 2 2 3" xfId="18777"/>
    <cellStyle name="40% - Accent4 4 2 3 2 2 3" xfId="18778"/>
    <cellStyle name="40% - Accent4 4 2 3 2 2 4" xfId="18779"/>
    <cellStyle name="40% - Accent4 4 2 3 2 2 5" xfId="18780"/>
    <cellStyle name="40% - Accent4 4 2 3 2 2 6" xfId="18781"/>
    <cellStyle name="40% - Accent4 4 2 3 2 3" xfId="18782"/>
    <cellStyle name="40% - Accent4 4 2 3 2 3 2" xfId="18783"/>
    <cellStyle name="40% - Accent4 4 2 3 2 3 2 2" xfId="18784"/>
    <cellStyle name="40% - Accent4 4 2 3 2 3 2 3" xfId="18785"/>
    <cellStyle name="40% - Accent4 4 2 3 2 3 3" xfId="18786"/>
    <cellStyle name="40% - Accent4 4 2 3 2 3 4" xfId="18787"/>
    <cellStyle name="40% - Accent4 4 2 3 2 3 5" xfId="18788"/>
    <cellStyle name="40% - Accent4 4 2 3 2 3 6" xfId="18789"/>
    <cellStyle name="40% - Accent4 4 2 3 2 4" xfId="18790"/>
    <cellStyle name="40% - Accent4 4 2 3 2 4 2" xfId="18791"/>
    <cellStyle name="40% - Accent4 4 2 3 2 4 3" xfId="18792"/>
    <cellStyle name="40% - Accent4 4 2 3 2 5" xfId="18793"/>
    <cellStyle name="40% - Accent4 4 2 3 2 6" xfId="18794"/>
    <cellStyle name="40% - Accent4 4 2 3 2 7" xfId="18795"/>
    <cellStyle name="40% - Accent4 4 2 3 2 8" xfId="18796"/>
    <cellStyle name="40% - Accent4 4 2 3 3" xfId="18797"/>
    <cellStyle name="40% - Accent4 4 2 3 3 2" xfId="18798"/>
    <cellStyle name="40% - Accent4 4 2 3 3 2 2" xfId="18799"/>
    <cellStyle name="40% - Accent4 4 2 3 3 2 2 2" xfId="18800"/>
    <cellStyle name="40% - Accent4 4 2 3 3 2 2 3" xfId="18801"/>
    <cellStyle name="40% - Accent4 4 2 3 3 2 3" xfId="18802"/>
    <cellStyle name="40% - Accent4 4 2 3 3 2 4" xfId="18803"/>
    <cellStyle name="40% - Accent4 4 2 3 3 2 5" xfId="18804"/>
    <cellStyle name="40% - Accent4 4 2 3 3 2 6" xfId="18805"/>
    <cellStyle name="40% - Accent4 4 2 3 3 3" xfId="18806"/>
    <cellStyle name="40% - Accent4 4 2 3 3 3 2" xfId="18807"/>
    <cellStyle name="40% - Accent4 4 2 3 3 3 3" xfId="18808"/>
    <cellStyle name="40% - Accent4 4 2 3 3 4" xfId="18809"/>
    <cellStyle name="40% - Accent4 4 2 3 3 5" xfId="18810"/>
    <cellStyle name="40% - Accent4 4 2 3 3 6" xfId="18811"/>
    <cellStyle name="40% - Accent4 4 2 3 3 7" xfId="18812"/>
    <cellStyle name="40% - Accent4 4 2 3 4" xfId="18813"/>
    <cellStyle name="40% - Accent4 4 2 3 4 2" xfId="18814"/>
    <cellStyle name="40% - Accent4 4 2 3 4 2 2" xfId="18815"/>
    <cellStyle name="40% - Accent4 4 2 3 4 2 3" xfId="18816"/>
    <cellStyle name="40% - Accent4 4 2 3 4 3" xfId="18817"/>
    <cellStyle name="40% - Accent4 4 2 3 4 4" xfId="18818"/>
    <cellStyle name="40% - Accent4 4 2 3 4 5" xfId="18819"/>
    <cellStyle name="40% - Accent4 4 2 3 4 6" xfId="18820"/>
    <cellStyle name="40% - Accent4 4 2 3 5" xfId="18821"/>
    <cellStyle name="40% - Accent4 4 2 3 5 2" xfId="18822"/>
    <cellStyle name="40% - Accent4 4 2 3 5 2 2" xfId="18823"/>
    <cellStyle name="40% - Accent4 4 2 3 5 2 3" xfId="18824"/>
    <cellStyle name="40% - Accent4 4 2 3 5 3" xfId="18825"/>
    <cellStyle name="40% - Accent4 4 2 3 5 4" xfId="18826"/>
    <cellStyle name="40% - Accent4 4 2 3 5 5" xfId="18827"/>
    <cellStyle name="40% - Accent4 4 2 3 5 6" xfId="18828"/>
    <cellStyle name="40% - Accent4 4 2 3 6" xfId="18829"/>
    <cellStyle name="40% - Accent4 4 2 3 6 2" xfId="18830"/>
    <cellStyle name="40% - Accent4 4 2 3 6 3" xfId="18831"/>
    <cellStyle name="40% - Accent4 4 2 3 7" xfId="18832"/>
    <cellStyle name="40% - Accent4 4 2 3 8" xfId="18833"/>
    <cellStyle name="40% - Accent4 4 2 3 9" xfId="18834"/>
    <cellStyle name="40% - Accent4 4 2 4" xfId="18835"/>
    <cellStyle name="40% - Accent4 4 2 4 2" xfId="18836"/>
    <cellStyle name="40% - Accent4 4 2 4 2 2" xfId="18837"/>
    <cellStyle name="40% - Accent4 4 2 4 2 2 2" xfId="18838"/>
    <cellStyle name="40% - Accent4 4 2 4 2 2 2 2" xfId="18839"/>
    <cellStyle name="40% - Accent4 4 2 4 2 2 2 3" xfId="18840"/>
    <cellStyle name="40% - Accent4 4 2 4 2 2 3" xfId="18841"/>
    <cellStyle name="40% - Accent4 4 2 4 2 2 4" xfId="18842"/>
    <cellStyle name="40% - Accent4 4 2 4 2 2 5" xfId="18843"/>
    <cellStyle name="40% - Accent4 4 2 4 2 2 6" xfId="18844"/>
    <cellStyle name="40% - Accent4 4 2 4 2 3" xfId="18845"/>
    <cellStyle name="40% - Accent4 4 2 4 2 3 2" xfId="18846"/>
    <cellStyle name="40% - Accent4 4 2 4 2 3 3" xfId="18847"/>
    <cellStyle name="40% - Accent4 4 2 4 2 4" xfId="18848"/>
    <cellStyle name="40% - Accent4 4 2 4 2 5" xfId="18849"/>
    <cellStyle name="40% - Accent4 4 2 4 2 6" xfId="18850"/>
    <cellStyle name="40% - Accent4 4 2 4 2 7" xfId="18851"/>
    <cellStyle name="40% - Accent4 4 2 4 3" xfId="18852"/>
    <cellStyle name="40% - Accent4 4 2 4 3 2" xfId="18853"/>
    <cellStyle name="40% - Accent4 4 2 4 3 2 2" xfId="18854"/>
    <cellStyle name="40% - Accent4 4 2 4 3 2 3" xfId="18855"/>
    <cellStyle name="40% - Accent4 4 2 4 3 3" xfId="18856"/>
    <cellStyle name="40% - Accent4 4 2 4 3 4" xfId="18857"/>
    <cellStyle name="40% - Accent4 4 2 4 3 5" xfId="18858"/>
    <cellStyle name="40% - Accent4 4 2 4 3 6" xfId="18859"/>
    <cellStyle name="40% - Accent4 4 2 4 4" xfId="18860"/>
    <cellStyle name="40% - Accent4 4 2 4 4 2" xfId="18861"/>
    <cellStyle name="40% - Accent4 4 2 4 4 2 2" xfId="18862"/>
    <cellStyle name="40% - Accent4 4 2 4 4 2 3" xfId="18863"/>
    <cellStyle name="40% - Accent4 4 2 4 4 3" xfId="18864"/>
    <cellStyle name="40% - Accent4 4 2 4 4 4" xfId="18865"/>
    <cellStyle name="40% - Accent4 4 2 4 4 5" xfId="18866"/>
    <cellStyle name="40% - Accent4 4 2 4 4 6" xfId="18867"/>
    <cellStyle name="40% - Accent4 4 2 4 5" xfId="18868"/>
    <cellStyle name="40% - Accent4 4 2 4 5 2" xfId="18869"/>
    <cellStyle name="40% - Accent4 4 2 4 5 3" xfId="18870"/>
    <cellStyle name="40% - Accent4 4 2 4 6" xfId="18871"/>
    <cellStyle name="40% - Accent4 4 2 4 7" xfId="18872"/>
    <cellStyle name="40% - Accent4 4 2 4 8" xfId="18873"/>
    <cellStyle name="40% - Accent4 4 2 4 9" xfId="18874"/>
    <cellStyle name="40% - Accent4 4 2 5" xfId="18875"/>
    <cellStyle name="40% - Accent4 4 2 5 2" xfId="18876"/>
    <cellStyle name="40% - Accent4 4 2 5 2 2" xfId="18877"/>
    <cellStyle name="40% - Accent4 4 2 5 2 2 2" xfId="18878"/>
    <cellStyle name="40% - Accent4 4 2 5 2 2 3" xfId="18879"/>
    <cellStyle name="40% - Accent4 4 2 5 2 3" xfId="18880"/>
    <cellStyle name="40% - Accent4 4 2 5 2 4" xfId="18881"/>
    <cellStyle name="40% - Accent4 4 2 5 2 5" xfId="18882"/>
    <cellStyle name="40% - Accent4 4 2 5 2 6" xfId="18883"/>
    <cellStyle name="40% - Accent4 4 2 5 3" xfId="18884"/>
    <cellStyle name="40% - Accent4 4 2 5 3 2" xfId="18885"/>
    <cellStyle name="40% - Accent4 4 2 5 3 3" xfId="18886"/>
    <cellStyle name="40% - Accent4 4 2 5 4" xfId="18887"/>
    <cellStyle name="40% - Accent4 4 2 5 5" xfId="18888"/>
    <cellStyle name="40% - Accent4 4 2 5 6" xfId="18889"/>
    <cellStyle name="40% - Accent4 4 2 5 7" xfId="18890"/>
    <cellStyle name="40% - Accent4 4 2 6" xfId="18891"/>
    <cellStyle name="40% - Accent4 4 2 6 2" xfId="18892"/>
    <cellStyle name="40% - Accent4 4 2 6 2 2" xfId="18893"/>
    <cellStyle name="40% - Accent4 4 2 6 2 3" xfId="18894"/>
    <cellStyle name="40% - Accent4 4 2 6 3" xfId="18895"/>
    <cellStyle name="40% - Accent4 4 2 6 4" xfId="18896"/>
    <cellStyle name="40% - Accent4 4 2 6 5" xfId="18897"/>
    <cellStyle name="40% - Accent4 4 2 6 6" xfId="18898"/>
    <cellStyle name="40% - Accent4 4 2 7" xfId="18899"/>
    <cellStyle name="40% - Accent4 4 2 7 2" xfId="18900"/>
    <cellStyle name="40% - Accent4 4 2 7 2 2" xfId="18901"/>
    <cellStyle name="40% - Accent4 4 2 7 2 3" xfId="18902"/>
    <cellStyle name="40% - Accent4 4 2 7 3" xfId="18903"/>
    <cellStyle name="40% - Accent4 4 2 7 4" xfId="18904"/>
    <cellStyle name="40% - Accent4 4 2 7 5" xfId="18905"/>
    <cellStyle name="40% - Accent4 4 2 7 6" xfId="18906"/>
    <cellStyle name="40% - Accent4 4 2 8" xfId="18907"/>
    <cellStyle name="40% - Accent4 4 2 8 2" xfId="18908"/>
    <cellStyle name="40% - Accent4 4 2 8 2 2" xfId="18909"/>
    <cellStyle name="40% - Accent4 4 2 8 2 3" xfId="18910"/>
    <cellStyle name="40% - Accent4 4 2 8 3" xfId="18911"/>
    <cellStyle name="40% - Accent4 4 2 8 4" xfId="18912"/>
    <cellStyle name="40% - Accent4 4 2 8 5" xfId="18913"/>
    <cellStyle name="40% - Accent4 4 2 8 6" xfId="18914"/>
    <cellStyle name="40% - Accent4 4 2 9" xfId="18915"/>
    <cellStyle name="40% - Accent4 4 2 9 2" xfId="18916"/>
    <cellStyle name="40% - Accent4 4 2 9 2 2" xfId="18917"/>
    <cellStyle name="40% - Accent4 4 2 9 2 3" xfId="18918"/>
    <cellStyle name="40% - Accent4 4 2 9 3" xfId="18919"/>
    <cellStyle name="40% - Accent4 4 2 9 4" xfId="18920"/>
    <cellStyle name="40% - Accent4 4 2 9 5" xfId="18921"/>
    <cellStyle name="40% - Accent4 4 2 9 6" xfId="18922"/>
    <cellStyle name="40% - Accent4 4 3" xfId="18923"/>
    <cellStyle name="40% - Accent4 4 3 10" xfId="18924"/>
    <cellStyle name="40% - Accent4 4 3 11" xfId="18925"/>
    <cellStyle name="40% - Accent4 4 3 12" xfId="18926"/>
    <cellStyle name="40% - Accent4 4 3 13" xfId="18927"/>
    <cellStyle name="40% - Accent4 4 3 2" xfId="18928"/>
    <cellStyle name="40% - Accent4 4 3 2 10" xfId="18929"/>
    <cellStyle name="40% - Accent4 4 3 2 2" xfId="18930"/>
    <cellStyle name="40% - Accent4 4 3 2 2 2" xfId="18931"/>
    <cellStyle name="40% - Accent4 4 3 2 2 2 2" xfId="18932"/>
    <cellStyle name="40% - Accent4 4 3 2 2 2 2 2" xfId="18933"/>
    <cellStyle name="40% - Accent4 4 3 2 2 2 2 3" xfId="18934"/>
    <cellStyle name="40% - Accent4 4 3 2 2 2 3" xfId="18935"/>
    <cellStyle name="40% - Accent4 4 3 2 2 2 4" xfId="18936"/>
    <cellStyle name="40% - Accent4 4 3 2 2 2 5" xfId="18937"/>
    <cellStyle name="40% - Accent4 4 3 2 2 2 6" xfId="18938"/>
    <cellStyle name="40% - Accent4 4 3 2 2 3" xfId="18939"/>
    <cellStyle name="40% - Accent4 4 3 2 2 3 2" xfId="18940"/>
    <cellStyle name="40% - Accent4 4 3 2 2 3 2 2" xfId="18941"/>
    <cellStyle name="40% - Accent4 4 3 2 2 3 2 3" xfId="18942"/>
    <cellStyle name="40% - Accent4 4 3 2 2 3 3" xfId="18943"/>
    <cellStyle name="40% - Accent4 4 3 2 2 3 4" xfId="18944"/>
    <cellStyle name="40% - Accent4 4 3 2 2 3 5" xfId="18945"/>
    <cellStyle name="40% - Accent4 4 3 2 2 3 6" xfId="18946"/>
    <cellStyle name="40% - Accent4 4 3 2 2 4" xfId="18947"/>
    <cellStyle name="40% - Accent4 4 3 2 2 4 2" xfId="18948"/>
    <cellStyle name="40% - Accent4 4 3 2 2 4 3" xfId="18949"/>
    <cellStyle name="40% - Accent4 4 3 2 2 5" xfId="18950"/>
    <cellStyle name="40% - Accent4 4 3 2 2 6" xfId="18951"/>
    <cellStyle name="40% - Accent4 4 3 2 2 7" xfId="18952"/>
    <cellStyle name="40% - Accent4 4 3 2 2 8" xfId="18953"/>
    <cellStyle name="40% - Accent4 4 3 2 3" xfId="18954"/>
    <cellStyle name="40% - Accent4 4 3 2 3 2" xfId="18955"/>
    <cellStyle name="40% - Accent4 4 3 2 3 2 2" xfId="18956"/>
    <cellStyle name="40% - Accent4 4 3 2 3 2 2 2" xfId="18957"/>
    <cellStyle name="40% - Accent4 4 3 2 3 2 2 3" xfId="18958"/>
    <cellStyle name="40% - Accent4 4 3 2 3 2 3" xfId="18959"/>
    <cellStyle name="40% - Accent4 4 3 2 3 2 4" xfId="18960"/>
    <cellStyle name="40% - Accent4 4 3 2 3 2 5" xfId="18961"/>
    <cellStyle name="40% - Accent4 4 3 2 3 2 6" xfId="18962"/>
    <cellStyle name="40% - Accent4 4 3 2 3 3" xfId="18963"/>
    <cellStyle name="40% - Accent4 4 3 2 3 3 2" xfId="18964"/>
    <cellStyle name="40% - Accent4 4 3 2 3 3 3" xfId="18965"/>
    <cellStyle name="40% - Accent4 4 3 2 3 4" xfId="18966"/>
    <cellStyle name="40% - Accent4 4 3 2 3 5" xfId="18967"/>
    <cellStyle name="40% - Accent4 4 3 2 3 6" xfId="18968"/>
    <cellStyle name="40% - Accent4 4 3 2 3 7" xfId="18969"/>
    <cellStyle name="40% - Accent4 4 3 2 4" xfId="18970"/>
    <cellStyle name="40% - Accent4 4 3 2 4 2" xfId="18971"/>
    <cellStyle name="40% - Accent4 4 3 2 4 2 2" xfId="18972"/>
    <cellStyle name="40% - Accent4 4 3 2 4 2 3" xfId="18973"/>
    <cellStyle name="40% - Accent4 4 3 2 4 3" xfId="18974"/>
    <cellStyle name="40% - Accent4 4 3 2 4 4" xfId="18975"/>
    <cellStyle name="40% - Accent4 4 3 2 4 5" xfId="18976"/>
    <cellStyle name="40% - Accent4 4 3 2 4 6" xfId="18977"/>
    <cellStyle name="40% - Accent4 4 3 2 5" xfId="18978"/>
    <cellStyle name="40% - Accent4 4 3 2 5 2" xfId="18979"/>
    <cellStyle name="40% - Accent4 4 3 2 5 2 2" xfId="18980"/>
    <cellStyle name="40% - Accent4 4 3 2 5 2 3" xfId="18981"/>
    <cellStyle name="40% - Accent4 4 3 2 5 3" xfId="18982"/>
    <cellStyle name="40% - Accent4 4 3 2 5 4" xfId="18983"/>
    <cellStyle name="40% - Accent4 4 3 2 5 5" xfId="18984"/>
    <cellStyle name="40% - Accent4 4 3 2 5 6" xfId="18985"/>
    <cellStyle name="40% - Accent4 4 3 2 6" xfId="18986"/>
    <cellStyle name="40% - Accent4 4 3 2 6 2" xfId="18987"/>
    <cellStyle name="40% - Accent4 4 3 2 6 3" xfId="18988"/>
    <cellStyle name="40% - Accent4 4 3 2 7" xfId="18989"/>
    <cellStyle name="40% - Accent4 4 3 2 8" xfId="18990"/>
    <cellStyle name="40% - Accent4 4 3 2 9" xfId="18991"/>
    <cellStyle name="40% - Accent4 4 3 3" xfId="18992"/>
    <cellStyle name="40% - Accent4 4 3 3 2" xfId="18993"/>
    <cellStyle name="40% - Accent4 4 3 3 2 2" xfId="18994"/>
    <cellStyle name="40% - Accent4 4 3 3 2 2 2" xfId="18995"/>
    <cellStyle name="40% - Accent4 4 3 3 2 2 2 2" xfId="18996"/>
    <cellStyle name="40% - Accent4 4 3 3 2 2 2 3" xfId="18997"/>
    <cellStyle name="40% - Accent4 4 3 3 2 2 3" xfId="18998"/>
    <cellStyle name="40% - Accent4 4 3 3 2 2 4" xfId="18999"/>
    <cellStyle name="40% - Accent4 4 3 3 2 2 5" xfId="19000"/>
    <cellStyle name="40% - Accent4 4 3 3 2 2 6" xfId="19001"/>
    <cellStyle name="40% - Accent4 4 3 3 2 3" xfId="19002"/>
    <cellStyle name="40% - Accent4 4 3 3 2 3 2" xfId="19003"/>
    <cellStyle name="40% - Accent4 4 3 3 2 3 3" xfId="19004"/>
    <cellStyle name="40% - Accent4 4 3 3 2 4" xfId="19005"/>
    <cellStyle name="40% - Accent4 4 3 3 2 5" xfId="19006"/>
    <cellStyle name="40% - Accent4 4 3 3 2 6" xfId="19007"/>
    <cellStyle name="40% - Accent4 4 3 3 2 7" xfId="19008"/>
    <cellStyle name="40% - Accent4 4 3 3 3" xfId="19009"/>
    <cellStyle name="40% - Accent4 4 3 3 3 2" xfId="19010"/>
    <cellStyle name="40% - Accent4 4 3 3 3 2 2" xfId="19011"/>
    <cellStyle name="40% - Accent4 4 3 3 3 2 3" xfId="19012"/>
    <cellStyle name="40% - Accent4 4 3 3 3 3" xfId="19013"/>
    <cellStyle name="40% - Accent4 4 3 3 3 4" xfId="19014"/>
    <cellStyle name="40% - Accent4 4 3 3 3 5" xfId="19015"/>
    <cellStyle name="40% - Accent4 4 3 3 3 6" xfId="19016"/>
    <cellStyle name="40% - Accent4 4 3 3 4" xfId="19017"/>
    <cellStyle name="40% - Accent4 4 3 3 4 2" xfId="19018"/>
    <cellStyle name="40% - Accent4 4 3 3 4 2 2" xfId="19019"/>
    <cellStyle name="40% - Accent4 4 3 3 4 2 3" xfId="19020"/>
    <cellStyle name="40% - Accent4 4 3 3 4 3" xfId="19021"/>
    <cellStyle name="40% - Accent4 4 3 3 4 4" xfId="19022"/>
    <cellStyle name="40% - Accent4 4 3 3 4 5" xfId="19023"/>
    <cellStyle name="40% - Accent4 4 3 3 4 6" xfId="19024"/>
    <cellStyle name="40% - Accent4 4 3 3 5" xfId="19025"/>
    <cellStyle name="40% - Accent4 4 3 3 5 2" xfId="19026"/>
    <cellStyle name="40% - Accent4 4 3 3 5 3" xfId="19027"/>
    <cellStyle name="40% - Accent4 4 3 3 6" xfId="19028"/>
    <cellStyle name="40% - Accent4 4 3 3 7" xfId="19029"/>
    <cellStyle name="40% - Accent4 4 3 3 8" xfId="19030"/>
    <cellStyle name="40% - Accent4 4 3 3 9" xfId="19031"/>
    <cellStyle name="40% - Accent4 4 3 4" xfId="19032"/>
    <cellStyle name="40% - Accent4 4 3 4 2" xfId="19033"/>
    <cellStyle name="40% - Accent4 4 3 4 2 2" xfId="19034"/>
    <cellStyle name="40% - Accent4 4 3 4 2 2 2" xfId="19035"/>
    <cellStyle name="40% - Accent4 4 3 4 2 2 3" xfId="19036"/>
    <cellStyle name="40% - Accent4 4 3 4 2 3" xfId="19037"/>
    <cellStyle name="40% - Accent4 4 3 4 2 4" xfId="19038"/>
    <cellStyle name="40% - Accent4 4 3 4 2 5" xfId="19039"/>
    <cellStyle name="40% - Accent4 4 3 4 2 6" xfId="19040"/>
    <cellStyle name="40% - Accent4 4 3 4 3" xfId="19041"/>
    <cellStyle name="40% - Accent4 4 3 4 3 2" xfId="19042"/>
    <cellStyle name="40% - Accent4 4 3 4 3 3" xfId="19043"/>
    <cellStyle name="40% - Accent4 4 3 4 4" xfId="19044"/>
    <cellStyle name="40% - Accent4 4 3 4 5" xfId="19045"/>
    <cellStyle name="40% - Accent4 4 3 4 6" xfId="19046"/>
    <cellStyle name="40% - Accent4 4 3 4 7" xfId="19047"/>
    <cellStyle name="40% - Accent4 4 3 5" xfId="19048"/>
    <cellStyle name="40% - Accent4 4 3 5 2" xfId="19049"/>
    <cellStyle name="40% - Accent4 4 3 5 2 2" xfId="19050"/>
    <cellStyle name="40% - Accent4 4 3 5 2 3" xfId="19051"/>
    <cellStyle name="40% - Accent4 4 3 5 3" xfId="19052"/>
    <cellStyle name="40% - Accent4 4 3 5 4" xfId="19053"/>
    <cellStyle name="40% - Accent4 4 3 5 5" xfId="19054"/>
    <cellStyle name="40% - Accent4 4 3 5 6" xfId="19055"/>
    <cellStyle name="40% - Accent4 4 3 6" xfId="19056"/>
    <cellStyle name="40% - Accent4 4 3 6 2" xfId="19057"/>
    <cellStyle name="40% - Accent4 4 3 6 2 2" xfId="19058"/>
    <cellStyle name="40% - Accent4 4 3 6 2 3" xfId="19059"/>
    <cellStyle name="40% - Accent4 4 3 6 3" xfId="19060"/>
    <cellStyle name="40% - Accent4 4 3 6 4" xfId="19061"/>
    <cellStyle name="40% - Accent4 4 3 6 5" xfId="19062"/>
    <cellStyle name="40% - Accent4 4 3 6 6" xfId="19063"/>
    <cellStyle name="40% - Accent4 4 3 7" xfId="19064"/>
    <cellStyle name="40% - Accent4 4 3 7 2" xfId="19065"/>
    <cellStyle name="40% - Accent4 4 3 7 2 2" xfId="19066"/>
    <cellStyle name="40% - Accent4 4 3 7 2 3" xfId="19067"/>
    <cellStyle name="40% - Accent4 4 3 7 3" xfId="19068"/>
    <cellStyle name="40% - Accent4 4 3 7 4" xfId="19069"/>
    <cellStyle name="40% - Accent4 4 3 7 5" xfId="19070"/>
    <cellStyle name="40% - Accent4 4 3 7 6" xfId="19071"/>
    <cellStyle name="40% - Accent4 4 3 8" xfId="19072"/>
    <cellStyle name="40% - Accent4 4 3 8 2" xfId="19073"/>
    <cellStyle name="40% - Accent4 4 3 8 2 2" xfId="19074"/>
    <cellStyle name="40% - Accent4 4 3 8 2 3" xfId="19075"/>
    <cellStyle name="40% - Accent4 4 3 8 3" xfId="19076"/>
    <cellStyle name="40% - Accent4 4 3 8 4" xfId="19077"/>
    <cellStyle name="40% - Accent4 4 3 8 5" xfId="19078"/>
    <cellStyle name="40% - Accent4 4 3 8 6" xfId="19079"/>
    <cellStyle name="40% - Accent4 4 3 9" xfId="19080"/>
    <cellStyle name="40% - Accent4 4 3 9 2" xfId="19081"/>
    <cellStyle name="40% - Accent4 4 3 9 3" xfId="19082"/>
    <cellStyle name="40% - Accent4 4 4" xfId="19083"/>
    <cellStyle name="40% - Accent4 4 4 10" xfId="19084"/>
    <cellStyle name="40% - Accent4 4 4 2" xfId="19085"/>
    <cellStyle name="40% - Accent4 4 4 2 2" xfId="19086"/>
    <cellStyle name="40% - Accent4 4 4 2 2 2" xfId="19087"/>
    <cellStyle name="40% - Accent4 4 4 2 2 2 2" xfId="19088"/>
    <cellStyle name="40% - Accent4 4 4 2 2 2 3" xfId="19089"/>
    <cellStyle name="40% - Accent4 4 4 2 2 3" xfId="19090"/>
    <cellStyle name="40% - Accent4 4 4 2 2 4" xfId="19091"/>
    <cellStyle name="40% - Accent4 4 4 2 2 5" xfId="19092"/>
    <cellStyle name="40% - Accent4 4 4 2 2 6" xfId="19093"/>
    <cellStyle name="40% - Accent4 4 4 2 3" xfId="19094"/>
    <cellStyle name="40% - Accent4 4 4 2 3 2" xfId="19095"/>
    <cellStyle name="40% - Accent4 4 4 2 3 2 2" xfId="19096"/>
    <cellStyle name="40% - Accent4 4 4 2 3 2 3" xfId="19097"/>
    <cellStyle name="40% - Accent4 4 4 2 3 3" xfId="19098"/>
    <cellStyle name="40% - Accent4 4 4 2 3 4" xfId="19099"/>
    <cellStyle name="40% - Accent4 4 4 2 3 5" xfId="19100"/>
    <cellStyle name="40% - Accent4 4 4 2 3 6" xfId="19101"/>
    <cellStyle name="40% - Accent4 4 4 2 4" xfId="19102"/>
    <cellStyle name="40% - Accent4 4 4 2 4 2" xfId="19103"/>
    <cellStyle name="40% - Accent4 4 4 2 4 3" xfId="19104"/>
    <cellStyle name="40% - Accent4 4 4 2 5" xfId="19105"/>
    <cellStyle name="40% - Accent4 4 4 2 6" xfId="19106"/>
    <cellStyle name="40% - Accent4 4 4 2 7" xfId="19107"/>
    <cellStyle name="40% - Accent4 4 4 2 8" xfId="19108"/>
    <cellStyle name="40% - Accent4 4 4 3" xfId="19109"/>
    <cellStyle name="40% - Accent4 4 4 3 2" xfId="19110"/>
    <cellStyle name="40% - Accent4 4 4 3 2 2" xfId="19111"/>
    <cellStyle name="40% - Accent4 4 4 3 2 2 2" xfId="19112"/>
    <cellStyle name="40% - Accent4 4 4 3 2 2 3" xfId="19113"/>
    <cellStyle name="40% - Accent4 4 4 3 2 3" xfId="19114"/>
    <cellStyle name="40% - Accent4 4 4 3 2 4" xfId="19115"/>
    <cellStyle name="40% - Accent4 4 4 3 2 5" xfId="19116"/>
    <cellStyle name="40% - Accent4 4 4 3 2 6" xfId="19117"/>
    <cellStyle name="40% - Accent4 4 4 3 3" xfId="19118"/>
    <cellStyle name="40% - Accent4 4 4 3 3 2" xfId="19119"/>
    <cellStyle name="40% - Accent4 4 4 3 3 3" xfId="19120"/>
    <cellStyle name="40% - Accent4 4 4 3 4" xfId="19121"/>
    <cellStyle name="40% - Accent4 4 4 3 5" xfId="19122"/>
    <cellStyle name="40% - Accent4 4 4 3 6" xfId="19123"/>
    <cellStyle name="40% - Accent4 4 4 3 7" xfId="19124"/>
    <cellStyle name="40% - Accent4 4 4 4" xfId="19125"/>
    <cellStyle name="40% - Accent4 4 4 4 2" xfId="19126"/>
    <cellStyle name="40% - Accent4 4 4 4 2 2" xfId="19127"/>
    <cellStyle name="40% - Accent4 4 4 4 2 3" xfId="19128"/>
    <cellStyle name="40% - Accent4 4 4 4 3" xfId="19129"/>
    <cellStyle name="40% - Accent4 4 4 4 4" xfId="19130"/>
    <cellStyle name="40% - Accent4 4 4 4 5" xfId="19131"/>
    <cellStyle name="40% - Accent4 4 4 4 6" xfId="19132"/>
    <cellStyle name="40% - Accent4 4 4 5" xfId="19133"/>
    <cellStyle name="40% - Accent4 4 4 5 2" xfId="19134"/>
    <cellStyle name="40% - Accent4 4 4 5 2 2" xfId="19135"/>
    <cellStyle name="40% - Accent4 4 4 5 2 3" xfId="19136"/>
    <cellStyle name="40% - Accent4 4 4 5 3" xfId="19137"/>
    <cellStyle name="40% - Accent4 4 4 5 4" xfId="19138"/>
    <cellStyle name="40% - Accent4 4 4 5 5" xfId="19139"/>
    <cellStyle name="40% - Accent4 4 4 5 6" xfId="19140"/>
    <cellStyle name="40% - Accent4 4 4 6" xfId="19141"/>
    <cellStyle name="40% - Accent4 4 4 6 2" xfId="19142"/>
    <cellStyle name="40% - Accent4 4 4 6 3" xfId="19143"/>
    <cellStyle name="40% - Accent4 4 4 7" xfId="19144"/>
    <cellStyle name="40% - Accent4 4 4 8" xfId="19145"/>
    <cellStyle name="40% - Accent4 4 4 9" xfId="19146"/>
    <cellStyle name="40% - Accent4 4 5" xfId="19147"/>
    <cellStyle name="40% - Accent4 4 5 2" xfId="19148"/>
    <cellStyle name="40% - Accent4 4 5 2 2" xfId="19149"/>
    <cellStyle name="40% - Accent4 4 5 2 2 2" xfId="19150"/>
    <cellStyle name="40% - Accent4 4 5 2 2 2 2" xfId="19151"/>
    <cellStyle name="40% - Accent4 4 5 2 2 2 3" xfId="19152"/>
    <cellStyle name="40% - Accent4 4 5 2 2 3" xfId="19153"/>
    <cellStyle name="40% - Accent4 4 5 2 2 4" xfId="19154"/>
    <cellStyle name="40% - Accent4 4 5 2 2 5" xfId="19155"/>
    <cellStyle name="40% - Accent4 4 5 2 2 6" xfId="19156"/>
    <cellStyle name="40% - Accent4 4 5 2 3" xfId="19157"/>
    <cellStyle name="40% - Accent4 4 5 2 3 2" xfId="19158"/>
    <cellStyle name="40% - Accent4 4 5 2 3 3" xfId="19159"/>
    <cellStyle name="40% - Accent4 4 5 2 4" xfId="19160"/>
    <cellStyle name="40% - Accent4 4 5 2 5" xfId="19161"/>
    <cellStyle name="40% - Accent4 4 5 2 6" xfId="19162"/>
    <cellStyle name="40% - Accent4 4 5 2 7" xfId="19163"/>
    <cellStyle name="40% - Accent4 4 5 3" xfId="19164"/>
    <cellStyle name="40% - Accent4 4 5 3 2" xfId="19165"/>
    <cellStyle name="40% - Accent4 4 5 3 2 2" xfId="19166"/>
    <cellStyle name="40% - Accent4 4 5 3 2 3" xfId="19167"/>
    <cellStyle name="40% - Accent4 4 5 3 3" xfId="19168"/>
    <cellStyle name="40% - Accent4 4 5 3 4" xfId="19169"/>
    <cellStyle name="40% - Accent4 4 5 3 5" xfId="19170"/>
    <cellStyle name="40% - Accent4 4 5 3 6" xfId="19171"/>
    <cellStyle name="40% - Accent4 4 5 4" xfId="19172"/>
    <cellStyle name="40% - Accent4 4 5 4 2" xfId="19173"/>
    <cellStyle name="40% - Accent4 4 5 4 2 2" xfId="19174"/>
    <cellStyle name="40% - Accent4 4 5 4 2 3" xfId="19175"/>
    <cellStyle name="40% - Accent4 4 5 4 3" xfId="19176"/>
    <cellStyle name="40% - Accent4 4 5 4 4" xfId="19177"/>
    <cellStyle name="40% - Accent4 4 5 4 5" xfId="19178"/>
    <cellStyle name="40% - Accent4 4 5 4 6" xfId="19179"/>
    <cellStyle name="40% - Accent4 4 5 5" xfId="19180"/>
    <cellStyle name="40% - Accent4 4 5 5 2" xfId="19181"/>
    <cellStyle name="40% - Accent4 4 5 5 3" xfId="19182"/>
    <cellStyle name="40% - Accent4 4 5 6" xfId="19183"/>
    <cellStyle name="40% - Accent4 4 5 7" xfId="19184"/>
    <cellStyle name="40% - Accent4 4 5 8" xfId="19185"/>
    <cellStyle name="40% - Accent4 4 5 9" xfId="19186"/>
    <cellStyle name="40% - Accent4 4 6" xfId="19187"/>
    <cellStyle name="40% - Accent4 4 6 2" xfId="19188"/>
    <cellStyle name="40% - Accent4 4 6 2 2" xfId="19189"/>
    <cellStyle name="40% - Accent4 4 6 2 2 2" xfId="19190"/>
    <cellStyle name="40% - Accent4 4 6 2 2 3" xfId="19191"/>
    <cellStyle name="40% - Accent4 4 6 2 3" xfId="19192"/>
    <cellStyle name="40% - Accent4 4 6 2 4" xfId="19193"/>
    <cellStyle name="40% - Accent4 4 6 2 5" xfId="19194"/>
    <cellStyle name="40% - Accent4 4 6 2 6" xfId="19195"/>
    <cellStyle name="40% - Accent4 4 6 3" xfId="19196"/>
    <cellStyle name="40% - Accent4 4 6 3 2" xfId="19197"/>
    <cellStyle name="40% - Accent4 4 6 3 3" xfId="19198"/>
    <cellStyle name="40% - Accent4 4 6 4" xfId="19199"/>
    <cellStyle name="40% - Accent4 4 6 5" xfId="19200"/>
    <cellStyle name="40% - Accent4 4 6 6" xfId="19201"/>
    <cellStyle name="40% - Accent4 4 6 7" xfId="19202"/>
    <cellStyle name="40% - Accent4 4 7" xfId="19203"/>
    <cellStyle name="40% - Accent4 4 7 2" xfId="19204"/>
    <cellStyle name="40% - Accent4 4 7 2 2" xfId="19205"/>
    <cellStyle name="40% - Accent4 4 7 2 3" xfId="19206"/>
    <cellStyle name="40% - Accent4 4 7 3" xfId="19207"/>
    <cellStyle name="40% - Accent4 4 7 4" xfId="19208"/>
    <cellStyle name="40% - Accent4 4 7 5" xfId="19209"/>
    <cellStyle name="40% - Accent4 4 7 6" xfId="19210"/>
    <cellStyle name="40% - Accent4 4 8" xfId="19211"/>
    <cellStyle name="40% - Accent4 4 8 2" xfId="19212"/>
    <cellStyle name="40% - Accent4 4 8 2 2" xfId="19213"/>
    <cellStyle name="40% - Accent4 4 8 2 3" xfId="19214"/>
    <cellStyle name="40% - Accent4 4 8 3" xfId="19215"/>
    <cellStyle name="40% - Accent4 4 8 4" xfId="19216"/>
    <cellStyle name="40% - Accent4 4 8 5" xfId="19217"/>
    <cellStyle name="40% - Accent4 4 8 6" xfId="19218"/>
    <cellStyle name="40% - Accent4 4 9" xfId="19219"/>
    <cellStyle name="40% - Accent4 4 9 2" xfId="19220"/>
    <cellStyle name="40% - Accent4 4 9 2 2" xfId="19221"/>
    <cellStyle name="40% - Accent4 4 9 2 3" xfId="19222"/>
    <cellStyle name="40% - Accent4 4 9 3" xfId="19223"/>
    <cellStyle name="40% - Accent4 4 9 4" xfId="19224"/>
    <cellStyle name="40% - Accent4 4 9 5" xfId="19225"/>
    <cellStyle name="40% - Accent4 4 9 6" xfId="19226"/>
    <cellStyle name="40% - Accent4 5" xfId="19227"/>
    <cellStyle name="40% - Accent4 5 10" xfId="19228"/>
    <cellStyle name="40% - Accent4 5 11" xfId="19229"/>
    <cellStyle name="40% - Accent4 5 12" xfId="19230"/>
    <cellStyle name="40% - Accent4 5 13" xfId="19231"/>
    <cellStyle name="40% - Accent4 5 2" xfId="19232"/>
    <cellStyle name="40% - Accent4 5 2 10" xfId="19233"/>
    <cellStyle name="40% - Accent4 5 2 2" xfId="19234"/>
    <cellStyle name="40% - Accent4 5 2 2 2" xfId="19235"/>
    <cellStyle name="40% - Accent4 5 2 2 2 2" xfId="19236"/>
    <cellStyle name="40% - Accent4 5 2 2 2 2 2" xfId="19237"/>
    <cellStyle name="40% - Accent4 5 2 2 2 2 3" xfId="19238"/>
    <cellStyle name="40% - Accent4 5 2 2 2 3" xfId="19239"/>
    <cellStyle name="40% - Accent4 5 2 2 2 4" xfId="19240"/>
    <cellStyle name="40% - Accent4 5 2 2 2 5" xfId="19241"/>
    <cellStyle name="40% - Accent4 5 2 2 2 6" xfId="19242"/>
    <cellStyle name="40% - Accent4 5 2 2 3" xfId="19243"/>
    <cellStyle name="40% - Accent4 5 2 2 3 2" xfId="19244"/>
    <cellStyle name="40% - Accent4 5 2 2 3 2 2" xfId="19245"/>
    <cellStyle name="40% - Accent4 5 2 2 3 2 3" xfId="19246"/>
    <cellStyle name="40% - Accent4 5 2 2 3 3" xfId="19247"/>
    <cellStyle name="40% - Accent4 5 2 2 3 4" xfId="19248"/>
    <cellStyle name="40% - Accent4 5 2 2 3 5" xfId="19249"/>
    <cellStyle name="40% - Accent4 5 2 2 3 6" xfId="19250"/>
    <cellStyle name="40% - Accent4 5 2 2 4" xfId="19251"/>
    <cellStyle name="40% - Accent4 5 2 2 4 2" xfId="19252"/>
    <cellStyle name="40% - Accent4 5 2 2 4 3" xfId="19253"/>
    <cellStyle name="40% - Accent4 5 2 2 5" xfId="19254"/>
    <cellStyle name="40% - Accent4 5 2 2 6" xfId="19255"/>
    <cellStyle name="40% - Accent4 5 2 2 7" xfId="19256"/>
    <cellStyle name="40% - Accent4 5 2 2 8" xfId="19257"/>
    <cellStyle name="40% - Accent4 5 2 3" xfId="19258"/>
    <cellStyle name="40% - Accent4 5 2 3 2" xfId="19259"/>
    <cellStyle name="40% - Accent4 5 2 3 2 2" xfId="19260"/>
    <cellStyle name="40% - Accent4 5 2 3 2 2 2" xfId="19261"/>
    <cellStyle name="40% - Accent4 5 2 3 2 2 3" xfId="19262"/>
    <cellStyle name="40% - Accent4 5 2 3 2 3" xfId="19263"/>
    <cellStyle name="40% - Accent4 5 2 3 2 4" xfId="19264"/>
    <cellStyle name="40% - Accent4 5 2 3 2 5" xfId="19265"/>
    <cellStyle name="40% - Accent4 5 2 3 2 6" xfId="19266"/>
    <cellStyle name="40% - Accent4 5 2 3 3" xfId="19267"/>
    <cellStyle name="40% - Accent4 5 2 3 3 2" xfId="19268"/>
    <cellStyle name="40% - Accent4 5 2 3 3 3" xfId="19269"/>
    <cellStyle name="40% - Accent4 5 2 3 4" xfId="19270"/>
    <cellStyle name="40% - Accent4 5 2 3 5" xfId="19271"/>
    <cellStyle name="40% - Accent4 5 2 3 6" xfId="19272"/>
    <cellStyle name="40% - Accent4 5 2 3 7" xfId="19273"/>
    <cellStyle name="40% - Accent4 5 2 4" xfId="19274"/>
    <cellStyle name="40% - Accent4 5 2 4 2" xfId="19275"/>
    <cellStyle name="40% - Accent4 5 2 4 2 2" xfId="19276"/>
    <cellStyle name="40% - Accent4 5 2 4 2 3" xfId="19277"/>
    <cellStyle name="40% - Accent4 5 2 4 3" xfId="19278"/>
    <cellStyle name="40% - Accent4 5 2 4 4" xfId="19279"/>
    <cellStyle name="40% - Accent4 5 2 4 5" xfId="19280"/>
    <cellStyle name="40% - Accent4 5 2 4 6" xfId="19281"/>
    <cellStyle name="40% - Accent4 5 2 5" xfId="19282"/>
    <cellStyle name="40% - Accent4 5 2 5 2" xfId="19283"/>
    <cellStyle name="40% - Accent4 5 2 5 2 2" xfId="19284"/>
    <cellStyle name="40% - Accent4 5 2 5 2 3" xfId="19285"/>
    <cellStyle name="40% - Accent4 5 2 5 3" xfId="19286"/>
    <cellStyle name="40% - Accent4 5 2 5 4" xfId="19287"/>
    <cellStyle name="40% - Accent4 5 2 5 5" xfId="19288"/>
    <cellStyle name="40% - Accent4 5 2 5 6" xfId="19289"/>
    <cellStyle name="40% - Accent4 5 2 6" xfId="19290"/>
    <cellStyle name="40% - Accent4 5 2 6 2" xfId="19291"/>
    <cellStyle name="40% - Accent4 5 2 6 3" xfId="19292"/>
    <cellStyle name="40% - Accent4 5 2 7" xfId="19293"/>
    <cellStyle name="40% - Accent4 5 2 8" xfId="19294"/>
    <cellStyle name="40% - Accent4 5 2 9" xfId="19295"/>
    <cellStyle name="40% - Accent4 5 3" xfId="19296"/>
    <cellStyle name="40% - Accent4 5 3 2" xfId="19297"/>
    <cellStyle name="40% - Accent4 5 3 2 2" xfId="19298"/>
    <cellStyle name="40% - Accent4 5 3 2 2 2" xfId="19299"/>
    <cellStyle name="40% - Accent4 5 3 2 2 2 2" xfId="19300"/>
    <cellStyle name="40% - Accent4 5 3 2 2 2 3" xfId="19301"/>
    <cellStyle name="40% - Accent4 5 3 2 2 3" xfId="19302"/>
    <cellStyle name="40% - Accent4 5 3 2 2 4" xfId="19303"/>
    <cellStyle name="40% - Accent4 5 3 2 2 5" xfId="19304"/>
    <cellStyle name="40% - Accent4 5 3 2 2 6" xfId="19305"/>
    <cellStyle name="40% - Accent4 5 3 2 3" xfId="19306"/>
    <cellStyle name="40% - Accent4 5 3 2 3 2" xfId="19307"/>
    <cellStyle name="40% - Accent4 5 3 2 3 3" xfId="19308"/>
    <cellStyle name="40% - Accent4 5 3 2 4" xfId="19309"/>
    <cellStyle name="40% - Accent4 5 3 2 5" xfId="19310"/>
    <cellStyle name="40% - Accent4 5 3 2 6" xfId="19311"/>
    <cellStyle name="40% - Accent4 5 3 2 7" xfId="19312"/>
    <cellStyle name="40% - Accent4 5 3 3" xfId="19313"/>
    <cellStyle name="40% - Accent4 5 3 3 2" xfId="19314"/>
    <cellStyle name="40% - Accent4 5 3 3 2 2" xfId="19315"/>
    <cellStyle name="40% - Accent4 5 3 3 2 3" xfId="19316"/>
    <cellStyle name="40% - Accent4 5 3 3 3" xfId="19317"/>
    <cellStyle name="40% - Accent4 5 3 3 4" xfId="19318"/>
    <cellStyle name="40% - Accent4 5 3 3 5" xfId="19319"/>
    <cellStyle name="40% - Accent4 5 3 3 6" xfId="19320"/>
    <cellStyle name="40% - Accent4 5 3 4" xfId="19321"/>
    <cellStyle name="40% - Accent4 5 3 4 2" xfId="19322"/>
    <cellStyle name="40% - Accent4 5 3 4 2 2" xfId="19323"/>
    <cellStyle name="40% - Accent4 5 3 4 2 3" xfId="19324"/>
    <cellStyle name="40% - Accent4 5 3 4 3" xfId="19325"/>
    <cellStyle name="40% - Accent4 5 3 4 4" xfId="19326"/>
    <cellStyle name="40% - Accent4 5 3 4 5" xfId="19327"/>
    <cellStyle name="40% - Accent4 5 3 4 6" xfId="19328"/>
    <cellStyle name="40% - Accent4 5 3 5" xfId="19329"/>
    <cellStyle name="40% - Accent4 5 3 5 2" xfId="19330"/>
    <cellStyle name="40% - Accent4 5 3 5 3" xfId="19331"/>
    <cellStyle name="40% - Accent4 5 3 6" xfId="19332"/>
    <cellStyle name="40% - Accent4 5 3 7" xfId="19333"/>
    <cellStyle name="40% - Accent4 5 3 8" xfId="19334"/>
    <cellStyle name="40% - Accent4 5 3 9" xfId="19335"/>
    <cellStyle name="40% - Accent4 5 4" xfId="19336"/>
    <cellStyle name="40% - Accent4 5 4 2" xfId="19337"/>
    <cellStyle name="40% - Accent4 5 4 2 2" xfId="19338"/>
    <cellStyle name="40% - Accent4 5 4 2 2 2" xfId="19339"/>
    <cellStyle name="40% - Accent4 5 4 2 2 3" xfId="19340"/>
    <cellStyle name="40% - Accent4 5 4 2 3" xfId="19341"/>
    <cellStyle name="40% - Accent4 5 4 2 4" xfId="19342"/>
    <cellStyle name="40% - Accent4 5 4 2 5" xfId="19343"/>
    <cellStyle name="40% - Accent4 5 4 2 6" xfId="19344"/>
    <cellStyle name="40% - Accent4 5 4 3" xfId="19345"/>
    <cellStyle name="40% - Accent4 5 4 3 2" xfId="19346"/>
    <cellStyle name="40% - Accent4 5 4 3 3" xfId="19347"/>
    <cellStyle name="40% - Accent4 5 4 4" xfId="19348"/>
    <cellStyle name="40% - Accent4 5 4 5" xfId="19349"/>
    <cellStyle name="40% - Accent4 5 4 6" xfId="19350"/>
    <cellStyle name="40% - Accent4 5 4 7" xfId="19351"/>
    <cellStyle name="40% - Accent4 5 5" xfId="19352"/>
    <cellStyle name="40% - Accent4 5 5 2" xfId="19353"/>
    <cellStyle name="40% - Accent4 5 5 2 2" xfId="19354"/>
    <cellStyle name="40% - Accent4 5 5 2 3" xfId="19355"/>
    <cellStyle name="40% - Accent4 5 5 3" xfId="19356"/>
    <cellStyle name="40% - Accent4 5 5 4" xfId="19357"/>
    <cellStyle name="40% - Accent4 5 5 5" xfId="19358"/>
    <cellStyle name="40% - Accent4 5 5 6" xfId="19359"/>
    <cellStyle name="40% - Accent4 5 6" xfId="19360"/>
    <cellStyle name="40% - Accent4 5 6 2" xfId="19361"/>
    <cellStyle name="40% - Accent4 5 6 2 2" xfId="19362"/>
    <cellStyle name="40% - Accent4 5 6 2 3" xfId="19363"/>
    <cellStyle name="40% - Accent4 5 6 3" xfId="19364"/>
    <cellStyle name="40% - Accent4 5 6 4" xfId="19365"/>
    <cellStyle name="40% - Accent4 5 6 5" xfId="19366"/>
    <cellStyle name="40% - Accent4 5 6 6" xfId="19367"/>
    <cellStyle name="40% - Accent4 5 7" xfId="19368"/>
    <cellStyle name="40% - Accent4 5 7 2" xfId="19369"/>
    <cellStyle name="40% - Accent4 5 7 2 2" xfId="19370"/>
    <cellStyle name="40% - Accent4 5 7 2 3" xfId="19371"/>
    <cellStyle name="40% - Accent4 5 7 3" xfId="19372"/>
    <cellStyle name="40% - Accent4 5 7 4" xfId="19373"/>
    <cellStyle name="40% - Accent4 5 7 5" xfId="19374"/>
    <cellStyle name="40% - Accent4 5 7 6" xfId="19375"/>
    <cellStyle name="40% - Accent4 5 8" xfId="19376"/>
    <cellStyle name="40% - Accent4 5 8 2" xfId="19377"/>
    <cellStyle name="40% - Accent4 5 8 2 2" xfId="19378"/>
    <cellStyle name="40% - Accent4 5 8 2 3" xfId="19379"/>
    <cellStyle name="40% - Accent4 5 8 3" xfId="19380"/>
    <cellStyle name="40% - Accent4 5 8 4" xfId="19381"/>
    <cellStyle name="40% - Accent4 5 8 5" xfId="19382"/>
    <cellStyle name="40% - Accent4 5 8 6" xfId="19383"/>
    <cellStyle name="40% - Accent4 5 9" xfId="19384"/>
    <cellStyle name="40% - Accent4 5 9 2" xfId="19385"/>
    <cellStyle name="40% - Accent4 5 9 3" xfId="19386"/>
    <cellStyle name="40% - Accent4 6" xfId="19387"/>
    <cellStyle name="40% - Accent4 6 10" xfId="19388"/>
    <cellStyle name="40% - Accent4 6 11" xfId="19389"/>
    <cellStyle name="40% - Accent4 6 2" xfId="19390"/>
    <cellStyle name="40% - Accent4 6 2 2" xfId="19391"/>
    <cellStyle name="40% - Accent4 6 2 2 2" xfId="19392"/>
    <cellStyle name="40% - Accent4 6 2 2 2 2" xfId="19393"/>
    <cellStyle name="40% - Accent4 6 2 2 2 3" xfId="19394"/>
    <cellStyle name="40% - Accent4 6 2 2 3" xfId="19395"/>
    <cellStyle name="40% - Accent4 6 2 2 4" xfId="19396"/>
    <cellStyle name="40% - Accent4 6 2 2 5" xfId="19397"/>
    <cellStyle name="40% - Accent4 6 2 2 6" xfId="19398"/>
    <cellStyle name="40% - Accent4 6 2 3" xfId="19399"/>
    <cellStyle name="40% - Accent4 6 2 3 2" xfId="19400"/>
    <cellStyle name="40% - Accent4 6 2 3 2 2" xfId="19401"/>
    <cellStyle name="40% - Accent4 6 2 3 2 3" xfId="19402"/>
    <cellStyle name="40% - Accent4 6 2 3 3" xfId="19403"/>
    <cellStyle name="40% - Accent4 6 2 3 4" xfId="19404"/>
    <cellStyle name="40% - Accent4 6 2 3 5" xfId="19405"/>
    <cellStyle name="40% - Accent4 6 2 3 6" xfId="19406"/>
    <cellStyle name="40% - Accent4 6 2 4" xfId="19407"/>
    <cellStyle name="40% - Accent4 6 2 4 2" xfId="19408"/>
    <cellStyle name="40% - Accent4 6 2 4 3" xfId="19409"/>
    <cellStyle name="40% - Accent4 6 2 5" xfId="19410"/>
    <cellStyle name="40% - Accent4 6 2 6" xfId="19411"/>
    <cellStyle name="40% - Accent4 6 2 7" xfId="19412"/>
    <cellStyle name="40% - Accent4 6 2 8" xfId="19413"/>
    <cellStyle name="40% - Accent4 6 3" xfId="19414"/>
    <cellStyle name="40% - Accent4 6 3 2" xfId="19415"/>
    <cellStyle name="40% - Accent4 6 3 2 2" xfId="19416"/>
    <cellStyle name="40% - Accent4 6 3 2 2 2" xfId="19417"/>
    <cellStyle name="40% - Accent4 6 3 2 2 3" xfId="19418"/>
    <cellStyle name="40% - Accent4 6 3 2 3" xfId="19419"/>
    <cellStyle name="40% - Accent4 6 3 2 4" xfId="19420"/>
    <cellStyle name="40% - Accent4 6 3 2 5" xfId="19421"/>
    <cellStyle name="40% - Accent4 6 3 2 6" xfId="19422"/>
    <cellStyle name="40% - Accent4 6 3 3" xfId="19423"/>
    <cellStyle name="40% - Accent4 6 3 3 2" xfId="19424"/>
    <cellStyle name="40% - Accent4 6 3 3 3" xfId="19425"/>
    <cellStyle name="40% - Accent4 6 3 4" xfId="19426"/>
    <cellStyle name="40% - Accent4 6 3 5" xfId="19427"/>
    <cellStyle name="40% - Accent4 6 3 6" xfId="19428"/>
    <cellStyle name="40% - Accent4 6 3 7" xfId="19429"/>
    <cellStyle name="40% - Accent4 6 4" xfId="19430"/>
    <cellStyle name="40% - Accent4 6 4 2" xfId="19431"/>
    <cellStyle name="40% - Accent4 6 4 2 2" xfId="19432"/>
    <cellStyle name="40% - Accent4 6 4 2 3" xfId="19433"/>
    <cellStyle name="40% - Accent4 6 4 3" xfId="19434"/>
    <cellStyle name="40% - Accent4 6 4 4" xfId="19435"/>
    <cellStyle name="40% - Accent4 6 4 5" xfId="19436"/>
    <cellStyle name="40% - Accent4 6 4 6" xfId="19437"/>
    <cellStyle name="40% - Accent4 6 5" xfId="19438"/>
    <cellStyle name="40% - Accent4 6 5 2" xfId="19439"/>
    <cellStyle name="40% - Accent4 6 5 2 2" xfId="19440"/>
    <cellStyle name="40% - Accent4 6 5 2 3" xfId="19441"/>
    <cellStyle name="40% - Accent4 6 5 3" xfId="19442"/>
    <cellStyle name="40% - Accent4 6 5 4" xfId="19443"/>
    <cellStyle name="40% - Accent4 6 5 5" xfId="19444"/>
    <cellStyle name="40% - Accent4 6 5 6" xfId="19445"/>
    <cellStyle name="40% - Accent4 6 6" xfId="19446"/>
    <cellStyle name="40% - Accent4 6 6 2" xfId="19447"/>
    <cellStyle name="40% - Accent4 6 6 2 2" xfId="19448"/>
    <cellStyle name="40% - Accent4 6 6 2 3" xfId="19449"/>
    <cellStyle name="40% - Accent4 6 6 3" xfId="19450"/>
    <cellStyle name="40% - Accent4 6 6 4" xfId="19451"/>
    <cellStyle name="40% - Accent4 6 6 5" xfId="19452"/>
    <cellStyle name="40% - Accent4 6 6 6" xfId="19453"/>
    <cellStyle name="40% - Accent4 6 7" xfId="19454"/>
    <cellStyle name="40% - Accent4 6 7 2" xfId="19455"/>
    <cellStyle name="40% - Accent4 6 7 3" xfId="19456"/>
    <cellStyle name="40% - Accent4 6 8" xfId="19457"/>
    <cellStyle name="40% - Accent4 6 9" xfId="19458"/>
    <cellStyle name="40% - Accent4 7" xfId="19459"/>
    <cellStyle name="40% - Accent4 7 2" xfId="19460"/>
    <cellStyle name="40% - Accent4 7 2 2" xfId="19461"/>
    <cellStyle name="40% - Accent4 7 2 3" xfId="19462"/>
    <cellStyle name="40% - Accent4 7 3" xfId="19463"/>
    <cellStyle name="40% - Accent4 7 4" xfId="19464"/>
    <cellStyle name="40% - Accent4 7 5" xfId="19465"/>
    <cellStyle name="40% - Accent4 7 6" xfId="19466"/>
    <cellStyle name="40% - Accent4 8" xfId="19467"/>
    <cellStyle name="40% - Accent4 8 2" xfId="19468"/>
    <cellStyle name="40% - Accent4 8 2 2" xfId="19469"/>
    <cellStyle name="40% - Accent4 8 2 3" xfId="19470"/>
    <cellStyle name="40% - Accent4 8 3" xfId="19471"/>
    <cellStyle name="40% - Accent4 8 4" xfId="19472"/>
    <cellStyle name="40% - Accent4 8 5" xfId="19473"/>
    <cellStyle name="40% - Accent4 8 6" xfId="19474"/>
    <cellStyle name="40% - Accent4 9" xfId="19475"/>
    <cellStyle name="40% - Accent4 9 2" xfId="19476"/>
    <cellStyle name="40% - Accent4 9 2 2" xfId="19477"/>
    <cellStyle name="40% - Accent4 9 2 3" xfId="19478"/>
    <cellStyle name="40% - Accent4 9 3" xfId="19479"/>
    <cellStyle name="40% - Accent4 9 4" xfId="19480"/>
    <cellStyle name="40% - Accent4 9 5" xfId="19481"/>
    <cellStyle name="40% - Accent4 9 6" xfId="19482"/>
    <cellStyle name="40% - Accent5" xfId="38" builtinId="47" customBuiltin="1"/>
    <cellStyle name="40% - Accent5 10" xfId="19483"/>
    <cellStyle name="40% - Accent5 10 2" xfId="19484"/>
    <cellStyle name="40% - Accent5 10 2 2" xfId="19485"/>
    <cellStyle name="40% - Accent5 10 2 3" xfId="19486"/>
    <cellStyle name="40% - Accent5 10 3" xfId="19487"/>
    <cellStyle name="40% - Accent5 10 4" xfId="19488"/>
    <cellStyle name="40% - Accent5 10 5" xfId="19489"/>
    <cellStyle name="40% - Accent5 10 6" xfId="19490"/>
    <cellStyle name="40% - Accent5 11" xfId="19491"/>
    <cellStyle name="40% - Accent5 11 2" xfId="19492"/>
    <cellStyle name="40% - Accent5 11 2 2" xfId="19493"/>
    <cellStyle name="40% - Accent5 11 2 3" xfId="19494"/>
    <cellStyle name="40% - Accent5 11 3" xfId="19495"/>
    <cellStyle name="40% - Accent5 11 4" xfId="19496"/>
    <cellStyle name="40% - Accent5 11 5" xfId="19497"/>
    <cellStyle name="40% - Accent5 11 6" xfId="19498"/>
    <cellStyle name="40% - Accent5 12" xfId="19499"/>
    <cellStyle name="40% - Accent5 12 2" xfId="19500"/>
    <cellStyle name="40% - Accent5 12 2 2" xfId="19501"/>
    <cellStyle name="40% - Accent5 12 2 3" xfId="19502"/>
    <cellStyle name="40% - Accent5 12 3" xfId="19503"/>
    <cellStyle name="40% - Accent5 12 4" xfId="19504"/>
    <cellStyle name="40% - Accent5 12 5" xfId="19505"/>
    <cellStyle name="40% - Accent5 12 6" xfId="19506"/>
    <cellStyle name="40% - Accent5 13" xfId="19507"/>
    <cellStyle name="40% - Accent5 13 2" xfId="19508"/>
    <cellStyle name="40% - Accent5 13 3" xfId="19509"/>
    <cellStyle name="40% - Accent5 14" xfId="19510"/>
    <cellStyle name="40% - Accent5 15" xfId="19511"/>
    <cellStyle name="40% - Accent5 16" xfId="19512"/>
    <cellStyle name="40% - Accent5 17" xfId="19513"/>
    <cellStyle name="40% - Accent5 18" xfId="19514"/>
    <cellStyle name="40% - Accent5 2" xfId="62"/>
    <cellStyle name="40% - Accent5 2 2" xfId="309"/>
    <cellStyle name="40% - Accent5 2 3" xfId="310"/>
    <cellStyle name="40% - Accent5 3" xfId="311"/>
    <cellStyle name="40% - Accent5 3 10" xfId="19515"/>
    <cellStyle name="40% - Accent5 3 10 2" xfId="19516"/>
    <cellStyle name="40% - Accent5 3 10 2 2" xfId="19517"/>
    <cellStyle name="40% - Accent5 3 10 2 3" xfId="19518"/>
    <cellStyle name="40% - Accent5 3 10 3" xfId="19519"/>
    <cellStyle name="40% - Accent5 3 10 4" xfId="19520"/>
    <cellStyle name="40% - Accent5 3 10 5" xfId="19521"/>
    <cellStyle name="40% - Accent5 3 10 6" xfId="19522"/>
    <cellStyle name="40% - Accent5 3 11" xfId="19523"/>
    <cellStyle name="40% - Accent5 3 11 2" xfId="19524"/>
    <cellStyle name="40% - Accent5 3 11 2 2" xfId="19525"/>
    <cellStyle name="40% - Accent5 3 11 2 3" xfId="19526"/>
    <cellStyle name="40% - Accent5 3 11 3" xfId="19527"/>
    <cellStyle name="40% - Accent5 3 11 4" xfId="19528"/>
    <cellStyle name="40% - Accent5 3 11 5" xfId="19529"/>
    <cellStyle name="40% - Accent5 3 11 6" xfId="19530"/>
    <cellStyle name="40% - Accent5 3 12" xfId="19531"/>
    <cellStyle name="40% - Accent5 3 12 2" xfId="19532"/>
    <cellStyle name="40% - Accent5 3 12 3" xfId="19533"/>
    <cellStyle name="40% - Accent5 3 13" xfId="19534"/>
    <cellStyle name="40% - Accent5 3 14" xfId="19535"/>
    <cellStyle name="40% - Accent5 3 15" xfId="19536"/>
    <cellStyle name="40% - Accent5 3 16" xfId="19537"/>
    <cellStyle name="40% - Accent5 3 2" xfId="19538"/>
    <cellStyle name="40% - Accent5 3 2 10" xfId="19539"/>
    <cellStyle name="40% - Accent5 3 2 10 2" xfId="19540"/>
    <cellStyle name="40% - Accent5 3 2 10 3" xfId="19541"/>
    <cellStyle name="40% - Accent5 3 2 11" xfId="19542"/>
    <cellStyle name="40% - Accent5 3 2 12" xfId="19543"/>
    <cellStyle name="40% - Accent5 3 2 13" xfId="19544"/>
    <cellStyle name="40% - Accent5 3 2 14" xfId="19545"/>
    <cellStyle name="40% - Accent5 3 2 2" xfId="19546"/>
    <cellStyle name="40% - Accent5 3 2 2 10" xfId="19547"/>
    <cellStyle name="40% - Accent5 3 2 2 11" xfId="19548"/>
    <cellStyle name="40% - Accent5 3 2 2 12" xfId="19549"/>
    <cellStyle name="40% - Accent5 3 2 2 13" xfId="19550"/>
    <cellStyle name="40% - Accent5 3 2 2 2" xfId="19551"/>
    <cellStyle name="40% - Accent5 3 2 2 2 10" xfId="19552"/>
    <cellStyle name="40% - Accent5 3 2 2 2 2" xfId="19553"/>
    <cellStyle name="40% - Accent5 3 2 2 2 2 2" xfId="19554"/>
    <cellStyle name="40% - Accent5 3 2 2 2 2 2 2" xfId="19555"/>
    <cellStyle name="40% - Accent5 3 2 2 2 2 2 2 2" xfId="19556"/>
    <cellStyle name="40% - Accent5 3 2 2 2 2 2 2 3" xfId="19557"/>
    <cellStyle name="40% - Accent5 3 2 2 2 2 2 3" xfId="19558"/>
    <cellStyle name="40% - Accent5 3 2 2 2 2 2 4" xfId="19559"/>
    <cellStyle name="40% - Accent5 3 2 2 2 2 2 5" xfId="19560"/>
    <cellStyle name="40% - Accent5 3 2 2 2 2 2 6" xfId="19561"/>
    <cellStyle name="40% - Accent5 3 2 2 2 2 3" xfId="19562"/>
    <cellStyle name="40% - Accent5 3 2 2 2 2 3 2" xfId="19563"/>
    <cellStyle name="40% - Accent5 3 2 2 2 2 3 2 2" xfId="19564"/>
    <cellStyle name="40% - Accent5 3 2 2 2 2 3 2 3" xfId="19565"/>
    <cellStyle name="40% - Accent5 3 2 2 2 2 3 3" xfId="19566"/>
    <cellStyle name="40% - Accent5 3 2 2 2 2 3 4" xfId="19567"/>
    <cellStyle name="40% - Accent5 3 2 2 2 2 3 5" xfId="19568"/>
    <cellStyle name="40% - Accent5 3 2 2 2 2 3 6" xfId="19569"/>
    <cellStyle name="40% - Accent5 3 2 2 2 2 4" xfId="19570"/>
    <cellStyle name="40% - Accent5 3 2 2 2 2 4 2" xfId="19571"/>
    <cellStyle name="40% - Accent5 3 2 2 2 2 4 3" xfId="19572"/>
    <cellStyle name="40% - Accent5 3 2 2 2 2 5" xfId="19573"/>
    <cellStyle name="40% - Accent5 3 2 2 2 2 6" xfId="19574"/>
    <cellStyle name="40% - Accent5 3 2 2 2 2 7" xfId="19575"/>
    <cellStyle name="40% - Accent5 3 2 2 2 2 8" xfId="19576"/>
    <cellStyle name="40% - Accent5 3 2 2 2 3" xfId="19577"/>
    <cellStyle name="40% - Accent5 3 2 2 2 3 2" xfId="19578"/>
    <cellStyle name="40% - Accent5 3 2 2 2 3 2 2" xfId="19579"/>
    <cellStyle name="40% - Accent5 3 2 2 2 3 2 2 2" xfId="19580"/>
    <cellStyle name="40% - Accent5 3 2 2 2 3 2 2 3" xfId="19581"/>
    <cellStyle name="40% - Accent5 3 2 2 2 3 2 3" xfId="19582"/>
    <cellStyle name="40% - Accent5 3 2 2 2 3 2 4" xfId="19583"/>
    <cellStyle name="40% - Accent5 3 2 2 2 3 2 5" xfId="19584"/>
    <cellStyle name="40% - Accent5 3 2 2 2 3 2 6" xfId="19585"/>
    <cellStyle name="40% - Accent5 3 2 2 2 3 3" xfId="19586"/>
    <cellStyle name="40% - Accent5 3 2 2 2 3 3 2" xfId="19587"/>
    <cellStyle name="40% - Accent5 3 2 2 2 3 3 3" xfId="19588"/>
    <cellStyle name="40% - Accent5 3 2 2 2 3 4" xfId="19589"/>
    <cellStyle name="40% - Accent5 3 2 2 2 3 5" xfId="19590"/>
    <cellStyle name="40% - Accent5 3 2 2 2 3 6" xfId="19591"/>
    <cellStyle name="40% - Accent5 3 2 2 2 3 7" xfId="19592"/>
    <cellStyle name="40% - Accent5 3 2 2 2 4" xfId="19593"/>
    <cellStyle name="40% - Accent5 3 2 2 2 4 2" xfId="19594"/>
    <cellStyle name="40% - Accent5 3 2 2 2 4 2 2" xfId="19595"/>
    <cellStyle name="40% - Accent5 3 2 2 2 4 2 3" xfId="19596"/>
    <cellStyle name="40% - Accent5 3 2 2 2 4 3" xfId="19597"/>
    <cellStyle name="40% - Accent5 3 2 2 2 4 4" xfId="19598"/>
    <cellStyle name="40% - Accent5 3 2 2 2 4 5" xfId="19599"/>
    <cellStyle name="40% - Accent5 3 2 2 2 4 6" xfId="19600"/>
    <cellStyle name="40% - Accent5 3 2 2 2 5" xfId="19601"/>
    <cellStyle name="40% - Accent5 3 2 2 2 5 2" xfId="19602"/>
    <cellStyle name="40% - Accent5 3 2 2 2 5 2 2" xfId="19603"/>
    <cellStyle name="40% - Accent5 3 2 2 2 5 2 3" xfId="19604"/>
    <cellStyle name="40% - Accent5 3 2 2 2 5 3" xfId="19605"/>
    <cellStyle name="40% - Accent5 3 2 2 2 5 4" xfId="19606"/>
    <cellStyle name="40% - Accent5 3 2 2 2 5 5" xfId="19607"/>
    <cellStyle name="40% - Accent5 3 2 2 2 5 6" xfId="19608"/>
    <cellStyle name="40% - Accent5 3 2 2 2 6" xfId="19609"/>
    <cellStyle name="40% - Accent5 3 2 2 2 6 2" xfId="19610"/>
    <cellStyle name="40% - Accent5 3 2 2 2 6 3" xfId="19611"/>
    <cellStyle name="40% - Accent5 3 2 2 2 7" xfId="19612"/>
    <cellStyle name="40% - Accent5 3 2 2 2 8" xfId="19613"/>
    <cellStyle name="40% - Accent5 3 2 2 2 9" xfId="19614"/>
    <cellStyle name="40% - Accent5 3 2 2 3" xfId="19615"/>
    <cellStyle name="40% - Accent5 3 2 2 3 2" xfId="19616"/>
    <cellStyle name="40% - Accent5 3 2 2 3 2 2" xfId="19617"/>
    <cellStyle name="40% - Accent5 3 2 2 3 2 2 2" xfId="19618"/>
    <cellStyle name="40% - Accent5 3 2 2 3 2 2 2 2" xfId="19619"/>
    <cellStyle name="40% - Accent5 3 2 2 3 2 2 2 3" xfId="19620"/>
    <cellStyle name="40% - Accent5 3 2 2 3 2 2 3" xfId="19621"/>
    <cellStyle name="40% - Accent5 3 2 2 3 2 2 4" xfId="19622"/>
    <cellStyle name="40% - Accent5 3 2 2 3 2 2 5" xfId="19623"/>
    <cellStyle name="40% - Accent5 3 2 2 3 2 2 6" xfId="19624"/>
    <cellStyle name="40% - Accent5 3 2 2 3 2 3" xfId="19625"/>
    <cellStyle name="40% - Accent5 3 2 2 3 2 3 2" xfId="19626"/>
    <cellStyle name="40% - Accent5 3 2 2 3 2 3 3" xfId="19627"/>
    <cellStyle name="40% - Accent5 3 2 2 3 2 4" xfId="19628"/>
    <cellStyle name="40% - Accent5 3 2 2 3 2 5" xfId="19629"/>
    <cellStyle name="40% - Accent5 3 2 2 3 2 6" xfId="19630"/>
    <cellStyle name="40% - Accent5 3 2 2 3 2 7" xfId="19631"/>
    <cellStyle name="40% - Accent5 3 2 2 3 3" xfId="19632"/>
    <cellStyle name="40% - Accent5 3 2 2 3 3 2" xfId="19633"/>
    <cellStyle name="40% - Accent5 3 2 2 3 3 2 2" xfId="19634"/>
    <cellStyle name="40% - Accent5 3 2 2 3 3 2 3" xfId="19635"/>
    <cellStyle name="40% - Accent5 3 2 2 3 3 3" xfId="19636"/>
    <cellStyle name="40% - Accent5 3 2 2 3 3 4" xfId="19637"/>
    <cellStyle name="40% - Accent5 3 2 2 3 3 5" xfId="19638"/>
    <cellStyle name="40% - Accent5 3 2 2 3 3 6" xfId="19639"/>
    <cellStyle name="40% - Accent5 3 2 2 3 4" xfId="19640"/>
    <cellStyle name="40% - Accent5 3 2 2 3 4 2" xfId="19641"/>
    <cellStyle name="40% - Accent5 3 2 2 3 4 2 2" xfId="19642"/>
    <cellStyle name="40% - Accent5 3 2 2 3 4 2 3" xfId="19643"/>
    <cellStyle name="40% - Accent5 3 2 2 3 4 3" xfId="19644"/>
    <cellStyle name="40% - Accent5 3 2 2 3 4 4" xfId="19645"/>
    <cellStyle name="40% - Accent5 3 2 2 3 4 5" xfId="19646"/>
    <cellStyle name="40% - Accent5 3 2 2 3 4 6" xfId="19647"/>
    <cellStyle name="40% - Accent5 3 2 2 3 5" xfId="19648"/>
    <cellStyle name="40% - Accent5 3 2 2 3 5 2" xfId="19649"/>
    <cellStyle name="40% - Accent5 3 2 2 3 5 3" xfId="19650"/>
    <cellStyle name="40% - Accent5 3 2 2 3 6" xfId="19651"/>
    <cellStyle name="40% - Accent5 3 2 2 3 7" xfId="19652"/>
    <cellStyle name="40% - Accent5 3 2 2 3 8" xfId="19653"/>
    <cellStyle name="40% - Accent5 3 2 2 3 9" xfId="19654"/>
    <cellStyle name="40% - Accent5 3 2 2 4" xfId="19655"/>
    <cellStyle name="40% - Accent5 3 2 2 4 2" xfId="19656"/>
    <cellStyle name="40% - Accent5 3 2 2 4 2 2" xfId="19657"/>
    <cellStyle name="40% - Accent5 3 2 2 4 2 2 2" xfId="19658"/>
    <cellStyle name="40% - Accent5 3 2 2 4 2 2 3" xfId="19659"/>
    <cellStyle name="40% - Accent5 3 2 2 4 2 3" xfId="19660"/>
    <cellStyle name="40% - Accent5 3 2 2 4 2 4" xfId="19661"/>
    <cellStyle name="40% - Accent5 3 2 2 4 2 5" xfId="19662"/>
    <cellStyle name="40% - Accent5 3 2 2 4 2 6" xfId="19663"/>
    <cellStyle name="40% - Accent5 3 2 2 4 3" xfId="19664"/>
    <cellStyle name="40% - Accent5 3 2 2 4 3 2" xfId="19665"/>
    <cellStyle name="40% - Accent5 3 2 2 4 3 3" xfId="19666"/>
    <cellStyle name="40% - Accent5 3 2 2 4 4" xfId="19667"/>
    <cellStyle name="40% - Accent5 3 2 2 4 5" xfId="19668"/>
    <cellStyle name="40% - Accent5 3 2 2 4 6" xfId="19669"/>
    <cellStyle name="40% - Accent5 3 2 2 4 7" xfId="19670"/>
    <cellStyle name="40% - Accent5 3 2 2 5" xfId="19671"/>
    <cellStyle name="40% - Accent5 3 2 2 5 2" xfId="19672"/>
    <cellStyle name="40% - Accent5 3 2 2 5 2 2" xfId="19673"/>
    <cellStyle name="40% - Accent5 3 2 2 5 2 3" xfId="19674"/>
    <cellStyle name="40% - Accent5 3 2 2 5 3" xfId="19675"/>
    <cellStyle name="40% - Accent5 3 2 2 5 4" xfId="19676"/>
    <cellStyle name="40% - Accent5 3 2 2 5 5" xfId="19677"/>
    <cellStyle name="40% - Accent5 3 2 2 5 6" xfId="19678"/>
    <cellStyle name="40% - Accent5 3 2 2 6" xfId="19679"/>
    <cellStyle name="40% - Accent5 3 2 2 6 2" xfId="19680"/>
    <cellStyle name="40% - Accent5 3 2 2 6 2 2" xfId="19681"/>
    <cellStyle name="40% - Accent5 3 2 2 6 2 3" xfId="19682"/>
    <cellStyle name="40% - Accent5 3 2 2 6 3" xfId="19683"/>
    <cellStyle name="40% - Accent5 3 2 2 6 4" xfId="19684"/>
    <cellStyle name="40% - Accent5 3 2 2 6 5" xfId="19685"/>
    <cellStyle name="40% - Accent5 3 2 2 6 6" xfId="19686"/>
    <cellStyle name="40% - Accent5 3 2 2 7" xfId="19687"/>
    <cellStyle name="40% - Accent5 3 2 2 7 2" xfId="19688"/>
    <cellStyle name="40% - Accent5 3 2 2 7 2 2" xfId="19689"/>
    <cellStyle name="40% - Accent5 3 2 2 7 2 3" xfId="19690"/>
    <cellStyle name="40% - Accent5 3 2 2 7 3" xfId="19691"/>
    <cellStyle name="40% - Accent5 3 2 2 7 4" xfId="19692"/>
    <cellStyle name="40% - Accent5 3 2 2 7 5" xfId="19693"/>
    <cellStyle name="40% - Accent5 3 2 2 7 6" xfId="19694"/>
    <cellStyle name="40% - Accent5 3 2 2 8" xfId="19695"/>
    <cellStyle name="40% - Accent5 3 2 2 8 2" xfId="19696"/>
    <cellStyle name="40% - Accent5 3 2 2 8 2 2" xfId="19697"/>
    <cellStyle name="40% - Accent5 3 2 2 8 2 3" xfId="19698"/>
    <cellStyle name="40% - Accent5 3 2 2 8 3" xfId="19699"/>
    <cellStyle name="40% - Accent5 3 2 2 8 4" xfId="19700"/>
    <cellStyle name="40% - Accent5 3 2 2 8 5" xfId="19701"/>
    <cellStyle name="40% - Accent5 3 2 2 8 6" xfId="19702"/>
    <cellStyle name="40% - Accent5 3 2 2 9" xfId="19703"/>
    <cellStyle name="40% - Accent5 3 2 2 9 2" xfId="19704"/>
    <cellStyle name="40% - Accent5 3 2 2 9 3" xfId="19705"/>
    <cellStyle name="40% - Accent5 3 2 3" xfId="19706"/>
    <cellStyle name="40% - Accent5 3 2 3 10" xfId="19707"/>
    <cellStyle name="40% - Accent5 3 2 3 2" xfId="19708"/>
    <cellStyle name="40% - Accent5 3 2 3 2 2" xfId="19709"/>
    <cellStyle name="40% - Accent5 3 2 3 2 2 2" xfId="19710"/>
    <cellStyle name="40% - Accent5 3 2 3 2 2 2 2" xfId="19711"/>
    <cellStyle name="40% - Accent5 3 2 3 2 2 2 3" xfId="19712"/>
    <cellStyle name="40% - Accent5 3 2 3 2 2 3" xfId="19713"/>
    <cellStyle name="40% - Accent5 3 2 3 2 2 4" xfId="19714"/>
    <cellStyle name="40% - Accent5 3 2 3 2 2 5" xfId="19715"/>
    <cellStyle name="40% - Accent5 3 2 3 2 2 6" xfId="19716"/>
    <cellStyle name="40% - Accent5 3 2 3 2 3" xfId="19717"/>
    <cellStyle name="40% - Accent5 3 2 3 2 3 2" xfId="19718"/>
    <cellStyle name="40% - Accent5 3 2 3 2 3 2 2" xfId="19719"/>
    <cellStyle name="40% - Accent5 3 2 3 2 3 2 3" xfId="19720"/>
    <cellStyle name="40% - Accent5 3 2 3 2 3 3" xfId="19721"/>
    <cellStyle name="40% - Accent5 3 2 3 2 3 4" xfId="19722"/>
    <cellStyle name="40% - Accent5 3 2 3 2 3 5" xfId="19723"/>
    <cellStyle name="40% - Accent5 3 2 3 2 3 6" xfId="19724"/>
    <cellStyle name="40% - Accent5 3 2 3 2 4" xfId="19725"/>
    <cellStyle name="40% - Accent5 3 2 3 2 4 2" xfId="19726"/>
    <cellStyle name="40% - Accent5 3 2 3 2 4 3" xfId="19727"/>
    <cellStyle name="40% - Accent5 3 2 3 2 5" xfId="19728"/>
    <cellStyle name="40% - Accent5 3 2 3 2 6" xfId="19729"/>
    <cellStyle name="40% - Accent5 3 2 3 2 7" xfId="19730"/>
    <cellStyle name="40% - Accent5 3 2 3 2 8" xfId="19731"/>
    <cellStyle name="40% - Accent5 3 2 3 3" xfId="19732"/>
    <cellStyle name="40% - Accent5 3 2 3 3 2" xfId="19733"/>
    <cellStyle name="40% - Accent5 3 2 3 3 2 2" xfId="19734"/>
    <cellStyle name="40% - Accent5 3 2 3 3 2 2 2" xfId="19735"/>
    <cellStyle name="40% - Accent5 3 2 3 3 2 2 3" xfId="19736"/>
    <cellStyle name="40% - Accent5 3 2 3 3 2 3" xfId="19737"/>
    <cellStyle name="40% - Accent5 3 2 3 3 2 4" xfId="19738"/>
    <cellStyle name="40% - Accent5 3 2 3 3 2 5" xfId="19739"/>
    <cellStyle name="40% - Accent5 3 2 3 3 2 6" xfId="19740"/>
    <cellStyle name="40% - Accent5 3 2 3 3 3" xfId="19741"/>
    <cellStyle name="40% - Accent5 3 2 3 3 3 2" xfId="19742"/>
    <cellStyle name="40% - Accent5 3 2 3 3 3 3" xfId="19743"/>
    <cellStyle name="40% - Accent5 3 2 3 3 4" xfId="19744"/>
    <cellStyle name="40% - Accent5 3 2 3 3 5" xfId="19745"/>
    <cellStyle name="40% - Accent5 3 2 3 3 6" xfId="19746"/>
    <cellStyle name="40% - Accent5 3 2 3 3 7" xfId="19747"/>
    <cellStyle name="40% - Accent5 3 2 3 4" xfId="19748"/>
    <cellStyle name="40% - Accent5 3 2 3 4 2" xfId="19749"/>
    <cellStyle name="40% - Accent5 3 2 3 4 2 2" xfId="19750"/>
    <cellStyle name="40% - Accent5 3 2 3 4 2 3" xfId="19751"/>
    <cellStyle name="40% - Accent5 3 2 3 4 3" xfId="19752"/>
    <cellStyle name="40% - Accent5 3 2 3 4 4" xfId="19753"/>
    <cellStyle name="40% - Accent5 3 2 3 4 5" xfId="19754"/>
    <cellStyle name="40% - Accent5 3 2 3 4 6" xfId="19755"/>
    <cellStyle name="40% - Accent5 3 2 3 5" xfId="19756"/>
    <cellStyle name="40% - Accent5 3 2 3 5 2" xfId="19757"/>
    <cellStyle name="40% - Accent5 3 2 3 5 2 2" xfId="19758"/>
    <cellStyle name="40% - Accent5 3 2 3 5 2 3" xfId="19759"/>
    <cellStyle name="40% - Accent5 3 2 3 5 3" xfId="19760"/>
    <cellStyle name="40% - Accent5 3 2 3 5 4" xfId="19761"/>
    <cellStyle name="40% - Accent5 3 2 3 5 5" xfId="19762"/>
    <cellStyle name="40% - Accent5 3 2 3 5 6" xfId="19763"/>
    <cellStyle name="40% - Accent5 3 2 3 6" xfId="19764"/>
    <cellStyle name="40% - Accent5 3 2 3 6 2" xfId="19765"/>
    <cellStyle name="40% - Accent5 3 2 3 6 3" xfId="19766"/>
    <cellStyle name="40% - Accent5 3 2 3 7" xfId="19767"/>
    <cellStyle name="40% - Accent5 3 2 3 8" xfId="19768"/>
    <cellStyle name="40% - Accent5 3 2 3 9" xfId="19769"/>
    <cellStyle name="40% - Accent5 3 2 4" xfId="19770"/>
    <cellStyle name="40% - Accent5 3 2 4 2" xfId="19771"/>
    <cellStyle name="40% - Accent5 3 2 4 2 2" xfId="19772"/>
    <cellStyle name="40% - Accent5 3 2 4 2 2 2" xfId="19773"/>
    <cellStyle name="40% - Accent5 3 2 4 2 2 2 2" xfId="19774"/>
    <cellStyle name="40% - Accent5 3 2 4 2 2 2 3" xfId="19775"/>
    <cellStyle name="40% - Accent5 3 2 4 2 2 3" xfId="19776"/>
    <cellStyle name="40% - Accent5 3 2 4 2 2 4" xfId="19777"/>
    <cellStyle name="40% - Accent5 3 2 4 2 2 5" xfId="19778"/>
    <cellStyle name="40% - Accent5 3 2 4 2 2 6" xfId="19779"/>
    <cellStyle name="40% - Accent5 3 2 4 2 3" xfId="19780"/>
    <cellStyle name="40% - Accent5 3 2 4 2 3 2" xfId="19781"/>
    <cellStyle name="40% - Accent5 3 2 4 2 3 3" xfId="19782"/>
    <cellStyle name="40% - Accent5 3 2 4 2 4" xfId="19783"/>
    <cellStyle name="40% - Accent5 3 2 4 2 5" xfId="19784"/>
    <cellStyle name="40% - Accent5 3 2 4 2 6" xfId="19785"/>
    <cellStyle name="40% - Accent5 3 2 4 2 7" xfId="19786"/>
    <cellStyle name="40% - Accent5 3 2 4 3" xfId="19787"/>
    <cellStyle name="40% - Accent5 3 2 4 3 2" xfId="19788"/>
    <cellStyle name="40% - Accent5 3 2 4 3 2 2" xfId="19789"/>
    <cellStyle name="40% - Accent5 3 2 4 3 2 3" xfId="19790"/>
    <cellStyle name="40% - Accent5 3 2 4 3 3" xfId="19791"/>
    <cellStyle name="40% - Accent5 3 2 4 3 4" xfId="19792"/>
    <cellStyle name="40% - Accent5 3 2 4 3 5" xfId="19793"/>
    <cellStyle name="40% - Accent5 3 2 4 3 6" xfId="19794"/>
    <cellStyle name="40% - Accent5 3 2 4 4" xfId="19795"/>
    <cellStyle name="40% - Accent5 3 2 4 4 2" xfId="19796"/>
    <cellStyle name="40% - Accent5 3 2 4 4 2 2" xfId="19797"/>
    <cellStyle name="40% - Accent5 3 2 4 4 2 3" xfId="19798"/>
    <cellStyle name="40% - Accent5 3 2 4 4 3" xfId="19799"/>
    <cellStyle name="40% - Accent5 3 2 4 4 4" xfId="19800"/>
    <cellStyle name="40% - Accent5 3 2 4 4 5" xfId="19801"/>
    <cellStyle name="40% - Accent5 3 2 4 4 6" xfId="19802"/>
    <cellStyle name="40% - Accent5 3 2 4 5" xfId="19803"/>
    <cellStyle name="40% - Accent5 3 2 4 5 2" xfId="19804"/>
    <cellStyle name="40% - Accent5 3 2 4 5 3" xfId="19805"/>
    <cellStyle name="40% - Accent5 3 2 4 6" xfId="19806"/>
    <cellStyle name="40% - Accent5 3 2 4 7" xfId="19807"/>
    <cellStyle name="40% - Accent5 3 2 4 8" xfId="19808"/>
    <cellStyle name="40% - Accent5 3 2 4 9" xfId="19809"/>
    <cellStyle name="40% - Accent5 3 2 5" xfId="19810"/>
    <cellStyle name="40% - Accent5 3 2 5 2" xfId="19811"/>
    <cellStyle name="40% - Accent5 3 2 5 2 2" xfId="19812"/>
    <cellStyle name="40% - Accent5 3 2 5 2 2 2" xfId="19813"/>
    <cellStyle name="40% - Accent5 3 2 5 2 2 3" xfId="19814"/>
    <cellStyle name="40% - Accent5 3 2 5 2 3" xfId="19815"/>
    <cellStyle name="40% - Accent5 3 2 5 2 4" xfId="19816"/>
    <cellStyle name="40% - Accent5 3 2 5 2 5" xfId="19817"/>
    <cellStyle name="40% - Accent5 3 2 5 2 6" xfId="19818"/>
    <cellStyle name="40% - Accent5 3 2 5 3" xfId="19819"/>
    <cellStyle name="40% - Accent5 3 2 5 3 2" xfId="19820"/>
    <cellStyle name="40% - Accent5 3 2 5 3 3" xfId="19821"/>
    <cellStyle name="40% - Accent5 3 2 5 4" xfId="19822"/>
    <cellStyle name="40% - Accent5 3 2 5 5" xfId="19823"/>
    <cellStyle name="40% - Accent5 3 2 5 6" xfId="19824"/>
    <cellStyle name="40% - Accent5 3 2 5 7" xfId="19825"/>
    <cellStyle name="40% - Accent5 3 2 6" xfId="19826"/>
    <cellStyle name="40% - Accent5 3 2 6 2" xfId="19827"/>
    <cellStyle name="40% - Accent5 3 2 6 2 2" xfId="19828"/>
    <cellStyle name="40% - Accent5 3 2 6 2 3" xfId="19829"/>
    <cellStyle name="40% - Accent5 3 2 6 3" xfId="19830"/>
    <cellStyle name="40% - Accent5 3 2 6 4" xfId="19831"/>
    <cellStyle name="40% - Accent5 3 2 6 5" xfId="19832"/>
    <cellStyle name="40% - Accent5 3 2 6 6" xfId="19833"/>
    <cellStyle name="40% - Accent5 3 2 7" xfId="19834"/>
    <cellStyle name="40% - Accent5 3 2 7 2" xfId="19835"/>
    <cellStyle name="40% - Accent5 3 2 7 2 2" xfId="19836"/>
    <cellStyle name="40% - Accent5 3 2 7 2 3" xfId="19837"/>
    <cellStyle name="40% - Accent5 3 2 7 3" xfId="19838"/>
    <cellStyle name="40% - Accent5 3 2 7 4" xfId="19839"/>
    <cellStyle name="40% - Accent5 3 2 7 5" xfId="19840"/>
    <cellStyle name="40% - Accent5 3 2 7 6" xfId="19841"/>
    <cellStyle name="40% - Accent5 3 2 8" xfId="19842"/>
    <cellStyle name="40% - Accent5 3 2 8 2" xfId="19843"/>
    <cellStyle name="40% - Accent5 3 2 8 2 2" xfId="19844"/>
    <cellStyle name="40% - Accent5 3 2 8 2 3" xfId="19845"/>
    <cellStyle name="40% - Accent5 3 2 8 3" xfId="19846"/>
    <cellStyle name="40% - Accent5 3 2 8 4" xfId="19847"/>
    <cellStyle name="40% - Accent5 3 2 8 5" xfId="19848"/>
    <cellStyle name="40% - Accent5 3 2 8 6" xfId="19849"/>
    <cellStyle name="40% - Accent5 3 2 9" xfId="19850"/>
    <cellStyle name="40% - Accent5 3 2 9 2" xfId="19851"/>
    <cellStyle name="40% - Accent5 3 2 9 2 2" xfId="19852"/>
    <cellStyle name="40% - Accent5 3 2 9 2 3" xfId="19853"/>
    <cellStyle name="40% - Accent5 3 2 9 3" xfId="19854"/>
    <cellStyle name="40% - Accent5 3 2 9 4" xfId="19855"/>
    <cellStyle name="40% - Accent5 3 2 9 5" xfId="19856"/>
    <cellStyle name="40% - Accent5 3 2 9 6" xfId="19857"/>
    <cellStyle name="40% - Accent5 3 3" xfId="19858"/>
    <cellStyle name="40% - Accent5 3 3 10" xfId="19859"/>
    <cellStyle name="40% - Accent5 3 3 10 2" xfId="19860"/>
    <cellStyle name="40% - Accent5 3 3 10 3" xfId="19861"/>
    <cellStyle name="40% - Accent5 3 3 11" xfId="19862"/>
    <cellStyle name="40% - Accent5 3 3 12" xfId="19863"/>
    <cellStyle name="40% - Accent5 3 3 13" xfId="19864"/>
    <cellStyle name="40% - Accent5 3 3 14" xfId="19865"/>
    <cellStyle name="40% - Accent5 3 3 2" xfId="19866"/>
    <cellStyle name="40% - Accent5 3 3 2 10" xfId="19867"/>
    <cellStyle name="40% - Accent5 3 3 2 11" xfId="19868"/>
    <cellStyle name="40% - Accent5 3 3 2 12" xfId="19869"/>
    <cellStyle name="40% - Accent5 3 3 2 13" xfId="19870"/>
    <cellStyle name="40% - Accent5 3 3 2 2" xfId="19871"/>
    <cellStyle name="40% - Accent5 3 3 2 2 10" xfId="19872"/>
    <cellStyle name="40% - Accent5 3 3 2 2 2" xfId="19873"/>
    <cellStyle name="40% - Accent5 3 3 2 2 2 2" xfId="19874"/>
    <cellStyle name="40% - Accent5 3 3 2 2 2 2 2" xfId="19875"/>
    <cellStyle name="40% - Accent5 3 3 2 2 2 2 2 2" xfId="19876"/>
    <cellStyle name="40% - Accent5 3 3 2 2 2 2 2 3" xfId="19877"/>
    <cellStyle name="40% - Accent5 3 3 2 2 2 2 3" xfId="19878"/>
    <cellStyle name="40% - Accent5 3 3 2 2 2 2 4" xfId="19879"/>
    <cellStyle name="40% - Accent5 3 3 2 2 2 2 5" xfId="19880"/>
    <cellStyle name="40% - Accent5 3 3 2 2 2 2 6" xfId="19881"/>
    <cellStyle name="40% - Accent5 3 3 2 2 2 3" xfId="19882"/>
    <cellStyle name="40% - Accent5 3 3 2 2 2 3 2" xfId="19883"/>
    <cellStyle name="40% - Accent5 3 3 2 2 2 3 2 2" xfId="19884"/>
    <cellStyle name="40% - Accent5 3 3 2 2 2 3 2 3" xfId="19885"/>
    <cellStyle name="40% - Accent5 3 3 2 2 2 3 3" xfId="19886"/>
    <cellStyle name="40% - Accent5 3 3 2 2 2 3 4" xfId="19887"/>
    <cellStyle name="40% - Accent5 3 3 2 2 2 3 5" xfId="19888"/>
    <cellStyle name="40% - Accent5 3 3 2 2 2 3 6" xfId="19889"/>
    <cellStyle name="40% - Accent5 3 3 2 2 2 4" xfId="19890"/>
    <cellStyle name="40% - Accent5 3 3 2 2 2 4 2" xfId="19891"/>
    <cellStyle name="40% - Accent5 3 3 2 2 2 4 3" xfId="19892"/>
    <cellStyle name="40% - Accent5 3 3 2 2 2 5" xfId="19893"/>
    <cellStyle name="40% - Accent5 3 3 2 2 2 6" xfId="19894"/>
    <cellStyle name="40% - Accent5 3 3 2 2 2 7" xfId="19895"/>
    <cellStyle name="40% - Accent5 3 3 2 2 2 8" xfId="19896"/>
    <cellStyle name="40% - Accent5 3 3 2 2 3" xfId="19897"/>
    <cellStyle name="40% - Accent5 3 3 2 2 3 2" xfId="19898"/>
    <cellStyle name="40% - Accent5 3 3 2 2 3 2 2" xfId="19899"/>
    <cellStyle name="40% - Accent5 3 3 2 2 3 2 2 2" xfId="19900"/>
    <cellStyle name="40% - Accent5 3 3 2 2 3 2 2 3" xfId="19901"/>
    <cellStyle name="40% - Accent5 3 3 2 2 3 2 3" xfId="19902"/>
    <cellStyle name="40% - Accent5 3 3 2 2 3 2 4" xfId="19903"/>
    <cellStyle name="40% - Accent5 3 3 2 2 3 2 5" xfId="19904"/>
    <cellStyle name="40% - Accent5 3 3 2 2 3 2 6" xfId="19905"/>
    <cellStyle name="40% - Accent5 3 3 2 2 3 3" xfId="19906"/>
    <cellStyle name="40% - Accent5 3 3 2 2 3 3 2" xfId="19907"/>
    <cellStyle name="40% - Accent5 3 3 2 2 3 3 3" xfId="19908"/>
    <cellStyle name="40% - Accent5 3 3 2 2 3 4" xfId="19909"/>
    <cellStyle name="40% - Accent5 3 3 2 2 3 5" xfId="19910"/>
    <cellStyle name="40% - Accent5 3 3 2 2 3 6" xfId="19911"/>
    <cellStyle name="40% - Accent5 3 3 2 2 3 7" xfId="19912"/>
    <cellStyle name="40% - Accent5 3 3 2 2 4" xfId="19913"/>
    <cellStyle name="40% - Accent5 3 3 2 2 4 2" xfId="19914"/>
    <cellStyle name="40% - Accent5 3 3 2 2 4 2 2" xfId="19915"/>
    <cellStyle name="40% - Accent5 3 3 2 2 4 2 3" xfId="19916"/>
    <cellStyle name="40% - Accent5 3 3 2 2 4 3" xfId="19917"/>
    <cellStyle name="40% - Accent5 3 3 2 2 4 4" xfId="19918"/>
    <cellStyle name="40% - Accent5 3 3 2 2 4 5" xfId="19919"/>
    <cellStyle name="40% - Accent5 3 3 2 2 4 6" xfId="19920"/>
    <cellStyle name="40% - Accent5 3 3 2 2 5" xfId="19921"/>
    <cellStyle name="40% - Accent5 3 3 2 2 5 2" xfId="19922"/>
    <cellStyle name="40% - Accent5 3 3 2 2 5 2 2" xfId="19923"/>
    <cellStyle name="40% - Accent5 3 3 2 2 5 2 3" xfId="19924"/>
    <cellStyle name="40% - Accent5 3 3 2 2 5 3" xfId="19925"/>
    <cellStyle name="40% - Accent5 3 3 2 2 5 4" xfId="19926"/>
    <cellStyle name="40% - Accent5 3 3 2 2 5 5" xfId="19927"/>
    <cellStyle name="40% - Accent5 3 3 2 2 5 6" xfId="19928"/>
    <cellStyle name="40% - Accent5 3 3 2 2 6" xfId="19929"/>
    <cellStyle name="40% - Accent5 3 3 2 2 6 2" xfId="19930"/>
    <cellStyle name="40% - Accent5 3 3 2 2 6 3" xfId="19931"/>
    <cellStyle name="40% - Accent5 3 3 2 2 7" xfId="19932"/>
    <cellStyle name="40% - Accent5 3 3 2 2 8" xfId="19933"/>
    <cellStyle name="40% - Accent5 3 3 2 2 9" xfId="19934"/>
    <cellStyle name="40% - Accent5 3 3 2 3" xfId="19935"/>
    <cellStyle name="40% - Accent5 3 3 2 3 2" xfId="19936"/>
    <cellStyle name="40% - Accent5 3 3 2 3 2 2" xfId="19937"/>
    <cellStyle name="40% - Accent5 3 3 2 3 2 2 2" xfId="19938"/>
    <cellStyle name="40% - Accent5 3 3 2 3 2 2 2 2" xfId="19939"/>
    <cellStyle name="40% - Accent5 3 3 2 3 2 2 2 3" xfId="19940"/>
    <cellStyle name="40% - Accent5 3 3 2 3 2 2 3" xfId="19941"/>
    <cellStyle name="40% - Accent5 3 3 2 3 2 2 4" xfId="19942"/>
    <cellStyle name="40% - Accent5 3 3 2 3 2 2 5" xfId="19943"/>
    <cellStyle name="40% - Accent5 3 3 2 3 2 2 6" xfId="19944"/>
    <cellStyle name="40% - Accent5 3 3 2 3 2 3" xfId="19945"/>
    <cellStyle name="40% - Accent5 3 3 2 3 2 3 2" xfId="19946"/>
    <cellStyle name="40% - Accent5 3 3 2 3 2 3 3" xfId="19947"/>
    <cellStyle name="40% - Accent5 3 3 2 3 2 4" xfId="19948"/>
    <cellStyle name="40% - Accent5 3 3 2 3 2 5" xfId="19949"/>
    <cellStyle name="40% - Accent5 3 3 2 3 2 6" xfId="19950"/>
    <cellStyle name="40% - Accent5 3 3 2 3 2 7" xfId="19951"/>
    <cellStyle name="40% - Accent5 3 3 2 3 3" xfId="19952"/>
    <cellStyle name="40% - Accent5 3 3 2 3 3 2" xfId="19953"/>
    <cellStyle name="40% - Accent5 3 3 2 3 3 2 2" xfId="19954"/>
    <cellStyle name="40% - Accent5 3 3 2 3 3 2 3" xfId="19955"/>
    <cellStyle name="40% - Accent5 3 3 2 3 3 3" xfId="19956"/>
    <cellStyle name="40% - Accent5 3 3 2 3 3 4" xfId="19957"/>
    <cellStyle name="40% - Accent5 3 3 2 3 3 5" xfId="19958"/>
    <cellStyle name="40% - Accent5 3 3 2 3 3 6" xfId="19959"/>
    <cellStyle name="40% - Accent5 3 3 2 3 4" xfId="19960"/>
    <cellStyle name="40% - Accent5 3 3 2 3 4 2" xfId="19961"/>
    <cellStyle name="40% - Accent5 3 3 2 3 4 2 2" xfId="19962"/>
    <cellStyle name="40% - Accent5 3 3 2 3 4 2 3" xfId="19963"/>
    <cellStyle name="40% - Accent5 3 3 2 3 4 3" xfId="19964"/>
    <cellStyle name="40% - Accent5 3 3 2 3 4 4" xfId="19965"/>
    <cellStyle name="40% - Accent5 3 3 2 3 4 5" xfId="19966"/>
    <cellStyle name="40% - Accent5 3 3 2 3 4 6" xfId="19967"/>
    <cellStyle name="40% - Accent5 3 3 2 3 5" xfId="19968"/>
    <cellStyle name="40% - Accent5 3 3 2 3 5 2" xfId="19969"/>
    <cellStyle name="40% - Accent5 3 3 2 3 5 3" xfId="19970"/>
    <cellStyle name="40% - Accent5 3 3 2 3 6" xfId="19971"/>
    <cellStyle name="40% - Accent5 3 3 2 3 7" xfId="19972"/>
    <cellStyle name="40% - Accent5 3 3 2 3 8" xfId="19973"/>
    <cellStyle name="40% - Accent5 3 3 2 3 9" xfId="19974"/>
    <cellStyle name="40% - Accent5 3 3 2 4" xfId="19975"/>
    <cellStyle name="40% - Accent5 3 3 2 4 2" xfId="19976"/>
    <cellStyle name="40% - Accent5 3 3 2 4 2 2" xfId="19977"/>
    <cellStyle name="40% - Accent5 3 3 2 4 2 2 2" xfId="19978"/>
    <cellStyle name="40% - Accent5 3 3 2 4 2 2 3" xfId="19979"/>
    <cellStyle name="40% - Accent5 3 3 2 4 2 3" xfId="19980"/>
    <cellStyle name="40% - Accent5 3 3 2 4 2 4" xfId="19981"/>
    <cellStyle name="40% - Accent5 3 3 2 4 2 5" xfId="19982"/>
    <cellStyle name="40% - Accent5 3 3 2 4 2 6" xfId="19983"/>
    <cellStyle name="40% - Accent5 3 3 2 4 3" xfId="19984"/>
    <cellStyle name="40% - Accent5 3 3 2 4 3 2" xfId="19985"/>
    <cellStyle name="40% - Accent5 3 3 2 4 3 3" xfId="19986"/>
    <cellStyle name="40% - Accent5 3 3 2 4 4" xfId="19987"/>
    <cellStyle name="40% - Accent5 3 3 2 4 5" xfId="19988"/>
    <cellStyle name="40% - Accent5 3 3 2 4 6" xfId="19989"/>
    <cellStyle name="40% - Accent5 3 3 2 4 7" xfId="19990"/>
    <cellStyle name="40% - Accent5 3 3 2 5" xfId="19991"/>
    <cellStyle name="40% - Accent5 3 3 2 5 2" xfId="19992"/>
    <cellStyle name="40% - Accent5 3 3 2 5 2 2" xfId="19993"/>
    <cellStyle name="40% - Accent5 3 3 2 5 2 3" xfId="19994"/>
    <cellStyle name="40% - Accent5 3 3 2 5 3" xfId="19995"/>
    <cellStyle name="40% - Accent5 3 3 2 5 4" xfId="19996"/>
    <cellStyle name="40% - Accent5 3 3 2 5 5" xfId="19997"/>
    <cellStyle name="40% - Accent5 3 3 2 5 6" xfId="19998"/>
    <cellStyle name="40% - Accent5 3 3 2 6" xfId="19999"/>
    <cellStyle name="40% - Accent5 3 3 2 6 2" xfId="20000"/>
    <cellStyle name="40% - Accent5 3 3 2 6 2 2" xfId="20001"/>
    <cellStyle name="40% - Accent5 3 3 2 6 2 3" xfId="20002"/>
    <cellStyle name="40% - Accent5 3 3 2 6 3" xfId="20003"/>
    <cellStyle name="40% - Accent5 3 3 2 6 4" xfId="20004"/>
    <cellStyle name="40% - Accent5 3 3 2 6 5" xfId="20005"/>
    <cellStyle name="40% - Accent5 3 3 2 6 6" xfId="20006"/>
    <cellStyle name="40% - Accent5 3 3 2 7" xfId="20007"/>
    <cellStyle name="40% - Accent5 3 3 2 7 2" xfId="20008"/>
    <cellStyle name="40% - Accent5 3 3 2 7 2 2" xfId="20009"/>
    <cellStyle name="40% - Accent5 3 3 2 7 2 3" xfId="20010"/>
    <cellStyle name="40% - Accent5 3 3 2 7 3" xfId="20011"/>
    <cellStyle name="40% - Accent5 3 3 2 7 4" xfId="20012"/>
    <cellStyle name="40% - Accent5 3 3 2 7 5" xfId="20013"/>
    <cellStyle name="40% - Accent5 3 3 2 7 6" xfId="20014"/>
    <cellStyle name="40% - Accent5 3 3 2 8" xfId="20015"/>
    <cellStyle name="40% - Accent5 3 3 2 8 2" xfId="20016"/>
    <cellStyle name="40% - Accent5 3 3 2 8 2 2" xfId="20017"/>
    <cellStyle name="40% - Accent5 3 3 2 8 2 3" xfId="20018"/>
    <cellStyle name="40% - Accent5 3 3 2 8 3" xfId="20019"/>
    <cellStyle name="40% - Accent5 3 3 2 8 4" xfId="20020"/>
    <cellStyle name="40% - Accent5 3 3 2 8 5" xfId="20021"/>
    <cellStyle name="40% - Accent5 3 3 2 8 6" xfId="20022"/>
    <cellStyle name="40% - Accent5 3 3 2 9" xfId="20023"/>
    <cellStyle name="40% - Accent5 3 3 2 9 2" xfId="20024"/>
    <cellStyle name="40% - Accent5 3 3 2 9 3" xfId="20025"/>
    <cellStyle name="40% - Accent5 3 3 3" xfId="20026"/>
    <cellStyle name="40% - Accent5 3 3 3 10" xfId="20027"/>
    <cellStyle name="40% - Accent5 3 3 3 2" xfId="20028"/>
    <cellStyle name="40% - Accent5 3 3 3 2 2" xfId="20029"/>
    <cellStyle name="40% - Accent5 3 3 3 2 2 2" xfId="20030"/>
    <cellStyle name="40% - Accent5 3 3 3 2 2 2 2" xfId="20031"/>
    <cellStyle name="40% - Accent5 3 3 3 2 2 2 3" xfId="20032"/>
    <cellStyle name="40% - Accent5 3 3 3 2 2 3" xfId="20033"/>
    <cellStyle name="40% - Accent5 3 3 3 2 2 4" xfId="20034"/>
    <cellStyle name="40% - Accent5 3 3 3 2 2 5" xfId="20035"/>
    <cellStyle name="40% - Accent5 3 3 3 2 2 6" xfId="20036"/>
    <cellStyle name="40% - Accent5 3 3 3 2 3" xfId="20037"/>
    <cellStyle name="40% - Accent5 3 3 3 2 3 2" xfId="20038"/>
    <cellStyle name="40% - Accent5 3 3 3 2 3 2 2" xfId="20039"/>
    <cellStyle name="40% - Accent5 3 3 3 2 3 2 3" xfId="20040"/>
    <cellStyle name="40% - Accent5 3 3 3 2 3 3" xfId="20041"/>
    <cellStyle name="40% - Accent5 3 3 3 2 3 4" xfId="20042"/>
    <cellStyle name="40% - Accent5 3 3 3 2 3 5" xfId="20043"/>
    <cellStyle name="40% - Accent5 3 3 3 2 3 6" xfId="20044"/>
    <cellStyle name="40% - Accent5 3 3 3 2 4" xfId="20045"/>
    <cellStyle name="40% - Accent5 3 3 3 2 4 2" xfId="20046"/>
    <cellStyle name="40% - Accent5 3 3 3 2 4 3" xfId="20047"/>
    <cellStyle name="40% - Accent5 3 3 3 2 5" xfId="20048"/>
    <cellStyle name="40% - Accent5 3 3 3 2 6" xfId="20049"/>
    <cellStyle name="40% - Accent5 3 3 3 2 7" xfId="20050"/>
    <cellStyle name="40% - Accent5 3 3 3 2 8" xfId="20051"/>
    <cellStyle name="40% - Accent5 3 3 3 3" xfId="20052"/>
    <cellStyle name="40% - Accent5 3 3 3 3 2" xfId="20053"/>
    <cellStyle name="40% - Accent5 3 3 3 3 2 2" xfId="20054"/>
    <cellStyle name="40% - Accent5 3 3 3 3 2 2 2" xfId="20055"/>
    <cellStyle name="40% - Accent5 3 3 3 3 2 2 3" xfId="20056"/>
    <cellStyle name="40% - Accent5 3 3 3 3 2 3" xfId="20057"/>
    <cellStyle name="40% - Accent5 3 3 3 3 2 4" xfId="20058"/>
    <cellStyle name="40% - Accent5 3 3 3 3 2 5" xfId="20059"/>
    <cellStyle name="40% - Accent5 3 3 3 3 2 6" xfId="20060"/>
    <cellStyle name="40% - Accent5 3 3 3 3 3" xfId="20061"/>
    <cellStyle name="40% - Accent5 3 3 3 3 3 2" xfId="20062"/>
    <cellStyle name="40% - Accent5 3 3 3 3 3 3" xfId="20063"/>
    <cellStyle name="40% - Accent5 3 3 3 3 4" xfId="20064"/>
    <cellStyle name="40% - Accent5 3 3 3 3 5" xfId="20065"/>
    <cellStyle name="40% - Accent5 3 3 3 3 6" xfId="20066"/>
    <cellStyle name="40% - Accent5 3 3 3 3 7" xfId="20067"/>
    <cellStyle name="40% - Accent5 3 3 3 4" xfId="20068"/>
    <cellStyle name="40% - Accent5 3 3 3 4 2" xfId="20069"/>
    <cellStyle name="40% - Accent5 3 3 3 4 2 2" xfId="20070"/>
    <cellStyle name="40% - Accent5 3 3 3 4 2 3" xfId="20071"/>
    <cellStyle name="40% - Accent5 3 3 3 4 3" xfId="20072"/>
    <cellStyle name="40% - Accent5 3 3 3 4 4" xfId="20073"/>
    <cellStyle name="40% - Accent5 3 3 3 4 5" xfId="20074"/>
    <cellStyle name="40% - Accent5 3 3 3 4 6" xfId="20075"/>
    <cellStyle name="40% - Accent5 3 3 3 5" xfId="20076"/>
    <cellStyle name="40% - Accent5 3 3 3 5 2" xfId="20077"/>
    <cellStyle name="40% - Accent5 3 3 3 5 2 2" xfId="20078"/>
    <cellStyle name="40% - Accent5 3 3 3 5 2 3" xfId="20079"/>
    <cellStyle name="40% - Accent5 3 3 3 5 3" xfId="20080"/>
    <cellStyle name="40% - Accent5 3 3 3 5 4" xfId="20081"/>
    <cellStyle name="40% - Accent5 3 3 3 5 5" xfId="20082"/>
    <cellStyle name="40% - Accent5 3 3 3 5 6" xfId="20083"/>
    <cellStyle name="40% - Accent5 3 3 3 6" xfId="20084"/>
    <cellStyle name="40% - Accent5 3 3 3 6 2" xfId="20085"/>
    <cellStyle name="40% - Accent5 3 3 3 6 3" xfId="20086"/>
    <cellStyle name="40% - Accent5 3 3 3 7" xfId="20087"/>
    <cellStyle name="40% - Accent5 3 3 3 8" xfId="20088"/>
    <cellStyle name="40% - Accent5 3 3 3 9" xfId="20089"/>
    <cellStyle name="40% - Accent5 3 3 4" xfId="20090"/>
    <cellStyle name="40% - Accent5 3 3 4 2" xfId="20091"/>
    <cellStyle name="40% - Accent5 3 3 4 2 2" xfId="20092"/>
    <cellStyle name="40% - Accent5 3 3 4 2 2 2" xfId="20093"/>
    <cellStyle name="40% - Accent5 3 3 4 2 2 2 2" xfId="20094"/>
    <cellStyle name="40% - Accent5 3 3 4 2 2 2 3" xfId="20095"/>
    <cellStyle name="40% - Accent5 3 3 4 2 2 3" xfId="20096"/>
    <cellStyle name="40% - Accent5 3 3 4 2 2 4" xfId="20097"/>
    <cellStyle name="40% - Accent5 3 3 4 2 2 5" xfId="20098"/>
    <cellStyle name="40% - Accent5 3 3 4 2 2 6" xfId="20099"/>
    <cellStyle name="40% - Accent5 3 3 4 2 3" xfId="20100"/>
    <cellStyle name="40% - Accent5 3 3 4 2 3 2" xfId="20101"/>
    <cellStyle name="40% - Accent5 3 3 4 2 3 3" xfId="20102"/>
    <cellStyle name="40% - Accent5 3 3 4 2 4" xfId="20103"/>
    <cellStyle name="40% - Accent5 3 3 4 2 5" xfId="20104"/>
    <cellStyle name="40% - Accent5 3 3 4 2 6" xfId="20105"/>
    <cellStyle name="40% - Accent5 3 3 4 2 7" xfId="20106"/>
    <cellStyle name="40% - Accent5 3 3 4 3" xfId="20107"/>
    <cellStyle name="40% - Accent5 3 3 4 3 2" xfId="20108"/>
    <cellStyle name="40% - Accent5 3 3 4 3 2 2" xfId="20109"/>
    <cellStyle name="40% - Accent5 3 3 4 3 2 3" xfId="20110"/>
    <cellStyle name="40% - Accent5 3 3 4 3 3" xfId="20111"/>
    <cellStyle name="40% - Accent5 3 3 4 3 4" xfId="20112"/>
    <cellStyle name="40% - Accent5 3 3 4 3 5" xfId="20113"/>
    <cellStyle name="40% - Accent5 3 3 4 3 6" xfId="20114"/>
    <cellStyle name="40% - Accent5 3 3 4 4" xfId="20115"/>
    <cellStyle name="40% - Accent5 3 3 4 4 2" xfId="20116"/>
    <cellStyle name="40% - Accent5 3 3 4 4 2 2" xfId="20117"/>
    <cellStyle name="40% - Accent5 3 3 4 4 2 3" xfId="20118"/>
    <cellStyle name="40% - Accent5 3 3 4 4 3" xfId="20119"/>
    <cellStyle name="40% - Accent5 3 3 4 4 4" xfId="20120"/>
    <cellStyle name="40% - Accent5 3 3 4 4 5" xfId="20121"/>
    <cellStyle name="40% - Accent5 3 3 4 4 6" xfId="20122"/>
    <cellStyle name="40% - Accent5 3 3 4 5" xfId="20123"/>
    <cellStyle name="40% - Accent5 3 3 4 5 2" xfId="20124"/>
    <cellStyle name="40% - Accent5 3 3 4 5 3" xfId="20125"/>
    <cellStyle name="40% - Accent5 3 3 4 6" xfId="20126"/>
    <cellStyle name="40% - Accent5 3 3 4 7" xfId="20127"/>
    <cellStyle name="40% - Accent5 3 3 4 8" xfId="20128"/>
    <cellStyle name="40% - Accent5 3 3 4 9" xfId="20129"/>
    <cellStyle name="40% - Accent5 3 3 5" xfId="20130"/>
    <cellStyle name="40% - Accent5 3 3 5 2" xfId="20131"/>
    <cellStyle name="40% - Accent5 3 3 5 2 2" xfId="20132"/>
    <cellStyle name="40% - Accent5 3 3 5 2 2 2" xfId="20133"/>
    <cellStyle name="40% - Accent5 3 3 5 2 2 3" xfId="20134"/>
    <cellStyle name="40% - Accent5 3 3 5 2 3" xfId="20135"/>
    <cellStyle name="40% - Accent5 3 3 5 2 4" xfId="20136"/>
    <cellStyle name="40% - Accent5 3 3 5 2 5" xfId="20137"/>
    <cellStyle name="40% - Accent5 3 3 5 2 6" xfId="20138"/>
    <cellStyle name="40% - Accent5 3 3 5 3" xfId="20139"/>
    <cellStyle name="40% - Accent5 3 3 5 3 2" xfId="20140"/>
    <cellStyle name="40% - Accent5 3 3 5 3 3" xfId="20141"/>
    <cellStyle name="40% - Accent5 3 3 5 4" xfId="20142"/>
    <cellStyle name="40% - Accent5 3 3 5 5" xfId="20143"/>
    <cellStyle name="40% - Accent5 3 3 5 6" xfId="20144"/>
    <cellStyle name="40% - Accent5 3 3 5 7" xfId="20145"/>
    <cellStyle name="40% - Accent5 3 3 6" xfId="20146"/>
    <cellStyle name="40% - Accent5 3 3 6 2" xfId="20147"/>
    <cellStyle name="40% - Accent5 3 3 6 2 2" xfId="20148"/>
    <cellStyle name="40% - Accent5 3 3 6 2 3" xfId="20149"/>
    <cellStyle name="40% - Accent5 3 3 6 3" xfId="20150"/>
    <cellStyle name="40% - Accent5 3 3 6 4" xfId="20151"/>
    <cellStyle name="40% - Accent5 3 3 6 5" xfId="20152"/>
    <cellStyle name="40% - Accent5 3 3 6 6" xfId="20153"/>
    <cellStyle name="40% - Accent5 3 3 7" xfId="20154"/>
    <cellStyle name="40% - Accent5 3 3 7 2" xfId="20155"/>
    <cellStyle name="40% - Accent5 3 3 7 2 2" xfId="20156"/>
    <cellStyle name="40% - Accent5 3 3 7 2 3" xfId="20157"/>
    <cellStyle name="40% - Accent5 3 3 7 3" xfId="20158"/>
    <cellStyle name="40% - Accent5 3 3 7 4" xfId="20159"/>
    <cellStyle name="40% - Accent5 3 3 7 5" xfId="20160"/>
    <cellStyle name="40% - Accent5 3 3 7 6" xfId="20161"/>
    <cellStyle name="40% - Accent5 3 3 8" xfId="20162"/>
    <cellStyle name="40% - Accent5 3 3 8 2" xfId="20163"/>
    <cellStyle name="40% - Accent5 3 3 8 2 2" xfId="20164"/>
    <cellStyle name="40% - Accent5 3 3 8 2 3" xfId="20165"/>
    <cellStyle name="40% - Accent5 3 3 8 3" xfId="20166"/>
    <cellStyle name="40% - Accent5 3 3 8 4" xfId="20167"/>
    <cellStyle name="40% - Accent5 3 3 8 5" xfId="20168"/>
    <cellStyle name="40% - Accent5 3 3 8 6" xfId="20169"/>
    <cellStyle name="40% - Accent5 3 3 9" xfId="20170"/>
    <cellStyle name="40% - Accent5 3 3 9 2" xfId="20171"/>
    <cellStyle name="40% - Accent5 3 3 9 2 2" xfId="20172"/>
    <cellStyle name="40% - Accent5 3 3 9 2 3" xfId="20173"/>
    <cellStyle name="40% - Accent5 3 3 9 3" xfId="20174"/>
    <cellStyle name="40% - Accent5 3 3 9 4" xfId="20175"/>
    <cellStyle name="40% - Accent5 3 3 9 5" xfId="20176"/>
    <cellStyle name="40% - Accent5 3 3 9 6" xfId="20177"/>
    <cellStyle name="40% - Accent5 3 4" xfId="20178"/>
    <cellStyle name="40% - Accent5 3 4 10" xfId="20179"/>
    <cellStyle name="40% - Accent5 3 4 11" xfId="20180"/>
    <cellStyle name="40% - Accent5 3 4 12" xfId="20181"/>
    <cellStyle name="40% - Accent5 3 4 13" xfId="20182"/>
    <cellStyle name="40% - Accent5 3 4 2" xfId="20183"/>
    <cellStyle name="40% - Accent5 3 4 2 10" xfId="20184"/>
    <cellStyle name="40% - Accent5 3 4 2 2" xfId="20185"/>
    <cellStyle name="40% - Accent5 3 4 2 2 2" xfId="20186"/>
    <cellStyle name="40% - Accent5 3 4 2 2 2 2" xfId="20187"/>
    <cellStyle name="40% - Accent5 3 4 2 2 2 2 2" xfId="20188"/>
    <cellStyle name="40% - Accent5 3 4 2 2 2 2 3" xfId="20189"/>
    <cellStyle name="40% - Accent5 3 4 2 2 2 3" xfId="20190"/>
    <cellStyle name="40% - Accent5 3 4 2 2 2 4" xfId="20191"/>
    <cellStyle name="40% - Accent5 3 4 2 2 2 5" xfId="20192"/>
    <cellStyle name="40% - Accent5 3 4 2 2 2 6" xfId="20193"/>
    <cellStyle name="40% - Accent5 3 4 2 2 3" xfId="20194"/>
    <cellStyle name="40% - Accent5 3 4 2 2 3 2" xfId="20195"/>
    <cellStyle name="40% - Accent5 3 4 2 2 3 2 2" xfId="20196"/>
    <cellStyle name="40% - Accent5 3 4 2 2 3 2 3" xfId="20197"/>
    <cellStyle name="40% - Accent5 3 4 2 2 3 3" xfId="20198"/>
    <cellStyle name="40% - Accent5 3 4 2 2 3 4" xfId="20199"/>
    <cellStyle name="40% - Accent5 3 4 2 2 3 5" xfId="20200"/>
    <cellStyle name="40% - Accent5 3 4 2 2 3 6" xfId="20201"/>
    <cellStyle name="40% - Accent5 3 4 2 2 4" xfId="20202"/>
    <cellStyle name="40% - Accent5 3 4 2 2 4 2" xfId="20203"/>
    <cellStyle name="40% - Accent5 3 4 2 2 4 3" xfId="20204"/>
    <cellStyle name="40% - Accent5 3 4 2 2 5" xfId="20205"/>
    <cellStyle name="40% - Accent5 3 4 2 2 6" xfId="20206"/>
    <cellStyle name="40% - Accent5 3 4 2 2 7" xfId="20207"/>
    <cellStyle name="40% - Accent5 3 4 2 2 8" xfId="20208"/>
    <cellStyle name="40% - Accent5 3 4 2 3" xfId="20209"/>
    <cellStyle name="40% - Accent5 3 4 2 3 2" xfId="20210"/>
    <cellStyle name="40% - Accent5 3 4 2 3 2 2" xfId="20211"/>
    <cellStyle name="40% - Accent5 3 4 2 3 2 2 2" xfId="20212"/>
    <cellStyle name="40% - Accent5 3 4 2 3 2 2 3" xfId="20213"/>
    <cellStyle name="40% - Accent5 3 4 2 3 2 3" xfId="20214"/>
    <cellStyle name="40% - Accent5 3 4 2 3 2 4" xfId="20215"/>
    <cellStyle name="40% - Accent5 3 4 2 3 2 5" xfId="20216"/>
    <cellStyle name="40% - Accent5 3 4 2 3 2 6" xfId="20217"/>
    <cellStyle name="40% - Accent5 3 4 2 3 3" xfId="20218"/>
    <cellStyle name="40% - Accent5 3 4 2 3 3 2" xfId="20219"/>
    <cellStyle name="40% - Accent5 3 4 2 3 3 3" xfId="20220"/>
    <cellStyle name="40% - Accent5 3 4 2 3 4" xfId="20221"/>
    <cellStyle name="40% - Accent5 3 4 2 3 5" xfId="20222"/>
    <cellStyle name="40% - Accent5 3 4 2 3 6" xfId="20223"/>
    <cellStyle name="40% - Accent5 3 4 2 3 7" xfId="20224"/>
    <cellStyle name="40% - Accent5 3 4 2 4" xfId="20225"/>
    <cellStyle name="40% - Accent5 3 4 2 4 2" xfId="20226"/>
    <cellStyle name="40% - Accent5 3 4 2 4 2 2" xfId="20227"/>
    <cellStyle name="40% - Accent5 3 4 2 4 2 3" xfId="20228"/>
    <cellStyle name="40% - Accent5 3 4 2 4 3" xfId="20229"/>
    <cellStyle name="40% - Accent5 3 4 2 4 4" xfId="20230"/>
    <cellStyle name="40% - Accent5 3 4 2 4 5" xfId="20231"/>
    <cellStyle name="40% - Accent5 3 4 2 4 6" xfId="20232"/>
    <cellStyle name="40% - Accent5 3 4 2 5" xfId="20233"/>
    <cellStyle name="40% - Accent5 3 4 2 5 2" xfId="20234"/>
    <cellStyle name="40% - Accent5 3 4 2 5 2 2" xfId="20235"/>
    <cellStyle name="40% - Accent5 3 4 2 5 2 3" xfId="20236"/>
    <cellStyle name="40% - Accent5 3 4 2 5 3" xfId="20237"/>
    <cellStyle name="40% - Accent5 3 4 2 5 4" xfId="20238"/>
    <cellStyle name="40% - Accent5 3 4 2 5 5" xfId="20239"/>
    <cellStyle name="40% - Accent5 3 4 2 5 6" xfId="20240"/>
    <cellStyle name="40% - Accent5 3 4 2 6" xfId="20241"/>
    <cellStyle name="40% - Accent5 3 4 2 6 2" xfId="20242"/>
    <cellStyle name="40% - Accent5 3 4 2 6 3" xfId="20243"/>
    <cellStyle name="40% - Accent5 3 4 2 7" xfId="20244"/>
    <cellStyle name="40% - Accent5 3 4 2 8" xfId="20245"/>
    <cellStyle name="40% - Accent5 3 4 2 9" xfId="20246"/>
    <cellStyle name="40% - Accent5 3 4 3" xfId="20247"/>
    <cellStyle name="40% - Accent5 3 4 3 2" xfId="20248"/>
    <cellStyle name="40% - Accent5 3 4 3 2 2" xfId="20249"/>
    <cellStyle name="40% - Accent5 3 4 3 2 2 2" xfId="20250"/>
    <cellStyle name="40% - Accent5 3 4 3 2 2 2 2" xfId="20251"/>
    <cellStyle name="40% - Accent5 3 4 3 2 2 2 3" xfId="20252"/>
    <cellStyle name="40% - Accent5 3 4 3 2 2 3" xfId="20253"/>
    <cellStyle name="40% - Accent5 3 4 3 2 2 4" xfId="20254"/>
    <cellStyle name="40% - Accent5 3 4 3 2 2 5" xfId="20255"/>
    <cellStyle name="40% - Accent5 3 4 3 2 2 6" xfId="20256"/>
    <cellStyle name="40% - Accent5 3 4 3 2 3" xfId="20257"/>
    <cellStyle name="40% - Accent5 3 4 3 2 3 2" xfId="20258"/>
    <cellStyle name="40% - Accent5 3 4 3 2 3 3" xfId="20259"/>
    <cellStyle name="40% - Accent5 3 4 3 2 4" xfId="20260"/>
    <cellStyle name="40% - Accent5 3 4 3 2 5" xfId="20261"/>
    <cellStyle name="40% - Accent5 3 4 3 2 6" xfId="20262"/>
    <cellStyle name="40% - Accent5 3 4 3 2 7" xfId="20263"/>
    <cellStyle name="40% - Accent5 3 4 3 3" xfId="20264"/>
    <cellStyle name="40% - Accent5 3 4 3 3 2" xfId="20265"/>
    <cellStyle name="40% - Accent5 3 4 3 3 2 2" xfId="20266"/>
    <cellStyle name="40% - Accent5 3 4 3 3 2 3" xfId="20267"/>
    <cellStyle name="40% - Accent5 3 4 3 3 3" xfId="20268"/>
    <cellStyle name="40% - Accent5 3 4 3 3 4" xfId="20269"/>
    <cellStyle name="40% - Accent5 3 4 3 3 5" xfId="20270"/>
    <cellStyle name="40% - Accent5 3 4 3 3 6" xfId="20271"/>
    <cellStyle name="40% - Accent5 3 4 3 4" xfId="20272"/>
    <cellStyle name="40% - Accent5 3 4 3 4 2" xfId="20273"/>
    <cellStyle name="40% - Accent5 3 4 3 4 2 2" xfId="20274"/>
    <cellStyle name="40% - Accent5 3 4 3 4 2 3" xfId="20275"/>
    <cellStyle name="40% - Accent5 3 4 3 4 3" xfId="20276"/>
    <cellStyle name="40% - Accent5 3 4 3 4 4" xfId="20277"/>
    <cellStyle name="40% - Accent5 3 4 3 4 5" xfId="20278"/>
    <cellStyle name="40% - Accent5 3 4 3 4 6" xfId="20279"/>
    <cellStyle name="40% - Accent5 3 4 3 5" xfId="20280"/>
    <cellStyle name="40% - Accent5 3 4 3 5 2" xfId="20281"/>
    <cellStyle name="40% - Accent5 3 4 3 5 3" xfId="20282"/>
    <cellStyle name="40% - Accent5 3 4 3 6" xfId="20283"/>
    <cellStyle name="40% - Accent5 3 4 3 7" xfId="20284"/>
    <cellStyle name="40% - Accent5 3 4 3 8" xfId="20285"/>
    <cellStyle name="40% - Accent5 3 4 3 9" xfId="20286"/>
    <cellStyle name="40% - Accent5 3 4 4" xfId="20287"/>
    <cellStyle name="40% - Accent5 3 4 4 2" xfId="20288"/>
    <cellStyle name="40% - Accent5 3 4 4 2 2" xfId="20289"/>
    <cellStyle name="40% - Accent5 3 4 4 2 2 2" xfId="20290"/>
    <cellStyle name="40% - Accent5 3 4 4 2 2 3" xfId="20291"/>
    <cellStyle name="40% - Accent5 3 4 4 2 3" xfId="20292"/>
    <cellStyle name="40% - Accent5 3 4 4 2 4" xfId="20293"/>
    <cellStyle name="40% - Accent5 3 4 4 2 5" xfId="20294"/>
    <cellStyle name="40% - Accent5 3 4 4 2 6" xfId="20295"/>
    <cellStyle name="40% - Accent5 3 4 4 3" xfId="20296"/>
    <cellStyle name="40% - Accent5 3 4 4 3 2" xfId="20297"/>
    <cellStyle name="40% - Accent5 3 4 4 3 3" xfId="20298"/>
    <cellStyle name="40% - Accent5 3 4 4 4" xfId="20299"/>
    <cellStyle name="40% - Accent5 3 4 4 5" xfId="20300"/>
    <cellStyle name="40% - Accent5 3 4 4 6" xfId="20301"/>
    <cellStyle name="40% - Accent5 3 4 4 7" xfId="20302"/>
    <cellStyle name="40% - Accent5 3 4 5" xfId="20303"/>
    <cellStyle name="40% - Accent5 3 4 5 2" xfId="20304"/>
    <cellStyle name="40% - Accent5 3 4 5 2 2" xfId="20305"/>
    <cellStyle name="40% - Accent5 3 4 5 2 3" xfId="20306"/>
    <cellStyle name="40% - Accent5 3 4 5 3" xfId="20307"/>
    <cellStyle name="40% - Accent5 3 4 5 4" xfId="20308"/>
    <cellStyle name="40% - Accent5 3 4 5 5" xfId="20309"/>
    <cellStyle name="40% - Accent5 3 4 5 6" xfId="20310"/>
    <cellStyle name="40% - Accent5 3 4 6" xfId="20311"/>
    <cellStyle name="40% - Accent5 3 4 6 2" xfId="20312"/>
    <cellStyle name="40% - Accent5 3 4 6 2 2" xfId="20313"/>
    <cellStyle name="40% - Accent5 3 4 6 2 3" xfId="20314"/>
    <cellStyle name="40% - Accent5 3 4 6 3" xfId="20315"/>
    <cellStyle name="40% - Accent5 3 4 6 4" xfId="20316"/>
    <cellStyle name="40% - Accent5 3 4 6 5" xfId="20317"/>
    <cellStyle name="40% - Accent5 3 4 6 6" xfId="20318"/>
    <cellStyle name="40% - Accent5 3 4 7" xfId="20319"/>
    <cellStyle name="40% - Accent5 3 4 7 2" xfId="20320"/>
    <cellStyle name="40% - Accent5 3 4 7 2 2" xfId="20321"/>
    <cellStyle name="40% - Accent5 3 4 7 2 3" xfId="20322"/>
    <cellStyle name="40% - Accent5 3 4 7 3" xfId="20323"/>
    <cellStyle name="40% - Accent5 3 4 7 4" xfId="20324"/>
    <cellStyle name="40% - Accent5 3 4 7 5" xfId="20325"/>
    <cellStyle name="40% - Accent5 3 4 7 6" xfId="20326"/>
    <cellStyle name="40% - Accent5 3 4 8" xfId="20327"/>
    <cellStyle name="40% - Accent5 3 4 8 2" xfId="20328"/>
    <cellStyle name="40% - Accent5 3 4 8 2 2" xfId="20329"/>
    <cellStyle name="40% - Accent5 3 4 8 2 3" xfId="20330"/>
    <cellStyle name="40% - Accent5 3 4 8 3" xfId="20331"/>
    <cellStyle name="40% - Accent5 3 4 8 4" xfId="20332"/>
    <cellStyle name="40% - Accent5 3 4 8 5" xfId="20333"/>
    <cellStyle name="40% - Accent5 3 4 8 6" xfId="20334"/>
    <cellStyle name="40% - Accent5 3 4 9" xfId="20335"/>
    <cellStyle name="40% - Accent5 3 4 9 2" xfId="20336"/>
    <cellStyle name="40% - Accent5 3 4 9 3" xfId="20337"/>
    <cellStyle name="40% - Accent5 3 5" xfId="20338"/>
    <cellStyle name="40% - Accent5 3 5 10" xfId="20339"/>
    <cellStyle name="40% - Accent5 3 5 2" xfId="20340"/>
    <cellStyle name="40% - Accent5 3 5 2 2" xfId="20341"/>
    <cellStyle name="40% - Accent5 3 5 2 2 2" xfId="20342"/>
    <cellStyle name="40% - Accent5 3 5 2 2 2 2" xfId="20343"/>
    <cellStyle name="40% - Accent5 3 5 2 2 2 3" xfId="20344"/>
    <cellStyle name="40% - Accent5 3 5 2 2 3" xfId="20345"/>
    <cellStyle name="40% - Accent5 3 5 2 2 4" xfId="20346"/>
    <cellStyle name="40% - Accent5 3 5 2 2 5" xfId="20347"/>
    <cellStyle name="40% - Accent5 3 5 2 2 6" xfId="20348"/>
    <cellStyle name="40% - Accent5 3 5 2 3" xfId="20349"/>
    <cellStyle name="40% - Accent5 3 5 2 3 2" xfId="20350"/>
    <cellStyle name="40% - Accent5 3 5 2 3 2 2" xfId="20351"/>
    <cellStyle name="40% - Accent5 3 5 2 3 2 3" xfId="20352"/>
    <cellStyle name="40% - Accent5 3 5 2 3 3" xfId="20353"/>
    <cellStyle name="40% - Accent5 3 5 2 3 4" xfId="20354"/>
    <cellStyle name="40% - Accent5 3 5 2 3 5" xfId="20355"/>
    <cellStyle name="40% - Accent5 3 5 2 3 6" xfId="20356"/>
    <cellStyle name="40% - Accent5 3 5 2 4" xfId="20357"/>
    <cellStyle name="40% - Accent5 3 5 2 4 2" xfId="20358"/>
    <cellStyle name="40% - Accent5 3 5 2 4 3" xfId="20359"/>
    <cellStyle name="40% - Accent5 3 5 2 5" xfId="20360"/>
    <cellStyle name="40% - Accent5 3 5 2 6" xfId="20361"/>
    <cellStyle name="40% - Accent5 3 5 2 7" xfId="20362"/>
    <cellStyle name="40% - Accent5 3 5 2 8" xfId="20363"/>
    <cellStyle name="40% - Accent5 3 5 3" xfId="20364"/>
    <cellStyle name="40% - Accent5 3 5 3 2" xfId="20365"/>
    <cellStyle name="40% - Accent5 3 5 3 2 2" xfId="20366"/>
    <cellStyle name="40% - Accent5 3 5 3 2 2 2" xfId="20367"/>
    <cellStyle name="40% - Accent5 3 5 3 2 2 3" xfId="20368"/>
    <cellStyle name="40% - Accent5 3 5 3 2 3" xfId="20369"/>
    <cellStyle name="40% - Accent5 3 5 3 2 4" xfId="20370"/>
    <cellStyle name="40% - Accent5 3 5 3 2 5" xfId="20371"/>
    <cellStyle name="40% - Accent5 3 5 3 2 6" xfId="20372"/>
    <cellStyle name="40% - Accent5 3 5 3 3" xfId="20373"/>
    <cellStyle name="40% - Accent5 3 5 3 3 2" xfId="20374"/>
    <cellStyle name="40% - Accent5 3 5 3 3 3" xfId="20375"/>
    <cellStyle name="40% - Accent5 3 5 3 4" xfId="20376"/>
    <cellStyle name="40% - Accent5 3 5 3 5" xfId="20377"/>
    <cellStyle name="40% - Accent5 3 5 3 6" xfId="20378"/>
    <cellStyle name="40% - Accent5 3 5 3 7" xfId="20379"/>
    <cellStyle name="40% - Accent5 3 5 4" xfId="20380"/>
    <cellStyle name="40% - Accent5 3 5 4 2" xfId="20381"/>
    <cellStyle name="40% - Accent5 3 5 4 2 2" xfId="20382"/>
    <cellStyle name="40% - Accent5 3 5 4 2 3" xfId="20383"/>
    <cellStyle name="40% - Accent5 3 5 4 3" xfId="20384"/>
    <cellStyle name="40% - Accent5 3 5 4 4" xfId="20385"/>
    <cellStyle name="40% - Accent5 3 5 4 5" xfId="20386"/>
    <cellStyle name="40% - Accent5 3 5 4 6" xfId="20387"/>
    <cellStyle name="40% - Accent5 3 5 5" xfId="20388"/>
    <cellStyle name="40% - Accent5 3 5 5 2" xfId="20389"/>
    <cellStyle name="40% - Accent5 3 5 5 2 2" xfId="20390"/>
    <cellStyle name="40% - Accent5 3 5 5 2 3" xfId="20391"/>
    <cellStyle name="40% - Accent5 3 5 5 3" xfId="20392"/>
    <cellStyle name="40% - Accent5 3 5 5 4" xfId="20393"/>
    <cellStyle name="40% - Accent5 3 5 5 5" xfId="20394"/>
    <cellStyle name="40% - Accent5 3 5 5 6" xfId="20395"/>
    <cellStyle name="40% - Accent5 3 5 6" xfId="20396"/>
    <cellStyle name="40% - Accent5 3 5 6 2" xfId="20397"/>
    <cellStyle name="40% - Accent5 3 5 6 3" xfId="20398"/>
    <cellStyle name="40% - Accent5 3 5 7" xfId="20399"/>
    <cellStyle name="40% - Accent5 3 5 8" xfId="20400"/>
    <cellStyle name="40% - Accent5 3 5 9" xfId="20401"/>
    <cellStyle name="40% - Accent5 3 6" xfId="20402"/>
    <cellStyle name="40% - Accent5 3 6 2" xfId="20403"/>
    <cellStyle name="40% - Accent5 3 6 2 2" xfId="20404"/>
    <cellStyle name="40% - Accent5 3 6 2 2 2" xfId="20405"/>
    <cellStyle name="40% - Accent5 3 6 2 2 2 2" xfId="20406"/>
    <cellStyle name="40% - Accent5 3 6 2 2 2 3" xfId="20407"/>
    <cellStyle name="40% - Accent5 3 6 2 2 3" xfId="20408"/>
    <cellStyle name="40% - Accent5 3 6 2 2 4" xfId="20409"/>
    <cellStyle name="40% - Accent5 3 6 2 2 5" xfId="20410"/>
    <cellStyle name="40% - Accent5 3 6 2 2 6" xfId="20411"/>
    <cellStyle name="40% - Accent5 3 6 2 3" xfId="20412"/>
    <cellStyle name="40% - Accent5 3 6 2 3 2" xfId="20413"/>
    <cellStyle name="40% - Accent5 3 6 2 3 3" xfId="20414"/>
    <cellStyle name="40% - Accent5 3 6 2 4" xfId="20415"/>
    <cellStyle name="40% - Accent5 3 6 2 5" xfId="20416"/>
    <cellStyle name="40% - Accent5 3 6 2 6" xfId="20417"/>
    <cellStyle name="40% - Accent5 3 6 2 7" xfId="20418"/>
    <cellStyle name="40% - Accent5 3 6 3" xfId="20419"/>
    <cellStyle name="40% - Accent5 3 6 3 2" xfId="20420"/>
    <cellStyle name="40% - Accent5 3 6 3 2 2" xfId="20421"/>
    <cellStyle name="40% - Accent5 3 6 3 2 3" xfId="20422"/>
    <cellStyle name="40% - Accent5 3 6 3 3" xfId="20423"/>
    <cellStyle name="40% - Accent5 3 6 3 4" xfId="20424"/>
    <cellStyle name="40% - Accent5 3 6 3 5" xfId="20425"/>
    <cellStyle name="40% - Accent5 3 6 3 6" xfId="20426"/>
    <cellStyle name="40% - Accent5 3 6 4" xfId="20427"/>
    <cellStyle name="40% - Accent5 3 6 4 2" xfId="20428"/>
    <cellStyle name="40% - Accent5 3 6 4 2 2" xfId="20429"/>
    <cellStyle name="40% - Accent5 3 6 4 2 3" xfId="20430"/>
    <cellStyle name="40% - Accent5 3 6 4 3" xfId="20431"/>
    <cellStyle name="40% - Accent5 3 6 4 4" xfId="20432"/>
    <cellStyle name="40% - Accent5 3 6 4 5" xfId="20433"/>
    <cellStyle name="40% - Accent5 3 6 4 6" xfId="20434"/>
    <cellStyle name="40% - Accent5 3 6 5" xfId="20435"/>
    <cellStyle name="40% - Accent5 3 6 5 2" xfId="20436"/>
    <cellStyle name="40% - Accent5 3 6 5 3" xfId="20437"/>
    <cellStyle name="40% - Accent5 3 6 6" xfId="20438"/>
    <cellStyle name="40% - Accent5 3 6 7" xfId="20439"/>
    <cellStyle name="40% - Accent5 3 6 8" xfId="20440"/>
    <cellStyle name="40% - Accent5 3 6 9" xfId="20441"/>
    <cellStyle name="40% - Accent5 3 7" xfId="20442"/>
    <cellStyle name="40% - Accent5 3 7 2" xfId="20443"/>
    <cellStyle name="40% - Accent5 3 7 2 2" xfId="20444"/>
    <cellStyle name="40% - Accent5 3 7 2 2 2" xfId="20445"/>
    <cellStyle name="40% - Accent5 3 7 2 2 3" xfId="20446"/>
    <cellStyle name="40% - Accent5 3 7 2 3" xfId="20447"/>
    <cellStyle name="40% - Accent5 3 7 2 4" xfId="20448"/>
    <cellStyle name="40% - Accent5 3 7 2 5" xfId="20449"/>
    <cellStyle name="40% - Accent5 3 7 2 6" xfId="20450"/>
    <cellStyle name="40% - Accent5 3 7 3" xfId="20451"/>
    <cellStyle name="40% - Accent5 3 7 3 2" xfId="20452"/>
    <cellStyle name="40% - Accent5 3 7 3 3" xfId="20453"/>
    <cellStyle name="40% - Accent5 3 7 4" xfId="20454"/>
    <cellStyle name="40% - Accent5 3 7 5" xfId="20455"/>
    <cellStyle name="40% - Accent5 3 7 6" xfId="20456"/>
    <cellStyle name="40% - Accent5 3 7 7" xfId="20457"/>
    <cellStyle name="40% - Accent5 3 8" xfId="20458"/>
    <cellStyle name="40% - Accent5 3 8 2" xfId="20459"/>
    <cellStyle name="40% - Accent5 3 8 2 2" xfId="20460"/>
    <cellStyle name="40% - Accent5 3 8 2 3" xfId="20461"/>
    <cellStyle name="40% - Accent5 3 8 3" xfId="20462"/>
    <cellStyle name="40% - Accent5 3 8 4" xfId="20463"/>
    <cellStyle name="40% - Accent5 3 8 5" xfId="20464"/>
    <cellStyle name="40% - Accent5 3 8 6" xfId="20465"/>
    <cellStyle name="40% - Accent5 3 9" xfId="20466"/>
    <cellStyle name="40% - Accent5 3 9 2" xfId="20467"/>
    <cellStyle name="40% - Accent5 3 9 2 2" xfId="20468"/>
    <cellStyle name="40% - Accent5 3 9 2 3" xfId="20469"/>
    <cellStyle name="40% - Accent5 3 9 3" xfId="20470"/>
    <cellStyle name="40% - Accent5 3 9 4" xfId="20471"/>
    <cellStyle name="40% - Accent5 3 9 5" xfId="20472"/>
    <cellStyle name="40% - Accent5 3 9 6" xfId="20473"/>
    <cellStyle name="40% - Accent5 4" xfId="20474"/>
    <cellStyle name="40% - Accent5 4 10" xfId="20475"/>
    <cellStyle name="40% - Accent5 4 10 2" xfId="20476"/>
    <cellStyle name="40% - Accent5 4 10 2 2" xfId="20477"/>
    <cellStyle name="40% - Accent5 4 10 2 3" xfId="20478"/>
    <cellStyle name="40% - Accent5 4 10 3" xfId="20479"/>
    <cellStyle name="40% - Accent5 4 10 4" xfId="20480"/>
    <cellStyle name="40% - Accent5 4 10 5" xfId="20481"/>
    <cellStyle name="40% - Accent5 4 10 6" xfId="20482"/>
    <cellStyle name="40% - Accent5 4 11" xfId="20483"/>
    <cellStyle name="40% - Accent5 4 11 2" xfId="20484"/>
    <cellStyle name="40% - Accent5 4 11 3" xfId="20485"/>
    <cellStyle name="40% - Accent5 4 12" xfId="20486"/>
    <cellStyle name="40% - Accent5 4 13" xfId="20487"/>
    <cellStyle name="40% - Accent5 4 14" xfId="20488"/>
    <cellStyle name="40% - Accent5 4 15" xfId="20489"/>
    <cellStyle name="40% - Accent5 4 2" xfId="20490"/>
    <cellStyle name="40% - Accent5 4 2 10" xfId="20491"/>
    <cellStyle name="40% - Accent5 4 2 10 2" xfId="20492"/>
    <cellStyle name="40% - Accent5 4 2 10 3" xfId="20493"/>
    <cellStyle name="40% - Accent5 4 2 11" xfId="20494"/>
    <cellStyle name="40% - Accent5 4 2 12" xfId="20495"/>
    <cellStyle name="40% - Accent5 4 2 13" xfId="20496"/>
    <cellStyle name="40% - Accent5 4 2 14" xfId="20497"/>
    <cellStyle name="40% - Accent5 4 2 2" xfId="20498"/>
    <cellStyle name="40% - Accent5 4 2 2 10" xfId="20499"/>
    <cellStyle name="40% - Accent5 4 2 2 11" xfId="20500"/>
    <cellStyle name="40% - Accent5 4 2 2 12" xfId="20501"/>
    <cellStyle name="40% - Accent5 4 2 2 13" xfId="20502"/>
    <cellStyle name="40% - Accent5 4 2 2 2" xfId="20503"/>
    <cellStyle name="40% - Accent5 4 2 2 2 10" xfId="20504"/>
    <cellStyle name="40% - Accent5 4 2 2 2 2" xfId="20505"/>
    <cellStyle name="40% - Accent5 4 2 2 2 2 2" xfId="20506"/>
    <cellStyle name="40% - Accent5 4 2 2 2 2 2 2" xfId="20507"/>
    <cellStyle name="40% - Accent5 4 2 2 2 2 2 2 2" xfId="20508"/>
    <cellStyle name="40% - Accent5 4 2 2 2 2 2 2 3" xfId="20509"/>
    <cellStyle name="40% - Accent5 4 2 2 2 2 2 3" xfId="20510"/>
    <cellStyle name="40% - Accent5 4 2 2 2 2 2 4" xfId="20511"/>
    <cellStyle name="40% - Accent5 4 2 2 2 2 2 5" xfId="20512"/>
    <cellStyle name="40% - Accent5 4 2 2 2 2 2 6" xfId="20513"/>
    <cellStyle name="40% - Accent5 4 2 2 2 2 3" xfId="20514"/>
    <cellStyle name="40% - Accent5 4 2 2 2 2 3 2" xfId="20515"/>
    <cellStyle name="40% - Accent5 4 2 2 2 2 3 2 2" xfId="20516"/>
    <cellStyle name="40% - Accent5 4 2 2 2 2 3 2 3" xfId="20517"/>
    <cellStyle name="40% - Accent5 4 2 2 2 2 3 3" xfId="20518"/>
    <cellStyle name="40% - Accent5 4 2 2 2 2 3 4" xfId="20519"/>
    <cellStyle name="40% - Accent5 4 2 2 2 2 3 5" xfId="20520"/>
    <cellStyle name="40% - Accent5 4 2 2 2 2 3 6" xfId="20521"/>
    <cellStyle name="40% - Accent5 4 2 2 2 2 4" xfId="20522"/>
    <cellStyle name="40% - Accent5 4 2 2 2 2 4 2" xfId="20523"/>
    <cellStyle name="40% - Accent5 4 2 2 2 2 4 3" xfId="20524"/>
    <cellStyle name="40% - Accent5 4 2 2 2 2 5" xfId="20525"/>
    <cellStyle name="40% - Accent5 4 2 2 2 2 6" xfId="20526"/>
    <cellStyle name="40% - Accent5 4 2 2 2 2 7" xfId="20527"/>
    <cellStyle name="40% - Accent5 4 2 2 2 2 8" xfId="20528"/>
    <cellStyle name="40% - Accent5 4 2 2 2 3" xfId="20529"/>
    <cellStyle name="40% - Accent5 4 2 2 2 3 2" xfId="20530"/>
    <cellStyle name="40% - Accent5 4 2 2 2 3 2 2" xfId="20531"/>
    <cellStyle name="40% - Accent5 4 2 2 2 3 2 2 2" xfId="20532"/>
    <cellStyle name="40% - Accent5 4 2 2 2 3 2 2 3" xfId="20533"/>
    <cellStyle name="40% - Accent5 4 2 2 2 3 2 3" xfId="20534"/>
    <cellStyle name="40% - Accent5 4 2 2 2 3 2 4" xfId="20535"/>
    <cellStyle name="40% - Accent5 4 2 2 2 3 2 5" xfId="20536"/>
    <cellStyle name="40% - Accent5 4 2 2 2 3 2 6" xfId="20537"/>
    <cellStyle name="40% - Accent5 4 2 2 2 3 3" xfId="20538"/>
    <cellStyle name="40% - Accent5 4 2 2 2 3 3 2" xfId="20539"/>
    <cellStyle name="40% - Accent5 4 2 2 2 3 3 3" xfId="20540"/>
    <cellStyle name="40% - Accent5 4 2 2 2 3 4" xfId="20541"/>
    <cellStyle name="40% - Accent5 4 2 2 2 3 5" xfId="20542"/>
    <cellStyle name="40% - Accent5 4 2 2 2 3 6" xfId="20543"/>
    <cellStyle name="40% - Accent5 4 2 2 2 3 7" xfId="20544"/>
    <cellStyle name="40% - Accent5 4 2 2 2 4" xfId="20545"/>
    <cellStyle name="40% - Accent5 4 2 2 2 4 2" xfId="20546"/>
    <cellStyle name="40% - Accent5 4 2 2 2 4 2 2" xfId="20547"/>
    <cellStyle name="40% - Accent5 4 2 2 2 4 2 3" xfId="20548"/>
    <cellStyle name="40% - Accent5 4 2 2 2 4 3" xfId="20549"/>
    <cellStyle name="40% - Accent5 4 2 2 2 4 4" xfId="20550"/>
    <cellStyle name="40% - Accent5 4 2 2 2 4 5" xfId="20551"/>
    <cellStyle name="40% - Accent5 4 2 2 2 4 6" xfId="20552"/>
    <cellStyle name="40% - Accent5 4 2 2 2 5" xfId="20553"/>
    <cellStyle name="40% - Accent5 4 2 2 2 5 2" xfId="20554"/>
    <cellStyle name="40% - Accent5 4 2 2 2 5 2 2" xfId="20555"/>
    <cellStyle name="40% - Accent5 4 2 2 2 5 2 3" xfId="20556"/>
    <cellStyle name="40% - Accent5 4 2 2 2 5 3" xfId="20557"/>
    <cellStyle name="40% - Accent5 4 2 2 2 5 4" xfId="20558"/>
    <cellStyle name="40% - Accent5 4 2 2 2 5 5" xfId="20559"/>
    <cellStyle name="40% - Accent5 4 2 2 2 5 6" xfId="20560"/>
    <cellStyle name="40% - Accent5 4 2 2 2 6" xfId="20561"/>
    <cellStyle name="40% - Accent5 4 2 2 2 6 2" xfId="20562"/>
    <cellStyle name="40% - Accent5 4 2 2 2 6 3" xfId="20563"/>
    <cellStyle name="40% - Accent5 4 2 2 2 7" xfId="20564"/>
    <cellStyle name="40% - Accent5 4 2 2 2 8" xfId="20565"/>
    <cellStyle name="40% - Accent5 4 2 2 2 9" xfId="20566"/>
    <cellStyle name="40% - Accent5 4 2 2 3" xfId="20567"/>
    <cellStyle name="40% - Accent5 4 2 2 3 2" xfId="20568"/>
    <cellStyle name="40% - Accent5 4 2 2 3 2 2" xfId="20569"/>
    <cellStyle name="40% - Accent5 4 2 2 3 2 2 2" xfId="20570"/>
    <cellStyle name="40% - Accent5 4 2 2 3 2 2 2 2" xfId="20571"/>
    <cellStyle name="40% - Accent5 4 2 2 3 2 2 2 3" xfId="20572"/>
    <cellStyle name="40% - Accent5 4 2 2 3 2 2 3" xfId="20573"/>
    <cellStyle name="40% - Accent5 4 2 2 3 2 2 4" xfId="20574"/>
    <cellStyle name="40% - Accent5 4 2 2 3 2 2 5" xfId="20575"/>
    <cellStyle name="40% - Accent5 4 2 2 3 2 2 6" xfId="20576"/>
    <cellStyle name="40% - Accent5 4 2 2 3 2 3" xfId="20577"/>
    <cellStyle name="40% - Accent5 4 2 2 3 2 3 2" xfId="20578"/>
    <cellStyle name="40% - Accent5 4 2 2 3 2 3 3" xfId="20579"/>
    <cellStyle name="40% - Accent5 4 2 2 3 2 4" xfId="20580"/>
    <cellStyle name="40% - Accent5 4 2 2 3 2 5" xfId="20581"/>
    <cellStyle name="40% - Accent5 4 2 2 3 2 6" xfId="20582"/>
    <cellStyle name="40% - Accent5 4 2 2 3 2 7" xfId="20583"/>
    <cellStyle name="40% - Accent5 4 2 2 3 3" xfId="20584"/>
    <cellStyle name="40% - Accent5 4 2 2 3 3 2" xfId="20585"/>
    <cellStyle name="40% - Accent5 4 2 2 3 3 2 2" xfId="20586"/>
    <cellStyle name="40% - Accent5 4 2 2 3 3 2 3" xfId="20587"/>
    <cellStyle name="40% - Accent5 4 2 2 3 3 3" xfId="20588"/>
    <cellStyle name="40% - Accent5 4 2 2 3 3 4" xfId="20589"/>
    <cellStyle name="40% - Accent5 4 2 2 3 3 5" xfId="20590"/>
    <cellStyle name="40% - Accent5 4 2 2 3 3 6" xfId="20591"/>
    <cellStyle name="40% - Accent5 4 2 2 3 4" xfId="20592"/>
    <cellStyle name="40% - Accent5 4 2 2 3 4 2" xfId="20593"/>
    <cellStyle name="40% - Accent5 4 2 2 3 4 2 2" xfId="20594"/>
    <cellStyle name="40% - Accent5 4 2 2 3 4 2 3" xfId="20595"/>
    <cellStyle name="40% - Accent5 4 2 2 3 4 3" xfId="20596"/>
    <cellStyle name="40% - Accent5 4 2 2 3 4 4" xfId="20597"/>
    <cellStyle name="40% - Accent5 4 2 2 3 4 5" xfId="20598"/>
    <cellStyle name="40% - Accent5 4 2 2 3 4 6" xfId="20599"/>
    <cellStyle name="40% - Accent5 4 2 2 3 5" xfId="20600"/>
    <cellStyle name="40% - Accent5 4 2 2 3 5 2" xfId="20601"/>
    <cellStyle name="40% - Accent5 4 2 2 3 5 3" xfId="20602"/>
    <cellStyle name="40% - Accent5 4 2 2 3 6" xfId="20603"/>
    <cellStyle name="40% - Accent5 4 2 2 3 7" xfId="20604"/>
    <cellStyle name="40% - Accent5 4 2 2 3 8" xfId="20605"/>
    <cellStyle name="40% - Accent5 4 2 2 3 9" xfId="20606"/>
    <cellStyle name="40% - Accent5 4 2 2 4" xfId="20607"/>
    <cellStyle name="40% - Accent5 4 2 2 4 2" xfId="20608"/>
    <cellStyle name="40% - Accent5 4 2 2 4 2 2" xfId="20609"/>
    <cellStyle name="40% - Accent5 4 2 2 4 2 2 2" xfId="20610"/>
    <cellStyle name="40% - Accent5 4 2 2 4 2 2 3" xfId="20611"/>
    <cellStyle name="40% - Accent5 4 2 2 4 2 3" xfId="20612"/>
    <cellStyle name="40% - Accent5 4 2 2 4 2 4" xfId="20613"/>
    <cellStyle name="40% - Accent5 4 2 2 4 2 5" xfId="20614"/>
    <cellStyle name="40% - Accent5 4 2 2 4 2 6" xfId="20615"/>
    <cellStyle name="40% - Accent5 4 2 2 4 3" xfId="20616"/>
    <cellStyle name="40% - Accent5 4 2 2 4 3 2" xfId="20617"/>
    <cellStyle name="40% - Accent5 4 2 2 4 3 3" xfId="20618"/>
    <cellStyle name="40% - Accent5 4 2 2 4 4" xfId="20619"/>
    <cellStyle name="40% - Accent5 4 2 2 4 5" xfId="20620"/>
    <cellStyle name="40% - Accent5 4 2 2 4 6" xfId="20621"/>
    <cellStyle name="40% - Accent5 4 2 2 4 7" xfId="20622"/>
    <cellStyle name="40% - Accent5 4 2 2 5" xfId="20623"/>
    <cellStyle name="40% - Accent5 4 2 2 5 2" xfId="20624"/>
    <cellStyle name="40% - Accent5 4 2 2 5 2 2" xfId="20625"/>
    <cellStyle name="40% - Accent5 4 2 2 5 2 3" xfId="20626"/>
    <cellStyle name="40% - Accent5 4 2 2 5 3" xfId="20627"/>
    <cellStyle name="40% - Accent5 4 2 2 5 4" xfId="20628"/>
    <cellStyle name="40% - Accent5 4 2 2 5 5" xfId="20629"/>
    <cellStyle name="40% - Accent5 4 2 2 5 6" xfId="20630"/>
    <cellStyle name="40% - Accent5 4 2 2 6" xfId="20631"/>
    <cellStyle name="40% - Accent5 4 2 2 6 2" xfId="20632"/>
    <cellStyle name="40% - Accent5 4 2 2 6 2 2" xfId="20633"/>
    <cellStyle name="40% - Accent5 4 2 2 6 2 3" xfId="20634"/>
    <cellStyle name="40% - Accent5 4 2 2 6 3" xfId="20635"/>
    <cellStyle name="40% - Accent5 4 2 2 6 4" xfId="20636"/>
    <cellStyle name="40% - Accent5 4 2 2 6 5" xfId="20637"/>
    <cellStyle name="40% - Accent5 4 2 2 6 6" xfId="20638"/>
    <cellStyle name="40% - Accent5 4 2 2 7" xfId="20639"/>
    <cellStyle name="40% - Accent5 4 2 2 7 2" xfId="20640"/>
    <cellStyle name="40% - Accent5 4 2 2 7 2 2" xfId="20641"/>
    <cellStyle name="40% - Accent5 4 2 2 7 2 3" xfId="20642"/>
    <cellStyle name="40% - Accent5 4 2 2 7 3" xfId="20643"/>
    <cellStyle name="40% - Accent5 4 2 2 7 4" xfId="20644"/>
    <cellStyle name="40% - Accent5 4 2 2 7 5" xfId="20645"/>
    <cellStyle name="40% - Accent5 4 2 2 7 6" xfId="20646"/>
    <cellStyle name="40% - Accent5 4 2 2 8" xfId="20647"/>
    <cellStyle name="40% - Accent5 4 2 2 8 2" xfId="20648"/>
    <cellStyle name="40% - Accent5 4 2 2 8 2 2" xfId="20649"/>
    <cellStyle name="40% - Accent5 4 2 2 8 2 3" xfId="20650"/>
    <cellStyle name="40% - Accent5 4 2 2 8 3" xfId="20651"/>
    <cellStyle name="40% - Accent5 4 2 2 8 4" xfId="20652"/>
    <cellStyle name="40% - Accent5 4 2 2 8 5" xfId="20653"/>
    <cellStyle name="40% - Accent5 4 2 2 8 6" xfId="20654"/>
    <cellStyle name="40% - Accent5 4 2 2 9" xfId="20655"/>
    <cellStyle name="40% - Accent5 4 2 2 9 2" xfId="20656"/>
    <cellStyle name="40% - Accent5 4 2 2 9 3" xfId="20657"/>
    <cellStyle name="40% - Accent5 4 2 3" xfId="20658"/>
    <cellStyle name="40% - Accent5 4 2 3 10" xfId="20659"/>
    <cellStyle name="40% - Accent5 4 2 3 2" xfId="20660"/>
    <cellStyle name="40% - Accent5 4 2 3 2 2" xfId="20661"/>
    <cellStyle name="40% - Accent5 4 2 3 2 2 2" xfId="20662"/>
    <cellStyle name="40% - Accent5 4 2 3 2 2 2 2" xfId="20663"/>
    <cellStyle name="40% - Accent5 4 2 3 2 2 2 3" xfId="20664"/>
    <cellStyle name="40% - Accent5 4 2 3 2 2 3" xfId="20665"/>
    <cellStyle name="40% - Accent5 4 2 3 2 2 4" xfId="20666"/>
    <cellStyle name="40% - Accent5 4 2 3 2 2 5" xfId="20667"/>
    <cellStyle name="40% - Accent5 4 2 3 2 2 6" xfId="20668"/>
    <cellStyle name="40% - Accent5 4 2 3 2 3" xfId="20669"/>
    <cellStyle name="40% - Accent5 4 2 3 2 3 2" xfId="20670"/>
    <cellStyle name="40% - Accent5 4 2 3 2 3 2 2" xfId="20671"/>
    <cellStyle name="40% - Accent5 4 2 3 2 3 2 3" xfId="20672"/>
    <cellStyle name="40% - Accent5 4 2 3 2 3 3" xfId="20673"/>
    <cellStyle name="40% - Accent5 4 2 3 2 3 4" xfId="20674"/>
    <cellStyle name="40% - Accent5 4 2 3 2 3 5" xfId="20675"/>
    <cellStyle name="40% - Accent5 4 2 3 2 3 6" xfId="20676"/>
    <cellStyle name="40% - Accent5 4 2 3 2 4" xfId="20677"/>
    <cellStyle name="40% - Accent5 4 2 3 2 4 2" xfId="20678"/>
    <cellStyle name="40% - Accent5 4 2 3 2 4 3" xfId="20679"/>
    <cellStyle name="40% - Accent5 4 2 3 2 5" xfId="20680"/>
    <cellStyle name="40% - Accent5 4 2 3 2 6" xfId="20681"/>
    <cellStyle name="40% - Accent5 4 2 3 2 7" xfId="20682"/>
    <cellStyle name="40% - Accent5 4 2 3 2 8" xfId="20683"/>
    <cellStyle name="40% - Accent5 4 2 3 3" xfId="20684"/>
    <cellStyle name="40% - Accent5 4 2 3 3 2" xfId="20685"/>
    <cellStyle name="40% - Accent5 4 2 3 3 2 2" xfId="20686"/>
    <cellStyle name="40% - Accent5 4 2 3 3 2 2 2" xfId="20687"/>
    <cellStyle name="40% - Accent5 4 2 3 3 2 2 3" xfId="20688"/>
    <cellStyle name="40% - Accent5 4 2 3 3 2 3" xfId="20689"/>
    <cellStyle name="40% - Accent5 4 2 3 3 2 4" xfId="20690"/>
    <cellStyle name="40% - Accent5 4 2 3 3 2 5" xfId="20691"/>
    <cellStyle name="40% - Accent5 4 2 3 3 2 6" xfId="20692"/>
    <cellStyle name="40% - Accent5 4 2 3 3 3" xfId="20693"/>
    <cellStyle name="40% - Accent5 4 2 3 3 3 2" xfId="20694"/>
    <cellStyle name="40% - Accent5 4 2 3 3 3 3" xfId="20695"/>
    <cellStyle name="40% - Accent5 4 2 3 3 4" xfId="20696"/>
    <cellStyle name="40% - Accent5 4 2 3 3 5" xfId="20697"/>
    <cellStyle name="40% - Accent5 4 2 3 3 6" xfId="20698"/>
    <cellStyle name="40% - Accent5 4 2 3 3 7" xfId="20699"/>
    <cellStyle name="40% - Accent5 4 2 3 4" xfId="20700"/>
    <cellStyle name="40% - Accent5 4 2 3 4 2" xfId="20701"/>
    <cellStyle name="40% - Accent5 4 2 3 4 2 2" xfId="20702"/>
    <cellStyle name="40% - Accent5 4 2 3 4 2 3" xfId="20703"/>
    <cellStyle name="40% - Accent5 4 2 3 4 3" xfId="20704"/>
    <cellStyle name="40% - Accent5 4 2 3 4 4" xfId="20705"/>
    <cellStyle name="40% - Accent5 4 2 3 4 5" xfId="20706"/>
    <cellStyle name="40% - Accent5 4 2 3 4 6" xfId="20707"/>
    <cellStyle name="40% - Accent5 4 2 3 5" xfId="20708"/>
    <cellStyle name="40% - Accent5 4 2 3 5 2" xfId="20709"/>
    <cellStyle name="40% - Accent5 4 2 3 5 2 2" xfId="20710"/>
    <cellStyle name="40% - Accent5 4 2 3 5 2 3" xfId="20711"/>
    <cellStyle name="40% - Accent5 4 2 3 5 3" xfId="20712"/>
    <cellStyle name="40% - Accent5 4 2 3 5 4" xfId="20713"/>
    <cellStyle name="40% - Accent5 4 2 3 5 5" xfId="20714"/>
    <cellStyle name="40% - Accent5 4 2 3 5 6" xfId="20715"/>
    <cellStyle name="40% - Accent5 4 2 3 6" xfId="20716"/>
    <cellStyle name="40% - Accent5 4 2 3 6 2" xfId="20717"/>
    <cellStyle name="40% - Accent5 4 2 3 6 3" xfId="20718"/>
    <cellStyle name="40% - Accent5 4 2 3 7" xfId="20719"/>
    <cellStyle name="40% - Accent5 4 2 3 8" xfId="20720"/>
    <cellStyle name="40% - Accent5 4 2 3 9" xfId="20721"/>
    <cellStyle name="40% - Accent5 4 2 4" xfId="20722"/>
    <cellStyle name="40% - Accent5 4 2 4 2" xfId="20723"/>
    <cellStyle name="40% - Accent5 4 2 4 2 2" xfId="20724"/>
    <cellStyle name="40% - Accent5 4 2 4 2 2 2" xfId="20725"/>
    <cellStyle name="40% - Accent5 4 2 4 2 2 2 2" xfId="20726"/>
    <cellStyle name="40% - Accent5 4 2 4 2 2 2 3" xfId="20727"/>
    <cellStyle name="40% - Accent5 4 2 4 2 2 3" xfId="20728"/>
    <cellStyle name="40% - Accent5 4 2 4 2 2 4" xfId="20729"/>
    <cellStyle name="40% - Accent5 4 2 4 2 2 5" xfId="20730"/>
    <cellStyle name="40% - Accent5 4 2 4 2 2 6" xfId="20731"/>
    <cellStyle name="40% - Accent5 4 2 4 2 3" xfId="20732"/>
    <cellStyle name="40% - Accent5 4 2 4 2 3 2" xfId="20733"/>
    <cellStyle name="40% - Accent5 4 2 4 2 3 3" xfId="20734"/>
    <cellStyle name="40% - Accent5 4 2 4 2 4" xfId="20735"/>
    <cellStyle name="40% - Accent5 4 2 4 2 5" xfId="20736"/>
    <cellStyle name="40% - Accent5 4 2 4 2 6" xfId="20737"/>
    <cellStyle name="40% - Accent5 4 2 4 2 7" xfId="20738"/>
    <cellStyle name="40% - Accent5 4 2 4 3" xfId="20739"/>
    <cellStyle name="40% - Accent5 4 2 4 3 2" xfId="20740"/>
    <cellStyle name="40% - Accent5 4 2 4 3 2 2" xfId="20741"/>
    <cellStyle name="40% - Accent5 4 2 4 3 2 3" xfId="20742"/>
    <cellStyle name="40% - Accent5 4 2 4 3 3" xfId="20743"/>
    <cellStyle name="40% - Accent5 4 2 4 3 4" xfId="20744"/>
    <cellStyle name="40% - Accent5 4 2 4 3 5" xfId="20745"/>
    <cellStyle name="40% - Accent5 4 2 4 3 6" xfId="20746"/>
    <cellStyle name="40% - Accent5 4 2 4 4" xfId="20747"/>
    <cellStyle name="40% - Accent5 4 2 4 4 2" xfId="20748"/>
    <cellStyle name="40% - Accent5 4 2 4 4 2 2" xfId="20749"/>
    <cellStyle name="40% - Accent5 4 2 4 4 2 3" xfId="20750"/>
    <cellStyle name="40% - Accent5 4 2 4 4 3" xfId="20751"/>
    <cellStyle name="40% - Accent5 4 2 4 4 4" xfId="20752"/>
    <cellStyle name="40% - Accent5 4 2 4 4 5" xfId="20753"/>
    <cellStyle name="40% - Accent5 4 2 4 4 6" xfId="20754"/>
    <cellStyle name="40% - Accent5 4 2 4 5" xfId="20755"/>
    <cellStyle name="40% - Accent5 4 2 4 5 2" xfId="20756"/>
    <cellStyle name="40% - Accent5 4 2 4 5 3" xfId="20757"/>
    <cellStyle name="40% - Accent5 4 2 4 6" xfId="20758"/>
    <cellStyle name="40% - Accent5 4 2 4 7" xfId="20759"/>
    <cellStyle name="40% - Accent5 4 2 4 8" xfId="20760"/>
    <cellStyle name="40% - Accent5 4 2 4 9" xfId="20761"/>
    <cellStyle name="40% - Accent5 4 2 5" xfId="20762"/>
    <cellStyle name="40% - Accent5 4 2 5 2" xfId="20763"/>
    <cellStyle name="40% - Accent5 4 2 5 2 2" xfId="20764"/>
    <cellStyle name="40% - Accent5 4 2 5 2 2 2" xfId="20765"/>
    <cellStyle name="40% - Accent5 4 2 5 2 2 3" xfId="20766"/>
    <cellStyle name="40% - Accent5 4 2 5 2 3" xfId="20767"/>
    <cellStyle name="40% - Accent5 4 2 5 2 4" xfId="20768"/>
    <cellStyle name="40% - Accent5 4 2 5 2 5" xfId="20769"/>
    <cellStyle name="40% - Accent5 4 2 5 2 6" xfId="20770"/>
    <cellStyle name="40% - Accent5 4 2 5 3" xfId="20771"/>
    <cellStyle name="40% - Accent5 4 2 5 3 2" xfId="20772"/>
    <cellStyle name="40% - Accent5 4 2 5 3 3" xfId="20773"/>
    <cellStyle name="40% - Accent5 4 2 5 4" xfId="20774"/>
    <cellStyle name="40% - Accent5 4 2 5 5" xfId="20775"/>
    <cellStyle name="40% - Accent5 4 2 5 6" xfId="20776"/>
    <cellStyle name="40% - Accent5 4 2 5 7" xfId="20777"/>
    <cellStyle name="40% - Accent5 4 2 6" xfId="20778"/>
    <cellStyle name="40% - Accent5 4 2 6 2" xfId="20779"/>
    <cellStyle name="40% - Accent5 4 2 6 2 2" xfId="20780"/>
    <cellStyle name="40% - Accent5 4 2 6 2 3" xfId="20781"/>
    <cellStyle name="40% - Accent5 4 2 6 3" xfId="20782"/>
    <cellStyle name="40% - Accent5 4 2 6 4" xfId="20783"/>
    <cellStyle name="40% - Accent5 4 2 6 5" xfId="20784"/>
    <cellStyle name="40% - Accent5 4 2 6 6" xfId="20785"/>
    <cellStyle name="40% - Accent5 4 2 7" xfId="20786"/>
    <cellStyle name="40% - Accent5 4 2 7 2" xfId="20787"/>
    <cellStyle name="40% - Accent5 4 2 7 2 2" xfId="20788"/>
    <cellStyle name="40% - Accent5 4 2 7 2 3" xfId="20789"/>
    <cellStyle name="40% - Accent5 4 2 7 3" xfId="20790"/>
    <cellStyle name="40% - Accent5 4 2 7 4" xfId="20791"/>
    <cellStyle name="40% - Accent5 4 2 7 5" xfId="20792"/>
    <cellStyle name="40% - Accent5 4 2 7 6" xfId="20793"/>
    <cellStyle name="40% - Accent5 4 2 8" xfId="20794"/>
    <cellStyle name="40% - Accent5 4 2 8 2" xfId="20795"/>
    <cellStyle name="40% - Accent5 4 2 8 2 2" xfId="20796"/>
    <cellStyle name="40% - Accent5 4 2 8 2 3" xfId="20797"/>
    <cellStyle name="40% - Accent5 4 2 8 3" xfId="20798"/>
    <cellStyle name="40% - Accent5 4 2 8 4" xfId="20799"/>
    <cellStyle name="40% - Accent5 4 2 8 5" xfId="20800"/>
    <cellStyle name="40% - Accent5 4 2 8 6" xfId="20801"/>
    <cellStyle name="40% - Accent5 4 2 9" xfId="20802"/>
    <cellStyle name="40% - Accent5 4 2 9 2" xfId="20803"/>
    <cellStyle name="40% - Accent5 4 2 9 2 2" xfId="20804"/>
    <cellStyle name="40% - Accent5 4 2 9 2 3" xfId="20805"/>
    <cellStyle name="40% - Accent5 4 2 9 3" xfId="20806"/>
    <cellStyle name="40% - Accent5 4 2 9 4" xfId="20807"/>
    <cellStyle name="40% - Accent5 4 2 9 5" xfId="20808"/>
    <cellStyle name="40% - Accent5 4 2 9 6" xfId="20809"/>
    <cellStyle name="40% - Accent5 4 3" xfId="20810"/>
    <cellStyle name="40% - Accent5 4 3 10" xfId="20811"/>
    <cellStyle name="40% - Accent5 4 3 11" xfId="20812"/>
    <cellStyle name="40% - Accent5 4 3 12" xfId="20813"/>
    <cellStyle name="40% - Accent5 4 3 13" xfId="20814"/>
    <cellStyle name="40% - Accent5 4 3 2" xfId="20815"/>
    <cellStyle name="40% - Accent5 4 3 2 10" xfId="20816"/>
    <cellStyle name="40% - Accent5 4 3 2 2" xfId="20817"/>
    <cellStyle name="40% - Accent5 4 3 2 2 2" xfId="20818"/>
    <cellStyle name="40% - Accent5 4 3 2 2 2 2" xfId="20819"/>
    <cellStyle name="40% - Accent5 4 3 2 2 2 2 2" xfId="20820"/>
    <cellStyle name="40% - Accent5 4 3 2 2 2 2 3" xfId="20821"/>
    <cellStyle name="40% - Accent5 4 3 2 2 2 3" xfId="20822"/>
    <cellStyle name="40% - Accent5 4 3 2 2 2 4" xfId="20823"/>
    <cellStyle name="40% - Accent5 4 3 2 2 2 5" xfId="20824"/>
    <cellStyle name="40% - Accent5 4 3 2 2 2 6" xfId="20825"/>
    <cellStyle name="40% - Accent5 4 3 2 2 3" xfId="20826"/>
    <cellStyle name="40% - Accent5 4 3 2 2 3 2" xfId="20827"/>
    <cellStyle name="40% - Accent5 4 3 2 2 3 2 2" xfId="20828"/>
    <cellStyle name="40% - Accent5 4 3 2 2 3 2 3" xfId="20829"/>
    <cellStyle name="40% - Accent5 4 3 2 2 3 3" xfId="20830"/>
    <cellStyle name="40% - Accent5 4 3 2 2 3 4" xfId="20831"/>
    <cellStyle name="40% - Accent5 4 3 2 2 3 5" xfId="20832"/>
    <cellStyle name="40% - Accent5 4 3 2 2 3 6" xfId="20833"/>
    <cellStyle name="40% - Accent5 4 3 2 2 4" xfId="20834"/>
    <cellStyle name="40% - Accent5 4 3 2 2 4 2" xfId="20835"/>
    <cellStyle name="40% - Accent5 4 3 2 2 4 3" xfId="20836"/>
    <cellStyle name="40% - Accent5 4 3 2 2 5" xfId="20837"/>
    <cellStyle name="40% - Accent5 4 3 2 2 6" xfId="20838"/>
    <cellStyle name="40% - Accent5 4 3 2 2 7" xfId="20839"/>
    <cellStyle name="40% - Accent5 4 3 2 2 8" xfId="20840"/>
    <cellStyle name="40% - Accent5 4 3 2 3" xfId="20841"/>
    <cellStyle name="40% - Accent5 4 3 2 3 2" xfId="20842"/>
    <cellStyle name="40% - Accent5 4 3 2 3 2 2" xfId="20843"/>
    <cellStyle name="40% - Accent5 4 3 2 3 2 2 2" xfId="20844"/>
    <cellStyle name="40% - Accent5 4 3 2 3 2 2 3" xfId="20845"/>
    <cellStyle name="40% - Accent5 4 3 2 3 2 3" xfId="20846"/>
    <cellStyle name="40% - Accent5 4 3 2 3 2 4" xfId="20847"/>
    <cellStyle name="40% - Accent5 4 3 2 3 2 5" xfId="20848"/>
    <cellStyle name="40% - Accent5 4 3 2 3 2 6" xfId="20849"/>
    <cellStyle name="40% - Accent5 4 3 2 3 3" xfId="20850"/>
    <cellStyle name="40% - Accent5 4 3 2 3 3 2" xfId="20851"/>
    <cellStyle name="40% - Accent5 4 3 2 3 3 3" xfId="20852"/>
    <cellStyle name="40% - Accent5 4 3 2 3 4" xfId="20853"/>
    <cellStyle name="40% - Accent5 4 3 2 3 5" xfId="20854"/>
    <cellStyle name="40% - Accent5 4 3 2 3 6" xfId="20855"/>
    <cellStyle name="40% - Accent5 4 3 2 3 7" xfId="20856"/>
    <cellStyle name="40% - Accent5 4 3 2 4" xfId="20857"/>
    <cellStyle name="40% - Accent5 4 3 2 4 2" xfId="20858"/>
    <cellStyle name="40% - Accent5 4 3 2 4 2 2" xfId="20859"/>
    <cellStyle name="40% - Accent5 4 3 2 4 2 3" xfId="20860"/>
    <cellStyle name="40% - Accent5 4 3 2 4 3" xfId="20861"/>
    <cellStyle name="40% - Accent5 4 3 2 4 4" xfId="20862"/>
    <cellStyle name="40% - Accent5 4 3 2 4 5" xfId="20863"/>
    <cellStyle name="40% - Accent5 4 3 2 4 6" xfId="20864"/>
    <cellStyle name="40% - Accent5 4 3 2 5" xfId="20865"/>
    <cellStyle name="40% - Accent5 4 3 2 5 2" xfId="20866"/>
    <cellStyle name="40% - Accent5 4 3 2 5 2 2" xfId="20867"/>
    <cellStyle name="40% - Accent5 4 3 2 5 2 3" xfId="20868"/>
    <cellStyle name="40% - Accent5 4 3 2 5 3" xfId="20869"/>
    <cellStyle name="40% - Accent5 4 3 2 5 4" xfId="20870"/>
    <cellStyle name="40% - Accent5 4 3 2 5 5" xfId="20871"/>
    <cellStyle name="40% - Accent5 4 3 2 5 6" xfId="20872"/>
    <cellStyle name="40% - Accent5 4 3 2 6" xfId="20873"/>
    <cellStyle name="40% - Accent5 4 3 2 6 2" xfId="20874"/>
    <cellStyle name="40% - Accent5 4 3 2 6 3" xfId="20875"/>
    <cellStyle name="40% - Accent5 4 3 2 7" xfId="20876"/>
    <cellStyle name="40% - Accent5 4 3 2 8" xfId="20877"/>
    <cellStyle name="40% - Accent5 4 3 2 9" xfId="20878"/>
    <cellStyle name="40% - Accent5 4 3 3" xfId="20879"/>
    <cellStyle name="40% - Accent5 4 3 3 2" xfId="20880"/>
    <cellStyle name="40% - Accent5 4 3 3 2 2" xfId="20881"/>
    <cellStyle name="40% - Accent5 4 3 3 2 2 2" xfId="20882"/>
    <cellStyle name="40% - Accent5 4 3 3 2 2 2 2" xfId="20883"/>
    <cellStyle name="40% - Accent5 4 3 3 2 2 2 3" xfId="20884"/>
    <cellStyle name="40% - Accent5 4 3 3 2 2 3" xfId="20885"/>
    <cellStyle name="40% - Accent5 4 3 3 2 2 4" xfId="20886"/>
    <cellStyle name="40% - Accent5 4 3 3 2 2 5" xfId="20887"/>
    <cellStyle name="40% - Accent5 4 3 3 2 2 6" xfId="20888"/>
    <cellStyle name="40% - Accent5 4 3 3 2 3" xfId="20889"/>
    <cellStyle name="40% - Accent5 4 3 3 2 3 2" xfId="20890"/>
    <cellStyle name="40% - Accent5 4 3 3 2 3 3" xfId="20891"/>
    <cellStyle name="40% - Accent5 4 3 3 2 4" xfId="20892"/>
    <cellStyle name="40% - Accent5 4 3 3 2 5" xfId="20893"/>
    <cellStyle name="40% - Accent5 4 3 3 2 6" xfId="20894"/>
    <cellStyle name="40% - Accent5 4 3 3 2 7" xfId="20895"/>
    <cellStyle name="40% - Accent5 4 3 3 3" xfId="20896"/>
    <cellStyle name="40% - Accent5 4 3 3 3 2" xfId="20897"/>
    <cellStyle name="40% - Accent5 4 3 3 3 2 2" xfId="20898"/>
    <cellStyle name="40% - Accent5 4 3 3 3 2 3" xfId="20899"/>
    <cellStyle name="40% - Accent5 4 3 3 3 3" xfId="20900"/>
    <cellStyle name="40% - Accent5 4 3 3 3 4" xfId="20901"/>
    <cellStyle name="40% - Accent5 4 3 3 3 5" xfId="20902"/>
    <cellStyle name="40% - Accent5 4 3 3 3 6" xfId="20903"/>
    <cellStyle name="40% - Accent5 4 3 3 4" xfId="20904"/>
    <cellStyle name="40% - Accent5 4 3 3 4 2" xfId="20905"/>
    <cellStyle name="40% - Accent5 4 3 3 4 2 2" xfId="20906"/>
    <cellStyle name="40% - Accent5 4 3 3 4 2 3" xfId="20907"/>
    <cellStyle name="40% - Accent5 4 3 3 4 3" xfId="20908"/>
    <cellStyle name="40% - Accent5 4 3 3 4 4" xfId="20909"/>
    <cellStyle name="40% - Accent5 4 3 3 4 5" xfId="20910"/>
    <cellStyle name="40% - Accent5 4 3 3 4 6" xfId="20911"/>
    <cellStyle name="40% - Accent5 4 3 3 5" xfId="20912"/>
    <cellStyle name="40% - Accent5 4 3 3 5 2" xfId="20913"/>
    <cellStyle name="40% - Accent5 4 3 3 5 3" xfId="20914"/>
    <cellStyle name="40% - Accent5 4 3 3 6" xfId="20915"/>
    <cellStyle name="40% - Accent5 4 3 3 7" xfId="20916"/>
    <cellStyle name="40% - Accent5 4 3 3 8" xfId="20917"/>
    <cellStyle name="40% - Accent5 4 3 3 9" xfId="20918"/>
    <cellStyle name="40% - Accent5 4 3 4" xfId="20919"/>
    <cellStyle name="40% - Accent5 4 3 4 2" xfId="20920"/>
    <cellStyle name="40% - Accent5 4 3 4 2 2" xfId="20921"/>
    <cellStyle name="40% - Accent5 4 3 4 2 2 2" xfId="20922"/>
    <cellStyle name="40% - Accent5 4 3 4 2 2 3" xfId="20923"/>
    <cellStyle name="40% - Accent5 4 3 4 2 3" xfId="20924"/>
    <cellStyle name="40% - Accent5 4 3 4 2 4" xfId="20925"/>
    <cellStyle name="40% - Accent5 4 3 4 2 5" xfId="20926"/>
    <cellStyle name="40% - Accent5 4 3 4 2 6" xfId="20927"/>
    <cellStyle name="40% - Accent5 4 3 4 3" xfId="20928"/>
    <cellStyle name="40% - Accent5 4 3 4 3 2" xfId="20929"/>
    <cellStyle name="40% - Accent5 4 3 4 3 3" xfId="20930"/>
    <cellStyle name="40% - Accent5 4 3 4 4" xfId="20931"/>
    <cellStyle name="40% - Accent5 4 3 4 5" xfId="20932"/>
    <cellStyle name="40% - Accent5 4 3 4 6" xfId="20933"/>
    <cellStyle name="40% - Accent5 4 3 4 7" xfId="20934"/>
    <cellStyle name="40% - Accent5 4 3 5" xfId="20935"/>
    <cellStyle name="40% - Accent5 4 3 5 2" xfId="20936"/>
    <cellStyle name="40% - Accent5 4 3 5 2 2" xfId="20937"/>
    <cellStyle name="40% - Accent5 4 3 5 2 3" xfId="20938"/>
    <cellStyle name="40% - Accent5 4 3 5 3" xfId="20939"/>
    <cellStyle name="40% - Accent5 4 3 5 4" xfId="20940"/>
    <cellStyle name="40% - Accent5 4 3 5 5" xfId="20941"/>
    <cellStyle name="40% - Accent5 4 3 5 6" xfId="20942"/>
    <cellStyle name="40% - Accent5 4 3 6" xfId="20943"/>
    <cellStyle name="40% - Accent5 4 3 6 2" xfId="20944"/>
    <cellStyle name="40% - Accent5 4 3 6 2 2" xfId="20945"/>
    <cellStyle name="40% - Accent5 4 3 6 2 3" xfId="20946"/>
    <cellStyle name="40% - Accent5 4 3 6 3" xfId="20947"/>
    <cellStyle name="40% - Accent5 4 3 6 4" xfId="20948"/>
    <cellStyle name="40% - Accent5 4 3 6 5" xfId="20949"/>
    <cellStyle name="40% - Accent5 4 3 6 6" xfId="20950"/>
    <cellStyle name="40% - Accent5 4 3 7" xfId="20951"/>
    <cellStyle name="40% - Accent5 4 3 7 2" xfId="20952"/>
    <cellStyle name="40% - Accent5 4 3 7 2 2" xfId="20953"/>
    <cellStyle name="40% - Accent5 4 3 7 2 3" xfId="20954"/>
    <cellStyle name="40% - Accent5 4 3 7 3" xfId="20955"/>
    <cellStyle name="40% - Accent5 4 3 7 4" xfId="20956"/>
    <cellStyle name="40% - Accent5 4 3 7 5" xfId="20957"/>
    <cellStyle name="40% - Accent5 4 3 7 6" xfId="20958"/>
    <cellStyle name="40% - Accent5 4 3 8" xfId="20959"/>
    <cellStyle name="40% - Accent5 4 3 8 2" xfId="20960"/>
    <cellStyle name="40% - Accent5 4 3 8 2 2" xfId="20961"/>
    <cellStyle name="40% - Accent5 4 3 8 2 3" xfId="20962"/>
    <cellStyle name="40% - Accent5 4 3 8 3" xfId="20963"/>
    <cellStyle name="40% - Accent5 4 3 8 4" xfId="20964"/>
    <cellStyle name="40% - Accent5 4 3 8 5" xfId="20965"/>
    <cellStyle name="40% - Accent5 4 3 8 6" xfId="20966"/>
    <cellStyle name="40% - Accent5 4 3 9" xfId="20967"/>
    <cellStyle name="40% - Accent5 4 3 9 2" xfId="20968"/>
    <cellStyle name="40% - Accent5 4 3 9 3" xfId="20969"/>
    <cellStyle name="40% - Accent5 4 4" xfId="20970"/>
    <cellStyle name="40% - Accent5 4 4 10" xfId="20971"/>
    <cellStyle name="40% - Accent5 4 4 2" xfId="20972"/>
    <cellStyle name="40% - Accent5 4 4 2 2" xfId="20973"/>
    <cellStyle name="40% - Accent5 4 4 2 2 2" xfId="20974"/>
    <cellStyle name="40% - Accent5 4 4 2 2 2 2" xfId="20975"/>
    <cellStyle name="40% - Accent5 4 4 2 2 2 3" xfId="20976"/>
    <cellStyle name="40% - Accent5 4 4 2 2 3" xfId="20977"/>
    <cellStyle name="40% - Accent5 4 4 2 2 4" xfId="20978"/>
    <cellStyle name="40% - Accent5 4 4 2 2 5" xfId="20979"/>
    <cellStyle name="40% - Accent5 4 4 2 2 6" xfId="20980"/>
    <cellStyle name="40% - Accent5 4 4 2 3" xfId="20981"/>
    <cellStyle name="40% - Accent5 4 4 2 3 2" xfId="20982"/>
    <cellStyle name="40% - Accent5 4 4 2 3 2 2" xfId="20983"/>
    <cellStyle name="40% - Accent5 4 4 2 3 2 3" xfId="20984"/>
    <cellStyle name="40% - Accent5 4 4 2 3 3" xfId="20985"/>
    <cellStyle name="40% - Accent5 4 4 2 3 4" xfId="20986"/>
    <cellStyle name="40% - Accent5 4 4 2 3 5" xfId="20987"/>
    <cellStyle name="40% - Accent5 4 4 2 3 6" xfId="20988"/>
    <cellStyle name="40% - Accent5 4 4 2 4" xfId="20989"/>
    <cellStyle name="40% - Accent5 4 4 2 4 2" xfId="20990"/>
    <cellStyle name="40% - Accent5 4 4 2 4 3" xfId="20991"/>
    <cellStyle name="40% - Accent5 4 4 2 5" xfId="20992"/>
    <cellStyle name="40% - Accent5 4 4 2 6" xfId="20993"/>
    <cellStyle name="40% - Accent5 4 4 2 7" xfId="20994"/>
    <cellStyle name="40% - Accent5 4 4 2 8" xfId="20995"/>
    <cellStyle name="40% - Accent5 4 4 3" xfId="20996"/>
    <cellStyle name="40% - Accent5 4 4 3 2" xfId="20997"/>
    <cellStyle name="40% - Accent5 4 4 3 2 2" xfId="20998"/>
    <cellStyle name="40% - Accent5 4 4 3 2 2 2" xfId="20999"/>
    <cellStyle name="40% - Accent5 4 4 3 2 2 3" xfId="21000"/>
    <cellStyle name="40% - Accent5 4 4 3 2 3" xfId="21001"/>
    <cellStyle name="40% - Accent5 4 4 3 2 4" xfId="21002"/>
    <cellStyle name="40% - Accent5 4 4 3 2 5" xfId="21003"/>
    <cellStyle name="40% - Accent5 4 4 3 2 6" xfId="21004"/>
    <cellStyle name="40% - Accent5 4 4 3 3" xfId="21005"/>
    <cellStyle name="40% - Accent5 4 4 3 3 2" xfId="21006"/>
    <cellStyle name="40% - Accent5 4 4 3 3 3" xfId="21007"/>
    <cellStyle name="40% - Accent5 4 4 3 4" xfId="21008"/>
    <cellStyle name="40% - Accent5 4 4 3 5" xfId="21009"/>
    <cellStyle name="40% - Accent5 4 4 3 6" xfId="21010"/>
    <cellStyle name="40% - Accent5 4 4 3 7" xfId="21011"/>
    <cellStyle name="40% - Accent5 4 4 4" xfId="21012"/>
    <cellStyle name="40% - Accent5 4 4 4 2" xfId="21013"/>
    <cellStyle name="40% - Accent5 4 4 4 2 2" xfId="21014"/>
    <cellStyle name="40% - Accent5 4 4 4 2 3" xfId="21015"/>
    <cellStyle name="40% - Accent5 4 4 4 3" xfId="21016"/>
    <cellStyle name="40% - Accent5 4 4 4 4" xfId="21017"/>
    <cellStyle name="40% - Accent5 4 4 4 5" xfId="21018"/>
    <cellStyle name="40% - Accent5 4 4 4 6" xfId="21019"/>
    <cellStyle name="40% - Accent5 4 4 5" xfId="21020"/>
    <cellStyle name="40% - Accent5 4 4 5 2" xfId="21021"/>
    <cellStyle name="40% - Accent5 4 4 5 2 2" xfId="21022"/>
    <cellStyle name="40% - Accent5 4 4 5 2 3" xfId="21023"/>
    <cellStyle name="40% - Accent5 4 4 5 3" xfId="21024"/>
    <cellStyle name="40% - Accent5 4 4 5 4" xfId="21025"/>
    <cellStyle name="40% - Accent5 4 4 5 5" xfId="21026"/>
    <cellStyle name="40% - Accent5 4 4 5 6" xfId="21027"/>
    <cellStyle name="40% - Accent5 4 4 6" xfId="21028"/>
    <cellStyle name="40% - Accent5 4 4 6 2" xfId="21029"/>
    <cellStyle name="40% - Accent5 4 4 6 3" xfId="21030"/>
    <cellStyle name="40% - Accent5 4 4 7" xfId="21031"/>
    <cellStyle name="40% - Accent5 4 4 8" xfId="21032"/>
    <cellStyle name="40% - Accent5 4 4 9" xfId="21033"/>
    <cellStyle name="40% - Accent5 4 5" xfId="21034"/>
    <cellStyle name="40% - Accent5 4 5 2" xfId="21035"/>
    <cellStyle name="40% - Accent5 4 5 2 2" xfId="21036"/>
    <cellStyle name="40% - Accent5 4 5 2 2 2" xfId="21037"/>
    <cellStyle name="40% - Accent5 4 5 2 2 2 2" xfId="21038"/>
    <cellStyle name="40% - Accent5 4 5 2 2 2 3" xfId="21039"/>
    <cellStyle name="40% - Accent5 4 5 2 2 3" xfId="21040"/>
    <cellStyle name="40% - Accent5 4 5 2 2 4" xfId="21041"/>
    <cellStyle name="40% - Accent5 4 5 2 2 5" xfId="21042"/>
    <cellStyle name="40% - Accent5 4 5 2 2 6" xfId="21043"/>
    <cellStyle name="40% - Accent5 4 5 2 3" xfId="21044"/>
    <cellStyle name="40% - Accent5 4 5 2 3 2" xfId="21045"/>
    <cellStyle name="40% - Accent5 4 5 2 3 3" xfId="21046"/>
    <cellStyle name="40% - Accent5 4 5 2 4" xfId="21047"/>
    <cellStyle name="40% - Accent5 4 5 2 5" xfId="21048"/>
    <cellStyle name="40% - Accent5 4 5 2 6" xfId="21049"/>
    <cellStyle name="40% - Accent5 4 5 2 7" xfId="21050"/>
    <cellStyle name="40% - Accent5 4 5 3" xfId="21051"/>
    <cellStyle name="40% - Accent5 4 5 3 2" xfId="21052"/>
    <cellStyle name="40% - Accent5 4 5 3 2 2" xfId="21053"/>
    <cellStyle name="40% - Accent5 4 5 3 2 3" xfId="21054"/>
    <cellStyle name="40% - Accent5 4 5 3 3" xfId="21055"/>
    <cellStyle name="40% - Accent5 4 5 3 4" xfId="21056"/>
    <cellStyle name="40% - Accent5 4 5 3 5" xfId="21057"/>
    <cellStyle name="40% - Accent5 4 5 3 6" xfId="21058"/>
    <cellStyle name="40% - Accent5 4 5 4" xfId="21059"/>
    <cellStyle name="40% - Accent5 4 5 4 2" xfId="21060"/>
    <cellStyle name="40% - Accent5 4 5 4 2 2" xfId="21061"/>
    <cellStyle name="40% - Accent5 4 5 4 2 3" xfId="21062"/>
    <cellStyle name="40% - Accent5 4 5 4 3" xfId="21063"/>
    <cellStyle name="40% - Accent5 4 5 4 4" xfId="21064"/>
    <cellStyle name="40% - Accent5 4 5 4 5" xfId="21065"/>
    <cellStyle name="40% - Accent5 4 5 4 6" xfId="21066"/>
    <cellStyle name="40% - Accent5 4 5 5" xfId="21067"/>
    <cellStyle name="40% - Accent5 4 5 5 2" xfId="21068"/>
    <cellStyle name="40% - Accent5 4 5 5 3" xfId="21069"/>
    <cellStyle name="40% - Accent5 4 5 6" xfId="21070"/>
    <cellStyle name="40% - Accent5 4 5 7" xfId="21071"/>
    <cellStyle name="40% - Accent5 4 5 8" xfId="21072"/>
    <cellStyle name="40% - Accent5 4 5 9" xfId="21073"/>
    <cellStyle name="40% - Accent5 4 6" xfId="21074"/>
    <cellStyle name="40% - Accent5 4 6 2" xfId="21075"/>
    <cellStyle name="40% - Accent5 4 6 2 2" xfId="21076"/>
    <cellStyle name="40% - Accent5 4 6 2 2 2" xfId="21077"/>
    <cellStyle name="40% - Accent5 4 6 2 2 3" xfId="21078"/>
    <cellStyle name="40% - Accent5 4 6 2 3" xfId="21079"/>
    <cellStyle name="40% - Accent5 4 6 2 4" xfId="21080"/>
    <cellStyle name="40% - Accent5 4 6 2 5" xfId="21081"/>
    <cellStyle name="40% - Accent5 4 6 2 6" xfId="21082"/>
    <cellStyle name="40% - Accent5 4 6 3" xfId="21083"/>
    <cellStyle name="40% - Accent5 4 6 3 2" xfId="21084"/>
    <cellStyle name="40% - Accent5 4 6 3 3" xfId="21085"/>
    <cellStyle name="40% - Accent5 4 6 4" xfId="21086"/>
    <cellStyle name="40% - Accent5 4 6 5" xfId="21087"/>
    <cellStyle name="40% - Accent5 4 6 6" xfId="21088"/>
    <cellStyle name="40% - Accent5 4 6 7" xfId="21089"/>
    <cellStyle name="40% - Accent5 4 7" xfId="21090"/>
    <cellStyle name="40% - Accent5 4 7 2" xfId="21091"/>
    <cellStyle name="40% - Accent5 4 7 2 2" xfId="21092"/>
    <cellStyle name="40% - Accent5 4 7 2 3" xfId="21093"/>
    <cellStyle name="40% - Accent5 4 7 3" xfId="21094"/>
    <cellStyle name="40% - Accent5 4 7 4" xfId="21095"/>
    <cellStyle name="40% - Accent5 4 7 5" xfId="21096"/>
    <cellStyle name="40% - Accent5 4 7 6" xfId="21097"/>
    <cellStyle name="40% - Accent5 4 8" xfId="21098"/>
    <cellStyle name="40% - Accent5 4 8 2" xfId="21099"/>
    <cellStyle name="40% - Accent5 4 8 2 2" xfId="21100"/>
    <cellStyle name="40% - Accent5 4 8 2 3" xfId="21101"/>
    <cellStyle name="40% - Accent5 4 8 3" xfId="21102"/>
    <cellStyle name="40% - Accent5 4 8 4" xfId="21103"/>
    <cellStyle name="40% - Accent5 4 8 5" xfId="21104"/>
    <cellStyle name="40% - Accent5 4 8 6" xfId="21105"/>
    <cellStyle name="40% - Accent5 4 9" xfId="21106"/>
    <cellStyle name="40% - Accent5 4 9 2" xfId="21107"/>
    <cellStyle name="40% - Accent5 4 9 2 2" xfId="21108"/>
    <cellStyle name="40% - Accent5 4 9 2 3" xfId="21109"/>
    <cellStyle name="40% - Accent5 4 9 3" xfId="21110"/>
    <cellStyle name="40% - Accent5 4 9 4" xfId="21111"/>
    <cellStyle name="40% - Accent5 4 9 5" xfId="21112"/>
    <cellStyle name="40% - Accent5 4 9 6" xfId="21113"/>
    <cellStyle name="40% - Accent5 5" xfId="21114"/>
    <cellStyle name="40% - Accent5 5 10" xfId="21115"/>
    <cellStyle name="40% - Accent5 5 11" xfId="21116"/>
    <cellStyle name="40% - Accent5 5 12" xfId="21117"/>
    <cellStyle name="40% - Accent5 5 13" xfId="21118"/>
    <cellStyle name="40% - Accent5 5 2" xfId="21119"/>
    <cellStyle name="40% - Accent5 5 2 10" xfId="21120"/>
    <cellStyle name="40% - Accent5 5 2 2" xfId="21121"/>
    <cellStyle name="40% - Accent5 5 2 2 2" xfId="21122"/>
    <cellStyle name="40% - Accent5 5 2 2 2 2" xfId="21123"/>
    <cellStyle name="40% - Accent5 5 2 2 2 2 2" xfId="21124"/>
    <cellStyle name="40% - Accent5 5 2 2 2 2 3" xfId="21125"/>
    <cellStyle name="40% - Accent5 5 2 2 2 3" xfId="21126"/>
    <cellStyle name="40% - Accent5 5 2 2 2 4" xfId="21127"/>
    <cellStyle name="40% - Accent5 5 2 2 2 5" xfId="21128"/>
    <cellStyle name="40% - Accent5 5 2 2 2 6" xfId="21129"/>
    <cellStyle name="40% - Accent5 5 2 2 3" xfId="21130"/>
    <cellStyle name="40% - Accent5 5 2 2 3 2" xfId="21131"/>
    <cellStyle name="40% - Accent5 5 2 2 3 2 2" xfId="21132"/>
    <cellStyle name="40% - Accent5 5 2 2 3 2 3" xfId="21133"/>
    <cellStyle name="40% - Accent5 5 2 2 3 3" xfId="21134"/>
    <cellStyle name="40% - Accent5 5 2 2 3 4" xfId="21135"/>
    <cellStyle name="40% - Accent5 5 2 2 3 5" xfId="21136"/>
    <cellStyle name="40% - Accent5 5 2 2 3 6" xfId="21137"/>
    <cellStyle name="40% - Accent5 5 2 2 4" xfId="21138"/>
    <cellStyle name="40% - Accent5 5 2 2 4 2" xfId="21139"/>
    <cellStyle name="40% - Accent5 5 2 2 4 3" xfId="21140"/>
    <cellStyle name="40% - Accent5 5 2 2 5" xfId="21141"/>
    <cellStyle name="40% - Accent5 5 2 2 6" xfId="21142"/>
    <cellStyle name="40% - Accent5 5 2 2 7" xfId="21143"/>
    <cellStyle name="40% - Accent5 5 2 2 8" xfId="21144"/>
    <cellStyle name="40% - Accent5 5 2 3" xfId="21145"/>
    <cellStyle name="40% - Accent5 5 2 3 2" xfId="21146"/>
    <cellStyle name="40% - Accent5 5 2 3 2 2" xfId="21147"/>
    <cellStyle name="40% - Accent5 5 2 3 2 2 2" xfId="21148"/>
    <cellStyle name="40% - Accent5 5 2 3 2 2 3" xfId="21149"/>
    <cellStyle name="40% - Accent5 5 2 3 2 3" xfId="21150"/>
    <cellStyle name="40% - Accent5 5 2 3 2 4" xfId="21151"/>
    <cellStyle name="40% - Accent5 5 2 3 2 5" xfId="21152"/>
    <cellStyle name="40% - Accent5 5 2 3 2 6" xfId="21153"/>
    <cellStyle name="40% - Accent5 5 2 3 3" xfId="21154"/>
    <cellStyle name="40% - Accent5 5 2 3 3 2" xfId="21155"/>
    <cellStyle name="40% - Accent5 5 2 3 3 3" xfId="21156"/>
    <cellStyle name="40% - Accent5 5 2 3 4" xfId="21157"/>
    <cellStyle name="40% - Accent5 5 2 3 5" xfId="21158"/>
    <cellStyle name="40% - Accent5 5 2 3 6" xfId="21159"/>
    <cellStyle name="40% - Accent5 5 2 3 7" xfId="21160"/>
    <cellStyle name="40% - Accent5 5 2 4" xfId="21161"/>
    <cellStyle name="40% - Accent5 5 2 4 2" xfId="21162"/>
    <cellStyle name="40% - Accent5 5 2 4 2 2" xfId="21163"/>
    <cellStyle name="40% - Accent5 5 2 4 2 3" xfId="21164"/>
    <cellStyle name="40% - Accent5 5 2 4 3" xfId="21165"/>
    <cellStyle name="40% - Accent5 5 2 4 4" xfId="21166"/>
    <cellStyle name="40% - Accent5 5 2 4 5" xfId="21167"/>
    <cellStyle name="40% - Accent5 5 2 4 6" xfId="21168"/>
    <cellStyle name="40% - Accent5 5 2 5" xfId="21169"/>
    <cellStyle name="40% - Accent5 5 2 5 2" xfId="21170"/>
    <cellStyle name="40% - Accent5 5 2 5 2 2" xfId="21171"/>
    <cellStyle name="40% - Accent5 5 2 5 2 3" xfId="21172"/>
    <cellStyle name="40% - Accent5 5 2 5 3" xfId="21173"/>
    <cellStyle name="40% - Accent5 5 2 5 4" xfId="21174"/>
    <cellStyle name="40% - Accent5 5 2 5 5" xfId="21175"/>
    <cellStyle name="40% - Accent5 5 2 5 6" xfId="21176"/>
    <cellStyle name="40% - Accent5 5 2 6" xfId="21177"/>
    <cellStyle name="40% - Accent5 5 2 6 2" xfId="21178"/>
    <cellStyle name="40% - Accent5 5 2 6 3" xfId="21179"/>
    <cellStyle name="40% - Accent5 5 2 7" xfId="21180"/>
    <cellStyle name="40% - Accent5 5 2 8" xfId="21181"/>
    <cellStyle name="40% - Accent5 5 2 9" xfId="21182"/>
    <cellStyle name="40% - Accent5 5 3" xfId="21183"/>
    <cellStyle name="40% - Accent5 5 3 2" xfId="21184"/>
    <cellStyle name="40% - Accent5 5 3 2 2" xfId="21185"/>
    <cellStyle name="40% - Accent5 5 3 2 2 2" xfId="21186"/>
    <cellStyle name="40% - Accent5 5 3 2 2 2 2" xfId="21187"/>
    <cellStyle name="40% - Accent5 5 3 2 2 2 3" xfId="21188"/>
    <cellStyle name="40% - Accent5 5 3 2 2 3" xfId="21189"/>
    <cellStyle name="40% - Accent5 5 3 2 2 4" xfId="21190"/>
    <cellStyle name="40% - Accent5 5 3 2 2 5" xfId="21191"/>
    <cellStyle name="40% - Accent5 5 3 2 2 6" xfId="21192"/>
    <cellStyle name="40% - Accent5 5 3 2 3" xfId="21193"/>
    <cellStyle name="40% - Accent5 5 3 2 3 2" xfId="21194"/>
    <cellStyle name="40% - Accent5 5 3 2 3 3" xfId="21195"/>
    <cellStyle name="40% - Accent5 5 3 2 4" xfId="21196"/>
    <cellStyle name="40% - Accent5 5 3 2 5" xfId="21197"/>
    <cellStyle name="40% - Accent5 5 3 2 6" xfId="21198"/>
    <cellStyle name="40% - Accent5 5 3 2 7" xfId="21199"/>
    <cellStyle name="40% - Accent5 5 3 3" xfId="21200"/>
    <cellStyle name="40% - Accent5 5 3 3 2" xfId="21201"/>
    <cellStyle name="40% - Accent5 5 3 3 2 2" xfId="21202"/>
    <cellStyle name="40% - Accent5 5 3 3 2 3" xfId="21203"/>
    <cellStyle name="40% - Accent5 5 3 3 3" xfId="21204"/>
    <cellStyle name="40% - Accent5 5 3 3 4" xfId="21205"/>
    <cellStyle name="40% - Accent5 5 3 3 5" xfId="21206"/>
    <cellStyle name="40% - Accent5 5 3 3 6" xfId="21207"/>
    <cellStyle name="40% - Accent5 5 3 4" xfId="21208"/>
    <cellStyle name="40% - Accent5 5 3 4 2" xfId="21209"/>
    <cellStyle name="40% - Accent5 5 3 4 2 2" xfId="21210"/>
    <cellStyle name="40% - Accent5 5 3 4 2 3" xfId="21211"/>
    <cellStyle name="40% - Accent5 5 3 4 3" xfId="21212"/>
    <cellStyle name="40% - Accent5 5 3 4 4" xfId="21213"/>
    <cellStyle name="40% - Accent5 5 3 4 5" xfId="21214"/>
    <cellStyle name="40% - Accent5 5 3 4 6" xfId="21215"/>
    <cellStyle name="40% - Accent5 5 3 5" xfId="21216"/>
    <cellStyle name="40% - Accent5 5 3 5 2" xfId="21217"/>
    <cellStyle name="40% - Accent5 5 3 5 3" xfId="21218"/>
    <cellStyle name="40% - Accent5 5 3 6" xfId="21219"/>
    <cellStyle name="40% - Accent5 5 3 7" xfId="21220"/>
    <cellStyle name="40% - Accent5 5 3 8" xfId="21221"/>
    <cellStyle name="40% - Accent5 5 3 9" xfId="21222"/>
    <cellStyle name="40% - Accent5 5 4" xfId="21223"/>
    <cellStyle name="40% - Accent5 5 4 2" xfId="21224"/>
    <cellStyle name="40% - Accent5 5 4 2 2" xfId="21225"/>
    <cellStyle name="40% - Accent5 5 4 2 2 2" xfId="21226"/>
    <cellStyle name="40% - Accent5 5 4 2 2 3" xfId="21227"/>
    <cellStyle name="40% - Accent5 5 4 2 3" xfId="21228"/>
    <cellStyle name="40% - Accent5 5 4 2 4" xfId="21229"/>
    <cellStyle name="40% - Accent5 5 4 2 5" xfId="21230"/>
    <cellStyle name="40% - Accent5 5 4 2 6" xfId="21231"/>
    <cellStyle name="40% - Accent5 5 4 3" xfId="21232"/>
    <cellStyle name="40% - Accent5 5 4 3 2" xfId="21233"/>
    <cellStyle name="40% - Accent5 5 4 3 3" xfId="21234"/>
    <cellStyle name="40% - Accent5 5 4 4" xfId="21235"/>
    <cellStyle name="40% - Accent5 5 4 5" xfId="21236"/>
    <cellStyle name="40% - Accent5 5 4 6" xfId="21237"/>
    <cellStyle name="40% - Accent5 5 4 7" xfId="21238"/>
    <cellStyle name="40% - Accent5 5 5" xfId="21239"/>
    <cellStyle name="40% - Accent5 5 5 2" xfId="21240"/>
    <cellStyle name="40% - Accent5 5 5 2 2" xfId="21241"/>
    <cellStyle name="40% - Accent5 5 5 2 3" xfId="21242"/>
    <cellStyle name="40% - Accent5 5 5 3" xfId="21243"/>
    <cellStyle name="40% - Accent5 5 5 4" xfId="21244"/>
    <cellStyle name="40% - Accent5 5 5 5" xfId="21245"/>
    <cellStyle name="40% - Accent5 5 5 6" xfId="21246"/>
    <cellStyle name="40% - Accent5 5 6" xfId="21247"/>
    <cellStyle name="40% - Accent5 5 6 2" xfId="21248"/>
    <cellStyle name="40% - Accent5 5 6 2 2" xfId="21249"/>
    <cellStyle name="40% - Accent5 5 6 2 3" xfId="21250"/>
    <cellStyle name="40% - Accent5 5 6 3" xfId="21251"/>
    <cellStyle name="40% - Accent5 5 6 4" xfId="21252"/>
    <cellStyle name="40% - Accent5 5 6 5" xfId="21253"/>
    <cellStyle name="40% - Accent5 5 6 6" xfId="21254"/>
    <cellStyle name="40% - Accent5 5 7" xfId="21255"/>
    <cellStyle name="40% - Accent5 5 7 2" xfId="21256"/>
    <cellStyle name="40% - Accent5 5 7 2 2" xfId="21257"/>
    <cellStyle name="40% - Accent5 5 7 2 3" xfId="21258"/>
    <cellStyle name="40% - Accent5 5 7 3" xfId="21259"/>
    <cellStyle name="40% - Accent5 5 7 4" xfId="21260"/>
    <cellStyle name="40% - Accent5 5 7 5" xfId="21261"/>
    <cellStyle name="40% - Accent5 5 7 6" xfId="21262"/>
    <cellStyle name="40% - Accent5 5 8" xfId="21263"/>
    <cellStyle name="40% - Accent5 5 8 2" xfId="21264"/>
    <cellStyle name="40% - Accent5 5 8 2 2" xfId="21265"/>
    <cellStyle name="40% - Accent5 5 8 2 3" xfId="21266"/>
    <cellStyle name="40% - Accent5 5 8 3" xfId="21267"/>
    <cellStyle name="40% - Accent5 5 8 4" xfId="21268"/>
    <cellStyle name="40% - Accent5 5 8 5" xfId="21269"/>
    <cellStyle name="40% - Accent5 5 8 6" xfId="21270"/>
    <cellStyle name="40% - Accent5 5 9" xfId="21271"/>
    <cellStyle name="40% - Accent5 5 9 2" xfId="21272"/>
    <cellStyle name="40% - Accent5 5 9 3" xfId="21273"/>
    <cellStyle name="40% - Accent5 6" xfId="21274"/>
    <cellStyle name="40% - Accent5 6 10" xfId="21275"/>
    <cellStyle name="40% - Accent5 6 11" xfId="21276"/>
    <cellStyle name="40% - Accent5 6 2" xfId="21277"/>
    <cellStyle name="40% - Accent5 6 2 2" xfId="21278"/>
    <cellStyle name="40% - Accent5 6 2 2 2" xfId="21279"/>
    <cellStyle name="40% - Accent5 6 2 2 2 2" xfId="21280"/>
    <cellStyle name="40% - Accent5 6 2 2 2 3" xfId="21281"/>
    <cellStyle name="40% - Accent5 6 2 2 3" xfId="21282"/>
    <cellStyle name="40% - Accent5 6 2 2 4" xfId="21283"/>
    <cellStyle name="40% - Accent5 6 2 2 5" xfId="21284"/>
    <cellStyle name="40% - Accent5 6 2 2 6" xfId="21285"/>
    <cellStyle name="40% - Accent5 6 2 3" xfId="21286"/>
    <cellStyle name="40% - Accent5 6 2 3 2" xfId="21287"/>
    <cellStyle name="40% - Accent5 6 2 3 2 2" xfId="21288"/>
    <cellStyle name="40% - Accent5 6 2 3 2 3" xfId="21289"/>
    <cellStyle name="40% - Accent5 6 2 3 3" xfId="21290"/>
    <cellStyle name="40% - Accent5 6 2 3 4" xfId="21291"/>
    <cellStyle name="40% - Accent5 6 2 3 5" xfId="21292"/>
    <cellStyle name="40% - Accent5 6 2 3 6" xfId="21293"/>
    <cellStyle name="40% - Accent5 6 2 4" xfId="21294"/>
    <cellStyle name="40% - Accent5 6 2 4 2" xfId="21295"/>
    <cellStyle name="40% - Accent5 6 2 4 3" xfId="21296"/>
    <cellStyle name="40% - Accent5 6 2 5" xfId="21297"/>
    <cellStyle name="40% - Accent5 6 2 6" xfId="21298"/>
    <cellStyle name="40% - Accent5 6 2 7" xfId="21299"/>
    <cellStyle name="40% - Accent5 6 2 8" xfId="21300"/>
    <cellStyle name="40% - Accent5 6 3" xfId="21301"/>
    <cellStyle name="40% - Accent5 6 3 2" xfId="21302"/>
    <cellStyle name="40% - Accent5 6 3 2 2" xfId="21303"/>
    <cellStyle name="40% - Accent5 6 3 2 2 2" xfId="21304"/>
    <cellStyle name="40% - Accent5 6 3 2 2 3" xfId="21305"/>
    <cellStyle name="40% - Accent5 6 3 2 3" xfId="21306"/>
    <cellStyle name="40% - Accent5 6 3 2 4" xfId="21307"/>
    <cellStyle name="40% - Accent5 6 3 2 5" xfId="21308"/>
    <cellStyle name="40% - Accent5 6 3 2 6" xfId="21309"/>
    <cellStyle name="40% - Accent5 6 3 3" xfId="21310"/>
    <cellStyle name="40% - Accent5 6 3 3 2" xfId="21311"/>
    <cellStyle name="40% - Accent5 6 3 3 3" xfId="21312"/>
    <cellStyle name="40% - Accent5 6 3 4" xfId="21313"/>
    <cellStyle name="40% - Accent5 6 3 5" xfId="21314"/>
    <cellStyle name="40% - Accent5 6 3 6" xfId="21315"/>
    <cellStyle name="40% - Accent5 6 3 7" xfId="21316"/>
    <cellStyle name="40% - Accent5 6 4" xfId="21317"/>
    <cellStyle name="40% - Accent5 6 4 2" xfId="21318"/>
    <cellStyle name="40% - Accent5 6 4 2 2" xfId="21319"/>
    <cellStyle name="40% - Accent5 6 4 2 3" xfId="21320"/>
    <cellStyle name="40% - Accent5 6 4 3" xfId="21321"/>
    <cellStyle name="40% - Accent5 6 4 4" xfId="21322"/>
    <cellStyle name="40% - Accent5 6 4 5" xfId="21323"/>
    <cellStyle name="40% - Accent5 6 4 6" xfId="21324"/>
    <cellStyle name="40% - Accent5 6 5" xfId="21325"/>
    <cellStyle name="40% - Accent5 6 5 2" xfId="21326"/>
    <cellStyle name="40% - Accent5 6 5 2 2" xfId="21327"/>
    <cellStyle name="40% - Accent5 6 5 2 3" xfId="21328"/>
    <cellStyle name="40% - Accent5 6 5 3" xfId="21329"/>
    <cellStyle name="40% - Accent5 6 5 4" xfId="21330"/>
    <cellStyle name="40% - Accent5 6 5 5" xfId="21331"/>
    <cellStyle name="40% - Accent5 6 5 6" xfId="21332"/>
    <cellStyle name="40% - Accent5 6 6" xfId="21333"/>
    <cellStyle name="40% - Accent5 6 6 2" xfId="21334"/>
    <cellStyle name="40% - Accent5 6 6 2 2" xfId="21335"/>
    <cellStyle name="40% - Accent5 6 6 2 3" xfId="21336"/>
    <cellStyle name="40% - Accent5 6 6 3" xfId="21337"/>
    <cellStyle name="40% - Accent5 6 6 4" xfId="21338"/>
    <cellStyle name="40% - Accent5 6 6 5" xfId="21339"/>
    <cellStyle name="40% - Accent5 6 6 6" xfId="21340"/>
    <cellStyle name="40% - Accent5 6 7" xfId="21341"/>
    <cellStyle name="40% - Accent5 6 7 2" xfId="21342"/>
    <cellStyle name="40% - Accent5 6 7 3" xfId="21343"/>
    <cellStyle name="40% - Accent5 6 8" xfId="21344"/>
    <cellStyle name="40% - Accent5 6 9" xfId="21345"/>
    <cellStyle name="40% - Accent5 7" xfId="21346"/>
    <cellStyle name="40% - Accent5 7 2" xfId="21347"/>
    <cellStyle name="40% - Accent5 7 2 2" xfId="21348"/>
    <cellStyle name="40% - Accent5 7 2 3" xfId="21349"/>
    <cellStyle name="40% - Accent5 7 3" xfId="21350"/>
    <cellStyle name="40% - Accent5 7 4" xfId="21351"/>
    <cellStyle name="40% - Accent5 7 5" xfId="21352"/>
    <cellStyle name="40% - Accent5 7 6" xfId="21353"/>
    <cellStyle name="40% - Accent5 8" xfId="21354"/>
    <cellStyle name="40% - Accent5 8 2" xfId="21355"/>
    <cellStyle name="40% - Accent5 8 2 2" xfId="21356"/>
    <cellStyle name="40% - Accent5 8 2 3" xfId="21357"/>
    <cellStyle name="40% - Accent5 8 3" xfId="21358"/>
    <cellStyle name="40% - Accent5 8 4" xfId="21359"/>
    <cellStyle name="40% - Accent5 8 5" xfId="21360"/>
    <cellStyle name="40% - Accent5 8 6" xfId="21361"/>
    <cellStyle name="40% - Accent5 9" xfId="21362"/>
    <cellStyle name="40% - Accent5 9 2" xfId="21363"/>
    <cellStyle name="40% - Accent5 9 2 2" xfId="21364"/>
    <cellStyle name="40% - Accent5 9 2 3" xfId="21365"/>
    <cellStyle name="40% - Accent5 9 3" xfId="21366"/>
    <cellStyle name="40% - Accent5 9 4" xfId="21367"/>
    <cellStyle name="40% - Accent5 9 5" xfId="21368"/>
    <cellStyle name="40% - Accent5 9 6" xfId="21369"/>
    <cellStyle name="40% - Accent6" xfId="42" builtinId="51" customBuiltin="1"/>
    <cellStyle name="40% - Accent6 10" xfId="21370"/>
    <cellStyle name="40% - Accent6 10 2" xfId="21371"/>
    <cellStyle name="40% - Accent6 10 2 2" xfId="21372"/>
    <cellStyle name="40% - Accent6 10 2 3" xfId="21373"/>
    <cellStyle name="40% - Accent6 10 3" xfId="21374"/>
    <cellStyle name="40% - Accent6 10 4" xfId="21375"/>
    <cellStyle name="40% - Accent6 10 5" xfId="21376"/>
    <cellStyle name="40% - Accent6 10 6" xfId="21377"/>
    <cellStyle name="40% - Accent6 11" xfId="21378"/>
    <cellStyle name="40% - Accent6 11 2" xfId="21379"/>
    <cellStyle name="40% - Accent6 11 2 2" xfId="21380"/>
    <cellStyle name="40% - Accent6 11 2 3" xfId="21381"/>
    <cellStyle name="40% - Accent6 11 3" xfId="21382"/>
    <cellStyle name="40% - Accent6 11 4" xfId="21383"/>
    <cellStyle name="40% - Accent6 11 5" xfId="21384"/>
    <cellStyle name="40% - Accent6 11 6" xfId="21385"/>
    <cellStyle name="40% - Accent6 12" xfId="21386"/>
    <cellStyle name="40% - Accent6 12 2" xfId="21387"/>
    <cellStyle name="40% - Accent6 12 2 2" xfId="21388"/>
    <cellStyle name="40% - Accent6 12 2 3" xfId="21389"/>
    <cellStyle name="40% - Accent6 12 3" xfId="21390"/>
    <cellStyle name="40% - Accent6 12 4" xfId="21391"/>
    <cellStyle name="40% - Accent6 12 5" xfId="21392"/>
    <cellStyle name="40% - Accent6 12 6" xfId="21393"/>
    <cellStyle name="40% - Accent6 13" xfId="21394"/>
    <cellStyle name="40% - Accent6 13 2" xfId="21395"/>
    <cellStyle name="40% - Accent6 13 3" xfId="21396"/>
    <cellStyle name="40% - Accent6 14" xfId="21397"/>
    <cellStyle name="40% - Accent6 15" xfId="21398"/>
    <cellStyle name="40% - Accent6 16" xfId="21399"/>
    <cellStyle name="40% - Accent6 17" xfId="21400"/>
    <cellStyle name="40% - Accent6 18" xfId="21401"/>
    <cellStyle name="40% - Accent6 2" xfId="63"/>
    <cellStyle name="40% - Accent6 2 2" xfId="312"/>
    <cellStyle name="40% - Accent6 2 3" xfId="313"/>
    <cellStyle name="40% - Accent6 3" xfId="314"/>
    <cellStyle name="40% - Accent6 3 10" xfId="21402"/>
    <cellStyle name="40% - Accent6 3 10 2" xfId="21403"/>
    <cellStyle name="40% - Accent6 3 10 2 2" xfId="21404"/>
    <cellStyle name="40% - Accent6 3 10 2 3" xfId="21405"/>
    <cellStyle name="40% - Accent6 3 10 3" xfId="21406"/>
    <cellStyle name="40% - Accent6 3 10 4" xfId="21407"/>
    <cellStyle name="40% - Accent6 3 10 5" xfId="21408"/>
    <cellStyle name="40% - Accent6 3 10 6" xfId="21409"/>
    <cellStyle name="40% - Accent6 3 11" xfId="21410"/>
    <cellStyle name="40% - Accent6 3 11 2" xfId="21411"/>
    <cellStyle name="40% - Accent6 3 11 2 2" xfId="21412"/>
    <cellStyle name="40% - Accent6 3 11 2 3" xfId="21413"/>
    <cellStyle name="40% - Accent6 3 11 3" xfId="21414"/>
    <cellStyle name="40% - Accent6 3 11 4" xfId="21415"/>
    <cellStyle name="40% - Accent6 3 11 5" xfId="21416"/>
    <cellStyle name="40% - Accent6 3 11 6" xfId="21417"/>
    <cellStyle name="40% - Accent6 3 12" xfId="21418"/>
    <cellStyle name="40% - Accent6 3 12 2" xfId="21419"/>
    <cellStyle name="40% - Accent6 3 12 3" xfId="21420"/>
    <cellStyle name="40% - Accent6 3 13" xfId="21421"/>
    <cellStyle name="40% - Accent6 3 14" xfId="21422"/>
    <cellStyle name="40% - Accent6 3 15" xfId="21423"/>
    <cellStyle name="40% - Accent6 3 16" xfId="21424"/>
    <cellStyle name="40% - Accent6 3 2" xfId="21425"/>
    <cellStyle name="40% - Accent6 3 2 10" xfId="21426"/>
    <cellStyle name="40% - Accent6 3 2 10 2" xfId="21427"/>
    <cellStyle name="40% - Accent6 3 2 10 3" xfId="21428"/>
    <cellStyle name="40% - Accent6 3 2 11" xfId="21429"/>
    <cellStyle name="40% - Accent6 3 2 12" xfId="21430"/>
    <cellStyle name="40% - Accent6 3 2 13" xfId="21431"/>
    <cellStyle name="40% - Accent6 3 2 14" xfId="21432"/>
    <cellStyle name="40% - Accent6 3 2 2" xfId="21433"/>
    <cellStyle name="40% - Accent6 3 2 2 10" xfId="21434"/>
    <cellStyle name="40% - Accent6 3 2 2 11" xfId="21435"/>
    <cellStyle name="40% - Accent6 3 2 2 12" xfId="21436"/>
    <cellStyle name="40% - Accent6 3 2 2 13" xfId="21437"/>
    <cellStyle name="40% - Accent6 3 2 2 2" xfId="21438"/>
    <cellStyle name="40% - Accent6 3 2 2 2 10" xfId="21439"/>
    <cellStyle name="40% - Accent6 3 2 2 2 2" xfId="21440"/>
    <cellStyle name="40% - Accent6 3 2 2 2 2 2" xfId="21441"/>
    <cellStyle name="40% - Accent6 3 2 2 2 2 2 2" xfId="21442"/>
    <cellStyle name="40% - Accent6 3 2 2 2 2 2 2 2" xfId="21443"/>
    <cellStyle name="40% - Accent6 3 2 2 2 2 2 2 3" xfId="21444"/>
    <cellStyle name="40% - Accent6 3 2 2 2 2 2 3" xfId="21445"/>
    <cellStyle name="40% - Accent6 3 2 2 2 2 2 4" xfId="21446"/>
    <cellStyle name="40% - Accent6 3 2 2 2 2 2 5" xfId="21447"/>
    <cellStyle name="40% - Accent6 3 2 2 2 2 2 6" xfId="21448"/>
    <cellStyle name="40% - Accent6 3 2 2 2 2 3" xfId="21449"/>
    <cellStyle name="40% - Accent6 3 2 2 2 2 3 2" xfId="21450"/>
    <cellStyle name="40% - Accent6 3 2 2 2 2 3 2 2" xfId="21451"/>
    <cellStyle name="40% - Accent6 3 2 2 2 2 3 2 3" xfId="21452"/>
    <cellStyle name="40% - Accent6 3 2 2 2 2 3 3" xfId="21453"/>
    <cellStyle name="40% - Accent6 3 2 2 2 2 3 4" xfId="21454"/>
    <cellStyle name="40% - Accent6 3 2 2 2 2 3 5" xfId="21455"/>
    <cellStyle name="40% - Accent6 3 2 2 2 2 3 6" xfId="21456"/>
    <cellStyle name="40% - Accent6 3 2 2 2 2 4" xfId="21457"/>
    <cellStyle name="40% - Accent6 3 2 2 2 2 4 2" xfId="21458"/>
    <cellStyle name="40% - Accent6 3 2 2 2 2 4 3" xfId="21459"/>
    <cellStyle name="40% - Accent6 3 2 2 2 2 5" xfId="21460"/>
    <cellStyle name="40% - Accent6 3 2 2 2 2 6" xfId="21461"/>
    <cellStyle name="40% - Accent6 3 2 2 2 2 7" xfId="21462"/>
    <cellStyle name="40% - Accent6 3 2 2 2 2 8" xfId="21463"/>
    <cellStyle name="40% - Accent6 3 2 2 2 3" xfId="21464"/>
    <cellStyle name="40% - Accent6 3 2 2 2 3 2" xfId="21465"/>
    <cellStyle name="40% - Accent6 3 2 2 2 3 2 2" xfId="21466"/>
    <cellStyle name="40% - Accent6 3 2 2 2 3 2 2 2" xfId="21467"/>
    <cellStyle name="40% - Accent6 3 2 2 2 3 2 2 3" xfId="21468"/>
    <cellStyle name="40% - Accent6 3 2 2 2 3 2 3" xfId="21469"/>
    <cellStyle name="40% - Accent6 3 2 2 2 3 2 4" xfId="21470"/>
    <cellStyle name="40% - Accent6 3 2 2 2 3 2 5" xfId="21471"/>
    <cellStyle name="40% - Accent6 3 2 2 2 3 2 6" xfId="21472"/>
    <cellStyle name="40% - Accent6 3 2 2 2 3 3" xfId="21473"/>
    <cellStyle name="40% - Accent6 3 2 2 2 3 3 2" xfId="21474"/>
    <cellStyle name="40% - Accent6 3 2 2 2 3 3 3" xfId="21475"/>
    <cellStyle name="40% - Accent6 3 2 2 2 3 4" xfId="21476"/>
    <cellStyle name="40% - Accent6 3 2 2 2 3 5" xfId="21477"/>
    <cellStyle name="40% - Accent6 3 2 2 2 3 6" xfId="21478"/>
    <cellStyle name="40% - Accent6 3 2 2 2 3 7" xfId="21479"/>
    <cellStyle name="40% - Accent6 3 2 2 2 4" xfId="21480"/>
    <cellStyle name="40% - Accent6 3 2 2 2 4 2" xfId="21481"/>
    <cellStyle name="40% - Accent6 3 2 2 2 4 2 2" xfId="21482"/>
    <cellStyle name="40% - Accent6 3 2 2 2 4 2 3" xfId="21483"/>
    <cellStyle name="40% - Accent6 3 2 2 2 4 3" xfId="21484"/>
    <cellStyle name="40% - Accent6 3 2 2 2 4 4" xfId="21485"/>
    <cellStyle name="40% - Accent6 3 2 2 2 4 5" xfId="21486"/>
    <cellStyle name="40% - Accent6 3 2 2 2 4 6" xfId="21487"/>
    <cellStyle name="40% - Accent6 3 2 2 2 5" xfId="21488"/>
    <cellStyle name="40% - Accent6 3 2 2 2 5 2" xfId="21489"/>
    <cellStyle name="40% - Accent6 3 2 2 2 5 2 2" xfId="21490"/>
    <cellStyle name="40% - Accent6 3 2 2 2 5 2 3" xfId="21491"/>
    <cellStyle name="40% - Accent6 3 2 2 2 5 3" xfId="21492"/>
    <cellStyle name="40% - Accent6 3 2 2 2 5 4" xfId="21493"/>
    <cellStyle name="40% - Accent6 3 2 2 2 5 5" xfId="21494"/>
    <cellStyle name="40% - Accent6 3 2 2 2 5 6" xfId="21495"/>
    <cellStyle name="40% - Accent6 3 2 2 2 6" xfId="21496"/>
    <cellStyle name="40% - Accent6 3 2 2 2 6 2" xfId="21497"/>
    <cellStyle name="40% - Accent6 3 2 2 2 6 3" xfId="21498"/>
    <cellStyle name="40% - Accent6 3 2 2 2 7" xfId="21499"/>
    <cellStyle name="40% - Accent6 3 2 2 2 8" xfId="21500"/>
    <cellStyle name="40% - Accent6 3 2 2 2 9" xfId="21501"/>
    <cellStyle name="40% - Accent6 3 2 2 3" xfId="21502"/>
    <cellStyle name="40% - Accent6 3 2 2 3 2" xfId="21503"/>
    <cellStyle name="40% - Accent6 3 2 2 3 2 2" xfId="21504"/>
    <cellStyle name="40% - Accent6 3 2 2 3 2 2 2" xfId="21505"/>
    <cellStyle name="40% - Accent6 3 2 2 3 2 2 2 2" xfId="21506"/>
    <cellStyle name="40% - Accent6 3 2 2 3 2 2 2 3" xfId="21507"/>
    <cellStyle name="40% - Accent6 3 2 2 3 2 2 3" xfId="21508"/>
    <cellStyle name="40% - Accent6 3 2 2 3 2 2 4" xfId="21509"/>
    <cellStyle name="40% - Accent6 3 2 2 3 2 2 5" xfId="21510"/>
    <cellStyle name="40% - Accent6 3 2 2 3 2 2 6" xfId="21511"/>
    <cellStyle name="40% - Accent6 3 2 2 3 2 3" xfId="21512"/>
    <cellStyle name="40% - Accent6 3 2 2 3 2 3 2" xfId="21513"/>
    <cellStyle name="40% - Accent6 3 2 2 3 2 3 3" xfId="21514"/>
    <cellStyle name="40% - Accent6 3 2 2 3 2 4" xfId="21515"/>
    <cellStyle name="40% - Accent6 3 2 2 3 2 5" xfId="21516"/>
    <cellStyle name="40% - Accent6 3 2 2 3 2 6" xfId="21517"/>
    <cellStyle name="40% - Accent6 3 2 2 3 2 7" xfId="21518"/>
    <cellStyle name="40% - Accent6 3 2 2 3 3" xfId="21519"/>
    <cellStyle name="40% - Accent6 3 2 2 3 3 2" xfId="21520"/>
    <cellStyle name="40% - Accent6 3 2 2 3 3 2 2" xfId="21521"/>
    <cellStyle name="40% - Accent6 3 2 2 3 3 2 3" xfId="21522"/>
    <cellStyle name="40% - Accent6 3 2 2 3 3 3" xfId="21523"/>
    <cellStyle name="40% - Accent6 3 2 2 3 3 4" xfId="21524"/>
    <cellStyle name="40% - Accent6 3 2 2 3 3 5" xfId="21525"/>
    <cellStyle name="40% - Accent6 3 2 2 3 3 6" xfId="21526"/>
    <cellStyle name="40% - Accent6 3 2 2 3 4" xfId="21527"/>
    <cellStyle name="40% - Accent6 3 2 2 3 4 2" xfId="21528"/>
    <cellStyle name="40% - Accent6 3 2 2 3 4 2 2" xfId="21529"/>
    <cellStyle name="40% - Accent6 3 2 2 3 4 2 3" xfId="21530"/>
    <cellStyle name="40% - Accent6 3 2 2 3 4 3" xfId="21531"/>
    <cellStyle name="40% - Accent6 3 2 2 3 4 4" xfId="21532"/>
    <cellStyle name="40% - Accent6 3 2 2 3 4 5" xfId="21533"/>
    <cellStyle name="40% - Accent6 3 2 2 3 4 6" xfId="21534"/>
    <cellStyle name="40% - Accent6 3 2 2 3 5" xfId="21535"/>
    <cellStyle name="40% - Accent6 3 2 2 3 5 2" xfId="21536"/>
    <cellStyle name="40% - Accent6 3 2 2 3 5 3" xfId="21537"/>
    <cellStyle name="40% - Accent6 3 2 2 3 6" xfId="21538"/>
    <cellStyle name="40% - Accent6 3 2 2 3 7" xfId="21539"/>
    <cellStyle name="40% - Accent6 3 2 2 3 8" xfId="21540"/>
    <cellStyle name="40% - Accent6 3 2 2 3 9" xfId="21541"/>
    <cellStyle name="40% - Accent6 3 2 2 4" xfId="21542"/>
    <cellStyle name="40% - Accent6 3 2 2 4 2" xfId="21543"/>
    <cellStyle name="40% - Accent6 3 2 2 4 2 2" xfId="21544"/>
    <cellStyle name="40% - Accent6 3 2 2 4 2 2 2" xfId="21545"/>
    <cellStyle name="40% - Accent6 3 2 2 4 2 2 3" xfId="21546"/>
    <cellStyle name="40% - Accent6 3 2 2 4 2 3" xfId="21547"/>
    <cellStyle name="40% - Accent6 3 2 2 4 2 4" xfId="21548"/>
    <cellStyle name="40% - Accent6 3 2 2 4 2 5" xfId="21549"/>
    <cellStyle name="40% - Accent6 3 2 2 4 2 6" xfId="21550"/>
    <cellStyle name="40% - Accent6 3 2 2 4 3" xfId="21551"/>
    <cellStyle name="40% - Accent6 3 2 2 4 3 2" xfId="21552"/>
    <cellStyle name="40% - Accent6 3 2 2 4 3 3" xfId="21553"/>
    <cellStyle name="40% - Accent6 3 2 2 4 4" xfId="21554"/>
    <cellStyle name="40% - Accent6 3 2 2 4 5" xfId="21555"/>
    <cellStyle name="40% - Accent6 3 2 2 4 6" xfId="21556"/>
    <cellStyle name="40% - Accent6 3 2 2 4 7" xfId="21557"/>
    <cellStyle name="40% - Accent6 3 2 2 5" xfId="21558"/>
    <cellStyle name="40% - Accent6 3 2 2 5 2" xfId="21559"/>
    <cellStyle name="40% - Accent6 3 2 2 5 2 2" xfId="21560"/>
    <cellStyle name="40% - Accent6 3 2 2 5 2 3" xfId="21561"/>
    <cellStyle name="40% - Accent6 3 2 2 5 3" xfId="21562"/>
    <cellStyle name="40% - Accent6 3 2 2 5 4" xfId="21563"/>
    <cellStyle name="40% - Accent6 3 2 2 5 5" xfId="21564"/>
    <cellStyle name="40% - Accent6 3 2 2 5 6" xfId="21565"/>
    <cellStyle name="40% - Accent6 3 2 2 6" xfId="21566"/>
    <cellStyle name="40% - Accent6 3 2 2 6 2" xfId="21567"/>
    <cellStyle name="40% - Accent6 3 2 2 6 2 2" xfId="21568"/>
    <cellStyle name="40% - Accent6 3 2 2 6 2 3" xfId="21569"/>
    <cellStyle name="40% - Accent6 3 2 2 6 3" xfId="21570"/>
    <cellStyle name="40% - Accent6 3 2 2 6 4" xfId="21571"/>
    <cellStyle name="40% - Accent6 3 2 2 6 5" xfId="21572"/>
    <cellStyle name="40% - Accent6 3 2 2 6 6" xfId="21573"/>
    <cellStyle name="40% - Accent6 3 2 2 7" xfId="21574"/>
    <cellStyle name="40% - Accent6 3 2 2 7 2" xfId="21575"/>
    <cellStyle name="40% - Accent6 3 2 2 7 2 2" xfId="21576"/>
    <cellStyle name="40% - Accent6 3 2 2 7 2 3" xfId="21577"/>
    <cellStyle name="40% - Accent6 3 2 2 7 3" xfId="21578"/>
    <cellStyle name="40% - Accent6 3 2 2 7 4" xfId="21579"/>
    <cellStyle name="40% - Accent6 3 2 2 7 5" xfId="21580"/>
    <cellStyle name="40% - Accent6 3 2 2 7 6" xfId="21581"/>
    <cellStyle name="40% - Accent6 3 2 2 8" xfId="21582"/>
    <cellStyle name="40% - Accent6 3 2 2 8 2" xfId="21583"/>
    <cellStyle name="40% - Accent6 3 2 2 8 2 2" xfId="21584"/>
    <cellStyle name="40% - Accent6 3 2 2 8 2 3" xfId="21585"/>
    <cellStyle name="40% - Accent6 3 2 2 8 3" xfId="21586"/>
    <cellStyle name="40% - Accent6 3 2 2 8 4" xfId="21587"/>
    <cellStyle name="40% - Accent6 3 2 2 8 5" xfId="21588"/>
    <cellStyle name="40% - Accent6 3 2 2 8 6" xfId="21589"/>
    <cellStyle name="40% - Accent6 3 2 2 9" xfId="21590"/>
    <cellStyle name="40% - Accent6 3 2 2 9 2" xfId="21591"/>
    <cellStyle name="40% - Accent6 3 2 2 9 3" xfId="21592"/>
    <cellStyle name="40% - Accent6 3 2 3" xfId="21593"/>
    <cellStyle name="40% - Accent6 3 2 3 10" xfId="21594"/>
    <cellStyle name="40% - Accent6 3 2 3 2" xfId="21595"/>
    <cellStyle name="40% - Accent6 3 2 3 2 2" xfId="21596"/>
    <cellStyle name="40% - Accent6 3 2 3 2 2 2" xfId="21597"/>
    <cellStyle name="40% - Accent6 3 2 3 2 2 2 2" xfId="21598"/>
    <cellStyle name="40% - Accent6 3 2 3 2 2 2 3" xfId="21599"/>
    <cellStyle name="40% - Accent6 3 2 3 2 2 3" xfId="21600"/>
    <cellStyle name="40% - Accent6 3 2 3 2 2 4" xfId="21601"/>
    <cellStyle name="40% - Accent6 3 2 3 2 2 5" xfId="21602"/>
    <cellStyle name="40% - Accent6 3 2 3 2 2 6" xfId="21603"/>
    <cellStyle name="40% - Accent6 3 2 3 2 3" xfId="21604"/>
    <cellStyle name="40% - Accent6 3 2 3 2 3 2" xfId="21605"/>
    <cellStyle name="40% - Accent6 3 2 3 2 3 2 2" xfId="21606"/>
    <cellStyle name="40% - Accent6 3 2 3 2 3 2 3" xfId="21607"/>
    <cellStyle name="40% - Accent6 3 2 3 2 3 3" xfId="21608"/>
    <cellStyle name="40% - Accent6 3 2 3 2 3 4" xfId="21609"/>
    <cellStyle name="40% - Accent6 3 2 3 2 3 5" xfId="21610"/>
    <cellStyle name="40% - Accent6 3 2 3 2 3 6" xfId="21611"/>
    <cellStyle name="40% - Accent6 3 2 3 2 4" xfId="21612"/>
    <cellStyle name="40% - Accent6 3 2 3 2 4 2" xfId="21613"/>
    <cellStyle name="40% - Accent6 3 2 3 2 4 3" xfId="21614"/>
    <cellStyle name="40% - Accent6 3 2 3 2 5" xfId="21615"/>
    <cellStyle name="40% - Accent6 3 2 3 2 6" xfId="21616"/>
    <cellStyle name="40% - Accent6 3 2 3 2 7" xfId="21617"/>
    <cellStyle name="40% - Accent6 3 2 3 2 8" xfId="21618"/>
    <cellStyle name="40% - Accent6 3 2 3 3" xfId="21619"/>
    <cellStyle name="40% - Accent6 3 2 3 3 2" xfId="21620"/>
    <cellStyle name="40% - Accent6 3 2 3 3 2 2" xfId="21621"/>
    <cellStyle name="40% - Accent6 3 2 3 3 2 2 2" xfId="21622"/>
    <cellStyle name="40% - Accent6 3 2 3 3 2 2 3" xfId="21623"/>
    <cellStyle name="40% - Accent6 3 2 3 3 2 3" xfId="21624"/>
    <cellStyle name="40% - Accent6 3 2 3 3 2 4" xfId="21625"/>
    <cellStyle name="40% - Accent6 3 2 3 3 2 5" xfId="21626"/>
    <cellStyle name="40% - Accent6 3 2 3 3 2 6" xfId="21627"/>
    <cellStyle name="40% - Accent6 3 2 3 3 3" xfId="21628"/>
    <cellStyle name="40% - Accent6 3 2 3 3 3 2" xfId="21629"/>
    <cellStyle name="40% - Accent6 3 2 3 3 3 3" xfId="21630"/>
    <cellStyle name="40% - Accent6 3 2 3 3 4" xfId="21631"/>
    <cellStyle name="40% - Accent6 3 2 3 3 5" xfId="21632"/>
    <cellStyle name="40% - Accent6 3 2 3 3 6" xfId="21633"/>
    <cellStyle name="40% - Accent6 3 2 3 3 7" xfId="21634"/>
    <cellStyle name="40% - Accent6 3 2 3 4" xfId="21635"/>
    <cellStyle name="40% - Accent6 3 2 3 4 2" xfId="21636"/>
    <cellStyle name="40% - Accent6 3 2 3 4 2 2" xfId="21637"/>
    <cellStyle name="40% - Accent6 3 2 3 4 2 3" xfId="21638"/>
    <cellStyle name="40% - Accent6 3 2 3 4 3" xfId="21639"/>
    <cellStyle name="40% - Accent6 3 2 3 4 4" xfId="21640"/>
    <cellStyle name="40% - Accent6 3 2 3 4 5" xfId="21641"/>
    <cellStyle name="40% - Accent6 3 2 3 4 6" xfId="21642"/>
    <cellStyle name="40% - Accent6 3 2 3 5" xfId="21643"/>
    <cellStyle name="40% - Accent6 3 2 3 5 2" xfId="21644"/>
    <cellStyle name="40% - Accent6 3 2 3 5 2 2" xfId="21645"/>
    <cellStyle name="40% - Accent6 3 2 3 5 2 3" xfId="21646"/>
    <cellStyle name="40% - Accent6 3 2 3 5 3" xfId="21647"/>
    <cellStyle name="40% - Accent6 3 2 3 5 4" xfId="21648"/>
    <cellStyle name="40% - Accent6 3 2 3 5 5" xfId="21649"/>
    <cellStyle name="40% - Accent6 3 2 3 5 6" xfId="21650"/>
    <cellStyle name="40% - Accent6 3 2 3 6" xfId="21651"/>
    <cellStyle name="40% - Accent6 3 2 3 6 2" xfId="21652"/>
    <cellStyle name="40% - Accent6 3 2 3 6 3" xfId="21653"/>
    <cellStyle name="40% - Accent6 3 2 3 7" xfId="21654"/>
    <cellStyle name="40% - Accent6 3 2 3 8" xfId="21655"/>
    <cellStyle name="40% - Accent6 3 2 3 9" xfId="21656"/>
    <cellStyle name="40% - Accent6 3 2 4" xfId="21657"/>
    <cellStyle name="40% - Accent6 3 2 4 2" xfId="21658"/>
    <cellStyle name="40% - Accent6 3 2 4 2 2" xfId="21659"/>
    <cellStyle name="40% - Accent6 3 2 4 2 2 2" xfId="21660"/>
    <cellStyle name="40% - Accent6 3 2 4 2 2 2 2" xfId="21661"/>
    <cellStyle name="40% - Accent6 3 2 4 2 2 2 3" xfId="21662"/>
    <cellStyle name="40% - Accent6 3 2 4 2 2 3" xfId="21663"/>
    <cellStyle name="40% - Accent6 3 2 4 2 2 4" xfId="21664"/>
    <cellStyle name="40% - Accent6 3 2 4 2 2 5" xfId="21665"/>
    <cellStyle name="40% - Accent6 3 2 4 2 2 6" xfId="21666"/>
    <cellStyle name="40% - Accent6 3 2 4 2 3" xfId="21667"/>
    <cellStyle name="40% - Accent6 3 2 4 2 3 2" xfId="21668"/>
    <cellStyle name="40% - Accent6 3 2 4 2 3 3" xfId="21669"/>
    <cellStyle name="40% - Accent6 3 2 4 2 4" xfId="21670"/>
    <cellStyle name="40% - Accent6 3 2 4 2 5" xfId="21671"/>
    <cellStyle name="40% - Accent6 3 2 4 2 6" xfId="21672"/>
    <cellStyle name="40% - Accent6 3 2 4 2 7" xfId="21673"/>
    <cellStyle name="40% - Accent6 3 2 4 3" xfId="21674"/>
    <cellStyle name="40% - Accent6 3 2 4 3 2" xfId="21675"/>
    <cellStyle name="40% - Accent6 3 2 4 3 2 2" xfId="21676"/>
    <cellStyle name="40% - Accent6 3 2 4 3 2 3" xfId="21677"/>
    <cellStyle name="40% - Accent6 3 2 4 3 3" xfId="21678"/>
    <cellStyle name="40% - Accent6 3 2 4 3 4" xfId="21679"/>
    <cellStyle name="40% - Accent6 3 2 4 3 5" xfId="21680"/>
    <cellStyle name="40% - Accent6 3 2 4 3 6" xfId="21681"/>
    <cellStyle name="40% - Accent6 3 2 4 4" xfId="21682"/>
    <cellStyle name="40% - Accent6 3 2 4 4 2" xfId="21683"/>
    <cellStyle name="40% - Accent6 3 2 4 4 2 2" xfId="21684"/>
    <cellStyle name="40% - Accent6 3 2 4 4 2 3" xfId="21685"/>
    <cellStyle name="40% - Accent6 3 2 4 4 3" xfId="21686"/>
    <cellStyle name="40% - Accent6 3 2 4 4 4" xfId="21687"/>
    <cellStyle name="40% - Accent6 3 2 4 4 5" xfId="21688"/>
    <cellStyle name="40% - Accent6 3 2 4 4 6" xfId="21689"/>
    <cellStyle name="40% - Accent6 3 2 4 5" xfId="21690"/>
    <cellStyle name="40% - Accent6 3 2 4 5 2" xfId="21691"/>
    <cellStyle name="40% - Accent6 3 2 4 5 3" xfId="21692"/>
    <cellStyle name="40% - Accent6 3 2 4 6" xfId="21693"/>
    <cellStyle name="40% - Accent6 3 2 4 7" xfId="21694"/>
    <cellStyle name="40% - Accent6 3 2 4 8" xfId="21695"/>
    <cellStyle name="40% - Accent6 3 2 4 9" xfId="21696"/>
    <cellStyle name="40% - Accent6 3 2 5" xfId="21697"/>
    <cellStyle name="40% - Accent6 3 2 5 2" xfId="21698"/>
    <cellStyle name="40% - Accent6 3 2 5 2 2" xfId="21699"/>
    <cellStyle name="40% - Accent6 3 2 5 2 2 2" xfId="21700"/>
    <cellStyle name="40% - Accent6 3 2 5 2 2 3" xfId="21701"/>
    <cellStyle name="40% - Accent6 3 2 5 2 3" xfId="21702"/>
    <cellStyle name="40% - Accent6 3 2 5 2 4" xfId="21703"/>
    <cellStyle name="40% - Accent6 3 2 5 2 5" xfId="21704"/>
    <cellStyle name="40% - Accent6 3 2 5 2 6" xfId="21705"/>
    <cellStyle name="40% - Accent6 3 2 5 3" xfId="21706"/>
    <cellStyle name="40% - Accent6 3 2 5 3 2" xfId="21707"/>
    <cellStyle name="40% - Accent6 3 2 5 3 3" xfId="21708"/>
    <cellStyle name="40% - Accent6 3 2 5 4" xfId="21709"/>
    <cellStyle name="40% - Accent6 3 2 5 5" xfId="21710"/>
    <cellStyle name="40% - Accent6 3 2 5 6" xfId="21711"/>
    <cellStyle name="40% - Accent6 3 2 5 7" xfId="21712"/>
    <cellStyle name="40% - Accent6 3 2 6" xfId="21713"/>
    <cellStyle name="40% - Accent6 3 2 6 2" xfId="21714"/>
    <cellStyle name="40% - Accent6 3 2 6 2 2" xfId="21715"/>
    <cellStyle name="40% - Accent6 3 2 6 2 3" xfId="21716"/>
    <cellStyle name="40% - Accent6 3 2 6 3" xfId="21717"/>
    <cellStyle name="40% - Accent6 3 2 6 4" xfId="21718"/>
    <cellStyle name="40% - Accent6 3 2 6 5" xfId="21719"/>
    <cellStyle name="40% - Accent6 3 2 6 6" xfId="21720"/>
    <cellStyle name="40% - Accent6 3 2 7" xfId="21721"/>
    <cellStyle name="40% - Accent6 3 2 7 2" xfId="21722"/>
    <cellStyle name="40% - Accent6 3 2 7 2 2" xfId="21723"/>
    <cellStyle name="40% - Accent6 3 2 7 2 3" xfId="21724"/>
    <cellStyle name="40% - Accent6 3 2 7 3" xfId="21725"/>
    <cellStyle name="40% - Accent6 3 2 7 4" xfId="21726"/>
    <cellStyle name="40% - Accent6 3 2 7 5" xfId="21727"/>
    <cellStyle name="40% - Accent6 3 2 7 6" xfId="21728"/>
    <cellStyle name="40% - Accent6 3 2 8" xfId="21729"/>
    <cellStyle name="40% - Accent6 3 2 8 2" xfId="21730"/>
    <cellStyle name="40% - Accent6 3 2 8 2 2" xfId="21731"/>
    <cellStyle name="40% - Accent6 3 2 8 2 3" xfId="21732"/>
    <cellStyle name="40% - Accent6 3 2 8 3" xfId="21733"/>
    <cellStyle name="40% - Accent6 3 2 8 4" xfId="21734"/>
    <cellStyle name="40% - Accent6 3 2 8 5" xfId="21735"/>
    <cellStyle name="40% - Accent6 3 2 8 6" xfId="21736"/>
    <cellStyle name="40% - Accent6 3 2 9" xfId="21737"/>
    <cellStyle name="40% - Accent6 3 2 9 2" xfId="21738"/>
    <cellStyle name="40% - Accent6 3 2 9 2 2" xfId="21739"/>
    <cellStyle name="40% - Accent6 3 2 9 2 3" xfId="21740"/>
    <cellStyle name="40% - Accent6 3 2 9 3" xfId="21741"/>
    <cellStyle name="40% - Accent6 3 2 9 4" xfId="21742"/>
    <cellStyle name="40% - Accent6 3 2 9 5" xfId="21743"/>
    <cellStyle name="40% - Accent6 3 2 9 6" xfId="21744"/>
    <cellStyle name="40% - Accent6 3 3" xfId="21745"/>
    <cellStyle name="40% - Accent6 3 3 10" xfId="21746"/>
    <cellStyle name="40% - Accent6 3 3 10 2" xfId="21747"/>
    <cellStyle name="40% - Accent6 3 3 10 3" xfId="21748"/>
    <cellStyle name="40% - Accent6 3 3 11" xfId="21749"/>
    <cellStyle name="40% - Accent6 3 3 12" xfId="21750"/>
    <cellStyle name="40% - Accent6 3 3 13" xfId="21751"/>
    <cellStyle name="40% - Accent6 3 3 14" xfId="21752"/>
    <cellStyle name="40% - Accent6 3 3 2" xfId="21753"/>
    <cellStyle name="40% - Accent6 3 3 2 10" xfId="21754"/>
    <cellStyle name="40% - Accent6 3 3 2 11" xfId="21755"/>
    <cellStyle name="40% - Accent6 3 3 2 12" xfId="21756"/>
    <cellStyle name="40% - Accent6 3 3 2 13" xfId="21757"/>
    <cellStyle name="40% - Accent6 3 3 2 2" xfId="21758"/>
    <cellStyle name="40% - Accent6 3 3 2 2 10" xfId="21759"/>
    <cellStyle name="40% - Accent6 3 3 2 2 2" xfId="21760"/>
    <cellStyle name="40% - Accent6 3 3 2 2 2 2" xfId="21761"/>
    <cellStyle name="40% - Accent6 3 3 2 2 2 2 2" xfId="21762"/>
    <cellStyle name="40% - Accent6 3 3 2 2 2 2 2 2" xfId="21763"/>
    <cellStyle name="40% - Accent6 3 3 2 2 2 2 2 3" xfId="21764"/>
    <cellStyle name="40% - Accent6 3 3 2 2 2 2 3" xfId="21765"/>
    <cellStyle name="40% - Accent6 3 3 2 2 2 2 4" xfId="21766"/>
    <cellStyle name="40% - Accent6 3 3 2 2 2 2 5" xfId="21767"/>
    <cellStyle name="40% - Accent6 3 3 2 2 2 2 6" xfId="21768"/>
    <cellStyle name="40% - Accent6 3 3 2 2 2 3" xfId="21769"/>
    <cellStyle name="40% - Accent6 3 3 2 2 2 3 2" xfId="21770"/>
    <cellStyle name="40% - Accent6 3 3 2 2 2 3 2 2" xfId="21771"/>
    <cellStyle name="40% - Accent6 3 3 2 2 2 3 2 3" xfId="21772"/>
    <cellStyle name="40% - Accent6 3 3 2 2 2 3 3" xfId="21773"/>
    <cellStyle name="40% - Accent6 3 3 2 2 2 3 4" xfId="21774"/>
    <cellStyle name="40% - Accent6 3 3 2 2 2 3 5" xfId="21775"/>
    <cellStyle name="40% - Accent6 3 3 2 2 2 3 6" xfId="21776"/>
    <cellStyle name="40% - Accent6 3 3 2 2 2 4" xfId="21777"/>
    <cellStyle name="40% - Accent6 3 3 2 2 2 4 2" xfId="21778"/>
    <cellStyle name="40% - Accent6 3 3 2 2 2 4 3" xfId="21779"/>
    <cellStyle name="40% - Accent6 3 3 2 2 2 5" xfId="21780"/>
    <cellStyle name="40% - Accent6 3 3 2 2 2 6" xfId="21781"/>
    <cellStyle name="40% - Accent6 3 3 2 2 2 7" xfId="21782"/>
    <cellStyle name="40% - Accent6 3 3 2 2 2 8" xfId="21783"/>
    <cellStyle name="40% - Accent6 3 3 2 2 3" xfId="21784"/>
    <cellStyle name="40% - Accent6 3 3 2 2 3 2" xfId="21785"/>
    <cellStyle name="40% - Accent6 3 3 2 2 3 2 2" xfId="21786"/>
    <cellStyle name="40% - Accent6 3 3 2 2 3 2 2 2" xfId="21787"/>
    <cellStyle name="40% - Accent6 3 3 2 2 3 2 2 3" xfId="21788"/>
    <cellStyle name="40% - Accent6 3 3 2 2 3 2 3" xfId="21789"/>
    <cellStyle name="40% - Accent6 3 3 2 2 3 2 4" xfId="21790"/>
    <cellStyle name="40% - Accent6 3 3 2 2 3 2 5" xfId="21791"/>
    <cellStyle name="40% - Accent6 3 3 2 2 3 2 6" xfId="21792"/>
    <cellStyle name="40% - Accent6 3 3 2 2 3 3" xfId="21793"/>
    <cellStyle name="40% - Accent6 3 3 2 2 3 3 2" xfId="21794"/>
    <cellStyle name="40% - Accent6 3 3 2 2 3 3 3" xfId="21795"/>
    <cellStyle name="40% - Accent6 3 3 2 2 3 4" xfId="21796"/>
    <cellStyle name="40% - Accent6 3 3 2 2 3 5" xfId="21797"/>
    <cellStyle name="40% - Accent6 3 3 2 2 3 6" xfId="21798"/>
    <cellStyle name="40% - Accent6 3 3 2 2 3 7" xfId="21799"/>
    <cellStyle name="40% - Accent6 3 3 2 2 4" xfId="21800"/>
    <cellStyle name="40% - Accent6 3 3 2 2 4 2" xfId="21801"/>
    <cellStyle name="40% - Accent6 3 3 2 2 4 2 2" xfId="21802"/>
    <cellStyle name="40% - Accent6 3 3 2 2 4 2 3" xfId="21803"/>
    <cellStyle name="40% - Accent6 3 3 2 2 4 3" xfId="21804"/>
    <cellStyle name="40% - Accent6 3 3 2 2 4 4" xfId="21805"/>
    <cellStyle name="40% - Accent6 3 3 2 2 4 5" xfId="21806"/>
    <cellStyle name="40% - Accent6 3 3 2 2 4 6" xfId="21807"/>
    <cellStyle name="40% - Accent6 3 3 2 2 5" xfId="21808"/>
    <cellStyle name="40% - Accent6 3 3 2 2 5 2" xfId="21809"/>
    <cellStyle name="40% - Accent6 3 3 2 2 5 2 2" xfId="21810"/>
    <cellStyle name="40% - Accent6 3 3 2 2 5 2 3" xfId="21811"/>
    <cellStyle name="40% - Accent6 3 3 2 2 5 3" xfId="21812"/>
    <cellStyle name="40% - Accent6 3 3 2 2 5 4" xfId="21813"/>
    <cellStyle name="40% - Accent6 3 3 2 2 5 5" xfId="21814"/>
    <cellStyle name="40% - Accent6 3 3 2 2 5 6" xfId="21815"/>
    <cellStyle name="40% - Accent6 3 3 2 2 6" xfId="21816"/>
    <cellStyle name="40% - Accent6 3 3 2 2 6 2" xfId="21817"/>
    <cellStyle name="40% - Accent6 3 3 2 2 6 3" xfId="21818"/>
    <cellStyle name="40% - Accent6 3 3 2 2 7" xfId="21819"/>
    <cellStyle name="40% - Accent6 3 3 2 2 8" xfId="21820"/>
    <cellStyle name="40% - Accent6 3 3 2 2 9" xfId="21821"/>
    <cellStyle name="40% - Accent6 3 3 2 3" xfId="21822"/>
    <cellStyle name="40% - Accent6 3 3 2 3 2" xfId="21823"/>
    <cellStyle name="40% - Accent6 3 3 2 3 2 2" xfId="21824"/>
    <cellStyle name="40% - Accent6 3 3 2 3 2 2 2" xfId="21825"/>
    <cellStyle name="40% - Accent6 3 3 2 3 2 2 2 2" xfId="21826"/>
    <cellStyle name="40% - Accent6 3 3 2 3 2 2 2 3" xfId="21827"/>
    <cellStyle name="40% - Accent6 3 3 2 3 2 2 3" xfId="21828"/>
    <cellStyle name="40% - Accent6 3 3 2 3 2 2 4" xfId="21829"/>
    <cellStyle name="40% - Accent6 3 3 2 3 2 2 5" xfId="21830"/>
    <cellStyle name="40% - Accent6 3 3 2 3 2 2 6" xfId="21831"/>
    <cellStyle name="40% - Accent6 3 3 2 3 2 3" xfId="21832"/>
    <cellStyle name="40% - Accent6 3 3 2 3 2 3 2" xfId="21833"/>
    <cellStyle name="40% - Accent6 3 3 2 3 2 3 3" xfId="21834"/>
    <cellStyle name="40% - Accent6 3 3 2 3 2 4" xfId="21835"/>
    <cellStyle name="40% - Accent6 3 3 2 3 2 5" xfId="21836"/>
    <cellStyle name="40% - Accent6 3 3 2 3 2 6" xfId="21837"/>
    <cellStyle name="40% - Accent6 3 3 2 3 2 7" xfId="21838"/>
    <cellStyle name="40% - Accent6 3 3 2 3 3" xfId="21839"/>
    <cellStyle name="40% - Accent6 3 3 2 3 3 2" xfId="21840"/>
    <cellStyle name="40% - Accent6 3 3 2 3 3 2 2" xfId="21841"/>
    <cellStyle name="40% - Accent6 3 3 2 3 3 2 3" xfId="21842"/>
    <cellStyle name="40% - Accent6 3 3 2 3 3 3" xfId="21843"/>
    <cellStyle name="40% - Accent6 3 3 2 3 3 4" xfId="21844"/>
    <cellStyle name="40% - Accent6 3 3 2 3 3 5" xfId="21845"/>
    <cellStyle name="40% - Accent6 3 3 2 3 3 6" xfId="21846"/>
    <cellStyle name="40% - Accent6 3 3 2 3 4" xfId="21847"/>
    <cellStyle name="40% - Accent6 3 3 2 3 4 2" xfId="21848"/>
    <cellStyle name="40% - Accent6 3 3 2 3 4 2 2" xfId="21849"/>
    <cellStyle name="40% - Accent6 3 3 2 3 4 2 3" xfId="21850"/>
    <cellStyle name="40% - Accent6 3 3 2 3 4 3" xfId="21851"/>
    <cellStyle name="40% - Accent6 3 3 2 3 4 4" xfId="21852"/>
    <cellStyle name="40% - Accent6 3 3 2 3 4 5" xfId="21853"/>
    <cellStyle name="40% - Accent6 3 3 2 3 4 6" xfId="21854"/>
    <cellStyle name="40% - Accent6 3 3 2 3 5" xfId="21855"/>
    <cellStyle name="40% - Accent6 3 3 2 3 5 2" xfId="21856"/>
    <cellStyle name="40% - Accent6 3 3 2 3 5 3" xfId="21857"/>
    <cellStyle name="40% - Accent6 3 3 2 3 6" xfId="21858"/>
    <cellStyle name="40% - Accent6 3 3 2 3 7" xfId="21859"/>
    <cellStyle name="40% - Accent6 3 3 2 3 8" xfId="21860"/>
    <cellStyle name="40% - Accent6 3 3 2 3 9" xfId="21861"/>
    <cellStyle name="40% - Accent6 3 3 2 4" xfId="21862"/>
    <cellStyle name="40% - Accent6 3 3 2 4 2" xfId="21863"/>
    <cellStyle name="40% - Accent6 3 3 2 4 2 2" xfId="21864"/>
    <cellStyle name="40% - Accent6 3 3 2 4 2 2 2" xfId="21865"/>
    <cellStyle name="40% - Accent6 3 3 2 4 2 2 3" xfId="21866"/>
    <cellStyle name="40% - Accent6 3 3 2 4 2 3" xfId="21867"/>
    <cellStyle name="40% - Accent6 3 3 2 4 2 4" xfId="21868"/>
    <cellStyle name="40% - Accent6 3 3 2 4 2 5" xfId="21869"/>
    <cellStyle name="40% - Accent6 3 3 2 4 2 6" xfId="21870"/>
    <cellStyle name="40% - Accent6 3 3 2 4 3" xfId="21871"/>
    <cellStyle name="40% - Accent6 3 3 2 4 3 2" xfId="21872"/>
    <cellStyle name="40% - Accent6 3 3 2 4 3 3" xfId="21873"/>
    <cellStyle name="40% - Accent6 3 3 2 4 4" xfId="21874"/>
    <cellStyle name="40% - Accent6 3 3 2 4 5" xfId="21875"/>
    <cellStyle name="40% - Accent6 3 3 2 4 6" xfId="21876"/>
    <cellStyle name="40% - Accent6 3 3 2 4 7" xfId="21877"/>
    <cellStyle name="40% - Accent6 3 3 2 5" xfId="21878"/>
    <cellStyle name="40% - Accent6 3 3 2 5 2" xfId="21879"/>
    <cellStyle name="40% - Accent6 3 3 2 5 2 2" xfId="21880"/>
    <cellStyle name="40% - Accent6 3 3 2 5 2 3" xfId="21881"/>
    <cellStyle name="40% - Accent6 3 3 2 5 3" xfId="21882"/>
    <cellStyle name="40% - Accent6 3 3 2 5 4" xfId="21883"/>
    <cellStyle name="40% - Accent6 3 3 2 5 5" xfId="21884"/>
    <cellStyle name="40% - Accent6 3 3 2 5 6" xfId="21885"/>
    <cellStyle name="40% - Accent6 3 3 2 6" xfId="21886"/>
    <cellStyle name="40% - Accent6 3 3 2 6 2" xfId="21887"/>
    <cellStyle name="40% - Accent6 3 3 2 6 2 2" xfId="21888"/>
    <cellStyle name="40% - Accent6 3 3 2 6 2 3" xfId="21889"/>
    <cellStyle name="40% - Accent6 3 3 2 6 3" xfId="21890"/>
    <cellStyle name="40% - Accent6 3 3 2 6 4" xfId="21891"/>
    <cellStyle name="40% - Accent6 3 3 2 6 5" xfId="21892"/>
    <cellStyle name="40% - Accent6 3 3 2 6 6" xfId="21893"/>
    <cellStyle name="40% - Accent6 3 3 2 7" xfId="21894"/>
    <cellStyle name="40% - Accent6 3 3 2 7 2" xfId="21895"/>
    <cellStyle name="40% - Accent6 3 3 2 7 2 2" xfId="21896"/>
    <cellStyle name="40% - Accent6 3 3 2 7 2 3" xfId="21897"/>
    <cellStyle name="40% - Accent6 3 3 2 7 3" xfId="21898"/>
    <cellStyle name="40% - Accent6 3 3 2 7 4" xfId="21899"/>
    <cellStyle name="40% - Accent6 3 3 2 7 5" xfId="21900"/>
    <cellStyle name="40% - Accent6 3 3 2 7 6" xfId="21901"/>
    <cellStyle name="40% - Accent6 3 3 2 8" xfId="21902"/>
    <cellStyle name="40% - Accent6 3 3 2 8 2" xfId="21903"/>
    <cellStyle name="40% - Accent6 3 3 2 8 2 2" xfId="21904"/>
    <cellStyle name="40% - Accent6 3 3 2 8 2 3" xfId="21905"/>
    <cellStyle name="40% - Accent6 3 3 2 8 3" xfId="21906"/>
    <cellStyle name="40% - Accent6 3 3 2 8 4" xfId="21907"/>
    <cellStyle name="40% - Accent6 3 3 2 8 5" xfId="21908"/>
    <cellStyle name="40% - Accent6 3 3 2 8 6" xfId="21909"/>
    <cellStyle name="40% - Accent6 3 3 2 9" xfId="21910"/>
    <cellStyle name="40% - Accent6 3 3 2 9 2" xfId="21911"/>
    <cellStyle name="40% - Accent6 3 3 2 9 3" xfId="21912"/>
    <cellStyle name="40% - Accent6 3 3 3" xfId="21913"/>
    <cellStyle name="40% - Accent6 3 3 3 10" xfId="21914"/>
    <cellStyle name="40% - Accent6 3 3 3 2" xfId="21915"/>
    <cellStyle name="40% - Accent6 3 3 3 2 2" xfId="21916"/>
    <cellStyle name="40% - Accent6 3 3 3 2 2 2" xfId="21917"/>
    <cellStyle name="40% - Accent6 3 3 3 2 2 2 2" xfId="21918"/>
    <cellStyle name="40% - Accent6 3 3 3 2 2 2 3" xfId="21919"/>
    <cellStyle name="40% - Accent6 3 3 3 2 2 3" xfId="21920"/>
    <cellStyle name="40% - Accent6 3 3 3 2 2 4" xfId="21921"/>
    <cellStyle name="40% - Accent6 3 3 3 2 2 5" xfId="21922"/>
    <cellStyle name="40% - Accent6 3 3 3 2 2 6" xfId="21923"/>
    <cellStyle name="40% - Accent6 3 3 3 2 3" xfId="21924"/>
    <cellStyle name="40% - Accent6 3 3 3 2 3 2" xfId="21925"/>
    <cellStyle name="40% - Accent6 3 3 3 2 3 2 2" xfId="21926"/>
    <cellStyle name="40% - Accent6 3 3 3 2 3 2 3" xfId="21927"/>
    <cellStyle name="40% - Accent6 3 3 3 2 3 3" xfId="21928"/>
    <cellStyle name="40% - Accent6 3 3 3 2 3 4" xfId="21929"/>
    <cellStyle name="40% - Accent6 3 3 3 2 3 5" xfId="21930"/>
    <cellStyle name="40% - Accent6 3 3 3 2 3 6" xfId="21931"/>
    <cellStyle name="40% - Accent6 3 3 3 2 4" xfId="21932"/>
    <cellStyle name="40% - Accent6 3 3 3 2 4 2" xfId="21933"/>
    <cellStyle name="40% - Accent6 3 3 3 2 4 3" xfId="21934"/>
    <cellStyle name="40% - Accent6 3 3 3 2 5" xfId="21935"/>
    <cellStyle name="40% - Accent6 3 3 3 2 6" xfId="21936"/>
    <cellStyle name="40% - Accent6 3 3 3 2 7" xfId="21937"/>
    <cellStyle name="40% - Accent6 3 3 3 2 8" xfId="21938"/>
    <cellStyle name="40% - Accent6 3 3 3 3" xfId="21939"/>
    <cellStyle name="40% - Accent6 3 3 3 3 2" xfId="21940"/>
    <cellStyle name="40% - Accent6 3 3 3 3 2 2" xfId="21941"/>
    <cellStyle name="40% - Accent6 3 3 3 3 2 2 2" xfId="21942"/>
    <cellStyle name="40% - Accent6 3 3 3 3 2 2 3" xfId="21943"/>
    <cellStyle name="40% - Accent6 3 3 3 3 2 3" xfId="21944"/>
    <cellStyle name="40% - Accent6 3 3 3 3 2 4" xfId="21945"/>
    <cellStyle name="40% - Accent6 3 3 3 3 2 5" xfId="21946"/>
    <cellStyle name="40% - Accent6 3 3 3 3 2 6" xfId="21947"/>
    <cellStyle name="40% - Accent6 3 3 3 3 3" xfId="21948"/>
    <cellStyle name="40% - Accent6 3 3 3 3 3 2" xfId="21949"/>
    <cellStyle name="40% - Accent6 3 3 3 3 3 3" xfId="21950"/>
    <cellStyle name="40% - Accent6 3 3 3 3 4" xfId="21951"/>
    <cellStyle name="40% - Accent6 3 3 3 3 5" xfId="21952"/>
    <cellStyle name="40% - Accent6 3 3 3 3 6" xfId="21953"/>
    <cellStyle name="40% - Accent6 3 3 3 3 7" xfId="21954"/>
    <cellStyle name="40% - Accent6 3 3 3 4" xfId="21955"/>
    <cellStyle name="40% - Accent6 3 3 3 4 2" xfId="21956"/>
    <cellStyle name="40% - Accent6 3 3 3 4 2 2" xfId="21957"/>
    <cellStyle name="40% - Accent6 3 3 3 4 2 3" xfId="21958"/>
    <cellStyle name="40% - Accent6 3 3 3 4 3" xfId="21959"/>
    <cellStyle name="40% - Accent6 3 3 3 4 4" xfId="21960"/>
    <cellStyle name="40% - Accent6 3 3 3 4 5" xfId="21961"/>
    <cellStyle name="40% - Accent6 3 3 3 4 6" xfId="21962"/>
    <cellStyle name="40% - Accent6 3 3 3 5" xfId="21963"/>
    <cellStyle name="40% - Accent6 3 3 3 5 2" xfId="21964"/>
    <cellStyle name="40% - Accent6 3 3 3 5 2 2" xfId="21965"/>
    <cellStyle name="40% - Accent6 3 3 3 5 2 3" xfId="21966"/>
    <cellStyle name="40% - Accent6 3 3 3 5 3" xfId="21967"/>
    <cellStyle name="40% - Accent6 3 3 3 5 4" xfId="21968"/>
    <cellStyle name="40% - Accent6 3 3 3 5 5" xfId="21969"/>
    <cellStyle name="40% - Accent6 3 3 3 5 6" xfId="21970"/>
    <cellStyle name="40% - Accent6 3 3 3 6" xfId="21971"/>
    <cellStyle name="40% - Accent6 3 3 3 6 2" xfId="21972"/>
    <cellStyle name="40% - Accent6 3 3 3 6 3" xfId="21973"/>
    <cellStyle name="40% - Accent6 3 3 3 7" xfId="21974"/>
    <cellStyle name="40% - Accent6 3 3 3 8" xfId="21975"/>
    <cellStyle name="40% - Accent6 3 3 3 9" xfId="21976"/>
    <cellStyle name="40% - Accent6 3 3 4" xfId="21977"/>
    <cellStyle name="40% - Accent6 3 3 4 2" xfId="21978"/>
    <cellStyle name="40% - Accent6 3 3 4 2 2" xfId="21979"/>
    <cellStyle name="40% - Accent6 3 3 4 2 2 2" xfId="21980"/>
    <cellStyle name="40% - Accent6 3 3 4 2 2 2 2" xfId="21981"/>
    <cellStyle name="40% - Accent6 3 3 4 2 2 2 3" xfId="21982"/>
    <cellStyle name="40% - Accent6 3 3 4 2 2 3" xfId="21983"/>
    <cellStyle name="40% - Accent6 3 3 4 2 2 4" xfId="21984"/>
    <cellStyle name="40% - Accent6 3 3 4 2 2 5" xfId="21985"/>
    <cellStyle name="40% - Accent6 3 3 4 2 2 6" xfId="21986"/>
    <cellStyle name="40% - Accent6 3 3 4 2 3" xfId="21987"/>
    <cellStyle name="40% - Accent6 3 3 4 2 3 2" xfId="21988"/>
    <cellStyle name="40% - Accent6 3 3 4 2 3 3" xfId="21989"/>
    <cellStyle name="40% - Accent6 3 3 4 2 4" xfId="21990"/>
    <cellStyle name="40% - Accent6 3 3 4 2 5" xfId="21991"/>
    <cellStyle name="40% - Accent6 3 3 4 2 6" xfId="21992"/>
    <cellStyle name="40% - Accent6 3 3 4 2 7" xfId="21993"/>
    <cellStyle name="40% - Accent6 3 3 4 3" xfId="21994"/>
    <cellStyle name="40% - Accent6 3 3 4 3 2" xfId="21995"/>
    <cellStyle name="40% - Accent6 3 3 4 3 2 2" xfId="21996"/>
    <cellStyle name="40% - Accent6 3 3 4 3 2 3" xfId="21997"/>
    <cellStyle name="40% - Accent6 3 3 4 3 3" xfId="21998"/>
    <cellStyle name="40% - Accent6 3 3 4 3 4" xfId="21999"/>
    <cellStyle name="40% - Accent6 3 3 4 3 5" xfId="22000"/>
    <cellStyle name="40% - Accent6 3 3 4 3 6" xfId="22001"/>
    <cellStyle name="40% - Accent6 3 3 4 4" xfId="22002"/>
    <cellStyle name="40% - Accent6 3 3 4 4 2" xfId="22003"/>
    <cellStyle name="40% - Accent6 3 3 4 4 2 2" xfId="22004"/>
    <cellStyle name="40% - Accent6 3 3 4 4 2 3" xfId="22005"/>
    <cellStyle name="40% - Accent6 3 3 4 4 3" xfId="22006"/>
    <cellStyle name="40% - Accent6 3 3 4 4 4" xfId="22007"/>
    <cellStyle name="40% - Accent6 3 3 4 4 5" xfId="22008"/>
    <cellStyle name="40% - Accent6 3 3 4 4 6" xfId="22009"/>
    <cellStyle name="40% - Accent6 3 3 4 5" xfId="22010"/>
    <cellStyle name="40% - Accent6 3 3 4 5 2" xfId="22011"/>
    <cellStyle name="40% - Accent6 3 3 4 5 3" xfId="22012"/>
    <cellStyle name="40% - Accent6 3 3 4 6" xfId="22013"/>
    <cellStyle name="40% - Accent6 3 3 4 7" xfId="22014"/>
    <cellStyle name="40% - Accent6 3 3 4 8" xfId="22015"/>
    <cellStyle name="40% - Accent6 3 3 4 9" xfId="22016"/>
    <cellStyle name="40% - Accent6 3 3 5" xfId="22017"/>
    <cellStyle name="40% - Accent6 3 3 5 2" xfId="22018"/>
    <cellStyle name="40% - Accent6 3 3 5 2 2" xfId="22019"/>
    <cellStyle name="40% - Accent6 3 3 5 2 2 2" xfId="22020"/>
    <cellStyle name="40% - Accent6 3 3 5 2 2 3" xfId="22021"/>
    <cellStyle name="40% - Accent6 3 3 5 2 3" xfId="22022"/>
    <cellStyle name="40% - Accent6 3 3 5 2 4" xfId="22023"/>
    <cellStyle name="40% - Accent6 3 3 5 2 5" xfId="22024"/>
    <cellStyle name="40% - Accent6 3 3 5 2 6" xfId="22025"/>
    <cellStyle name="40% - Accent6 3 3 5 3" xfId="22026"/>
    <cellStyle name="40% - Accent6 3 3 5 3 2" xfId="22027"/>
    <cellStyle name="40% - Accent6 3 3 5 3 3" xfId="22028"/>
    <cellStyle name="40% - Accent6 3 3 5 4" xfId="22029"/>
    <cellStyle name="40% - Accent6 3 3 5 5" xfId="22030"/>
    <cellStyle name="40% - Accent6 3 3 5 6" xfId="22031"/>
    <cellStyle name="40% - Accent6 3 3 5 7" xfId="22032"/>
    <cellStyle name="40% - Accent6 3 3 6" xfId="22033"/>
    <cellStyle name="40% - Accent6 3 3 6 2" xfId="22034"/>
    <cellStyle name="40% - Accent6 3 3 6 2 2" xfId="22035"/>
    <cellStyle name="40% - Accent6 3 3 6 2 3" xfId="22036"/>
    <cellStyle name="40% - Accent6 3 3 6 3" xfId="22037"/>
    <cellStyle name="40% - Accent6 3 3 6 4" xfId="22038"/>
    <cellStyle name="40% - Accent6 3 3 6 5" xfId="22039"/>
    <cellStyle name="40% - Accent6 3 3 6 6" xfId="22040"/>
    <cellStyle name="40% - Accent6 3 3 7" xfId="22041"/>
    <cellStyle name="40% - Accent6 3 3 7 2" xfId="22042"/>
    <cellStyle name="40% - Accent6 3 3 7 2 2" xfId="22043"/>
    <cellStyle name="40% - Accent6 3 3 7 2 3" xfId="22044"/>
    <cellStyle name="40% - Accent6 3 3 7 3" xfId="22045"/>
    <cellStyle name="40% - Accent6 3 3 7 4" xfId="22046"/>
    <cellStyle name="40% - Accent6 3 3 7 5" xfId="22047"/>
    <cellStyle name="40% - Accent6 3 3 7 6" xfId="22048"/>
    <cellStyle name="40% - Accent6 3 3 8" xfId="22049"/>
    <cellStyle name="40% - Accent6 3 3 8 2" xfId="22050"/>
    <cellStyle name="40% - Accent6 3 3 8 2 2" xfId="22051"/>
    <cellStyle name="40% - Accent6 3 3 8 2 3" xfId="22052"/>
    <cellStyle name="40% - Accent6 3 3 8 3" xfId="22053"/>
    <cellStyle name="40% - Accent6 3 3 8 4" xfId="22054"/>
    <cellStyle name="40% - Accent6 3 3 8 5" xfId="22055"/>
    <cellStyle name="40% - Accent6 3 3 8 6" xfId="22056"/>
    <cellStyle name="40% - Accent6 3 3 9" xfId="22057"/>
    <cellStyle name="40% - Accent6 3 3 9 2" xfId="22058"/>
    <cellStyle name="40% - Accent6 3 3 9 2 2" xfId="22059"/>
    <cellStyle name="40% - Accent6 3 3 9 2 3" xfId="22060"/>
    <cellStyle name="40% - Accent6 3 3 9 3" xfId="22061"/>
    <cellStyle name="40% - Accent6 3 3 9 4" xfId="22062"/>
    <cellStyle name="40% - Accent6 3 3 9 5" xfId="22063"/>
    <cellStyle name="40% - Accent6 3 3 9 6" xfId="22064"/>
    <cellStyle name="40% - Accent6 3 4" xfId="22065"/>
    <cellStyle name="40% - Accent6 3 4 10" xfId="22066"/>
    <cellStyle name="40% - Accent6 3 4 11" xfId="22067"/>
    <cellStyle name="40% - Accent6 3 4 12" xfId="22068"/>
    <cellStyle name="40% - Accent6 3 4 13" xfId="22069"/>
    <cellStyle name="40% - Accent6 3 4 2" xfId="22070"/>
    <cellStyle name="40% - Accent6 3 4 2 10" xfId="22071"/>
    <cellStyle name="40% - Accent6 3 4 2 2" xfId="22072"/>
    <cellStyle name="40% - Accent6 3 4 2 2 2" xfId="22073"/>
    <cellStyle name="40% - Accent6 3 4 2 2 2 2" xfId="22074"/>
    <cellStyle name="40% - Accent6 3 4 2 2 2 2 2" xfId="22075"/>
    <cellStyle name="40% - Accent6 3 4 2 2 2 2 3" xfId="22076"/>
    <cellStyle name="40% - Accent6 3 4 2 2 2 3" xfId="22077"/>
    <cellStyle name="40% - Accent6 3 4 2 2 2 4" xfId="22078"/>
    <cellStyle name="40% - Accent6 3 4 2 2 2 5" xfId="22079"/>
    <cellStyle name="40% - Accent6 3 4 2 2 2 6" xfId="22080"/>
    <cellStyle name="40% - Accent6 3 4 2 2 3" xfId="22081"/>
    <cellStyle name="40% - Accent6 3 4 2 2 3 2" xfId="22082"/>
    <cellStyle name="40% - Accent6 3 4 2 2 3 2 2" xfId="22083"/>
    <cellStyle name="40% - Accent6 3 4 2 2 3 2 3" xfId="22084"/>
    <cellStyle name="40% - Accent6 3 4 2 2 3 3" xfId="22085"/>
    <cellStyle name="40% - Accent6 3 4 2 2 3 4" xfId="22086"/>
    <cellStyle name="40% - Accent6 3 4 2 2 3 5" xfId="22087"/>
    <cellStyle name="40% - Accent6 3 4 2 2 3 6" xfId="22088"/>
    <cellStyle name="40% - Accent6 3 4 2 2 4" xfId="22089"/>
    <cellStyle name="40% - Accent6 3 4 2 2 4 2" xfId="22090"/>
    <cellStyle name="40% - Accent6 3 4 2 2 4 3" xfId="22091"/>
    <cellStyle name="40% - Accent6 3 4 2 2 5" xfId="22092"/>
    <cellStyle name="40% - Accent6 3 4 2 2 6" xfId="22093"/>
    <cellStyle name="40% - Accent6 3 4 2 2 7" xfId="22094"/>
    <cellStyle name="40% - Accent6 3 4 2 2 8" xfId="22095"/>
    <cellStyle name="40% - Accent6 3 4 2 3" xfId="22096"/>
    <cellStyle name="40% - Accent6 3 4 2 3 2" xfId="22097"/>
    <cellStyle name="40% - Accent6 3 4 2 3 2 2" xfId="22098"/>
    <cellStyle name="40% - Accent6 3 4 2 3 2 2 2" xfId="22099"/>
    <cellStyle name="40% - Accent6 3 4 2 3 2 2 3" xfId="22100"/>
    <cellStyle name="40% - Accent6 3 4 2 3 2 3" xfId="22101"/>
    <cellStyle name="40% - Accent6 3 4 2 3 2 4" xfId="22102"/>
    <cellStyle name="40% - Accent6 3 4 2 3 2 5" xfId="22103"/>
    <cellStyle name="40% - Accent6 3 4 2 3 2 6" xfId="22104"/>
    <cellStyle name="40% - Accent6 3 4 2 3 3" xfId="22105"/>
    <cellStyle name="40% - Accent6 3 4 2 3 3 2" xfId="22106"/>
    <cellStyle name="40% - Accent6 3 4 2 3 3 3" xfId="22107"/>
    <cellStyle name="40% - Accent6 3 4 2 3 4" xfId="22108"/>
    <cellStyle name="40% - Accent6 3 4 2 3 5" xfId="22109"/>
    <cellStyle name="40% - Accent6 3 4 2 3 6" xfId="22110"/>
    <cellStyle name="40% - Accent6 3 4 2 3 7" xfId="22111"/>
    <cellStyle name="40% - Accent6 3 4 2 4" xfId="22112"/>
    <cellStyle name="40% - Accent6 3 4 2 4 2" xfId="22113"/>
    <cellStyle name="40% - Accent6 3 4 2 4 2 2" xfId="22114"/>
    <cellStyle name="40% - Accent6 3 4 2 4 2 3" xfId="22115"/>
    <cellStyle name="40% - Accent6 3 4 2 4 3" xfId="22116"/>
    <cellStyle name="40% - Accent6 3 4 2 4 4" xfId="22117"/>
    <cellStyle name="40% - Accent6 3 4 2 4 5" xfId="22118"/>
    <cellStyle name="40% - Accent6 3 4 2 4 6" xfId="22119"/>
    <cellStyle name="40% - Accent6 3 4 2 5" xfId="22120"/>
    <cellStyle name="40% - Accent6 3 4 2 5 2" xfId="22121"/>
    <cellStyle name="40% - Accent6 3 4 2 5 2 2" xfId="22122"/>
    <cellStyle name="40% - Accent6 3 4 2 5 2 3" xfId="22123"/>
    <cellStyle name="40% - Accent6 3 4 2 5 3" xfId="22124"/>
    <cellStyle name="40% - Accent6 3 4 2 5 4" xfId="22125"/>
    <cellStyle name="40% - Accent6 3 4 2 5 5" xfId="22126"/>
    <cellStyle name="40% - Accent6 3 4 2 5 6" xfId="22127"/>
    <cellStyle name="40% - Accent6 3 4 2 6" xfId="22128"/>
    <cellStyle name="40% - Accent6 3 4 2 6 2" xfId="22129"/>
    <cellStyle name="40% - Accent6 3 4 2 6 3" xfId="22130"/>
    <cellStyle name="40% - Accent6 3 4 2 7" xfId="22131"/>
    <cellStyle name="40% - Accent6 3 4 2 8" xfId="22132"/>
    <cellStyle name="40% - Accent6 3 4 2 9" xfId="22133"/>
    <cellStyle name="40% - Accent6 3 4 3" xfId="22134"/>
    <cellStyle name="40% - Accent6 3 4 3 2" xfId="22135"/>
    <cellStyle name="40% - Accent6 3 4 3 2 2" xfId="22136"/>
    <cellStyle name="40% - Accent6 3 4 3 2 2 2" xfId="22137"/>
    <cellStyle name="40% - Accent6 3 4 3 2 2 2 2" xfId="22138"/>
    <cellStyle name="40% - Accent6 3 4 3 2 2 2 3" xfId="22139"/>
    <cellStyle name="40% - Accent6 3 4 3 2 2 3" xfId="22140"/>
    <cellStyle name="40% - Accent6 3 4 3 2 2 4" xfId="22141"/>
    <cellStyle name="40% - Accent6 3 4 3 2 2 5" xfId="22142"/>
    <cellStyle name="40% - Accent6 3 4 3 2 2 6" xfId="22143"/>
    <cellStyle name="40% - Accent6 3 4 3 2 3" xfId="22144"/>
    <cellStyle name="40% - Accent6 3 4 3 2 3 2" xfId="22145"/>
    <cellStyle name="40% - Accent6 3 4 3 2 3 3" xfId="22146"/>
    <cellStyle name="40% - Accent6 3 4 3 2 4" xfId="22147"/>
    <cellStyle name="40% - Accent6 3 4 3 2 5" xfId="22148"/>
    <cellStyle name="40% - Accent6 3 4 3 2 6" xfId="22149"/>
    <cellStyle name="40% - Accent6 3 4 3 2 7" xfId="22150"/>
    <cellStyle name="40% - Accent6 3 4 3 3" xfId="22151"/>
    <cellStyle name="40% - Accent6 3 4 3 3 2" xfId="22152"/>
    <cellStyle name="40% - Accent6 3 4 3 3 2 2" xfId="22153"/>
    <cellStyle name="40% - Accent6 3 4 3 3 2 3" xfId="22154"/>
    <cellStyle name="40% - Accent6 3 4 3 3 3" xfId="22155"/>
    <cellStyle name="40% - Accent6 3 4 3 3 4" xfId="22156"/>
    <cellStyle name="40% - Accent6 3 4 3 3 5" xfId="22157"/>
    <cellStyle name="40% - Accent6 3 4 3 3 6" xfId="22158"/>
    <cellStyle name="40% - Accent6 3 4 3 4" xfId="22159"/>
    <cellStyle name="40% - Accent6 3 4 3 4 2" xfId="22160"/>
    <cellStyle name="40% - Accent6 3 4 3 4 2 2" xfId="22161"/>
    <cellStyle name="40% - Accent6 3 4 3 4 2 3" xfId="22162"/>
    <cellStyle name="40% - Accent6 3 4 3 4 3" xfId="22163"/>
    <cellStyle name="40% - Accent6 3 4 3 4 4" xfId="22164"/>
    <cellStyle name="40% - Accent6 3 4 3 4 5" xfId="22165"/>
    <cellStyle name="40% - Accent6 3 4 3 4 6" xfId="22166"/>
    <cellStyle name="40% - Accent6 3 4 3 5" xfId="22167"/>
    <cellStyle name="40% - Accent6 3 4 3 5 2" xfId="22168"/>
    <cellStyle name="40% - Accent6 3 4 3 5 3" xfId="22169"/>
    <cellStyle name="40% - Accent6 3 4 3 6" xfId="22170"/>
    <cellStyle name="40% - Accent6 3 4 3 7" xfId="22171"/>
    <cellStyle name="40% - Accent6 3 4 3 8" xfId="22172"/>
    <cellStyle name="40% - Accent6 3 4 3 9" xfId="22173"/>
    <cellStyle name="40% - Accent6 3 4 4" xfId="22174"/>
    <cellStyle name="40% - Accent6 3 4 4 2" xfId="22175"/>
    <cellStyle name="40% - Accent6 3 4 4 2 2" xfId="22176"/>
    <cellStyle name="40% - Accent6 3 4 4 2 2 2" xfId="22177"/>
    <cellStyle name="40% - Accent6 3 4 4 2 2 3" xfId="22178"/>
    <cellStyle name="40% - Accent6 3 4 4 2 3" xfId="22179"/>
    <cellStyle name="40% - Accent6 3 4 4 2 4" xfId="22180"/>
    <cellStyle name="40% - Accent6 3 4 4 2 5" xfId="22181"/>
    <cellStyle name="40% - Accent6 3 4 4 2 6" xfId="22182"/>
    <cellStyle name="40% - Accent6 3 4 4 3" xfId="22183"/>
    <cellStyle name="40% - Accent6 3 4 4 3 2" xfId="22184"/>
    <cellStyle name="40% - Accent6 3 4 4 3 3" xfId="22185"/>
    <cellStyle name="40% - Accent6 3 4 4 4" xfId="22186"/>
    <cellStyle name="40% - Accent6 3 4 4 5" xfId="22187"/>
    <cellStyle name="40% - Accent6 3 4 4 6" xfId="22188"/>
    <cellStyle name="40% - Accent6 3 4 4 7" xfId="22189"/>
    <cellStyle name="40% - Accent6 3 4 5" xfId="22190"/>
    <cellStyle name="40% - Accent6 3 4 5 2" xfId="22191"/>
    <cellStyle name="40% - Accent6 3 4 5 2 2" xfId="22192"/>
    <cellStyle name="40% - Accent6 3 4 5 2 3" xfId="22193"/>
    <cellStyle name="40% - Accent6 3 4 5 3" xfId="22194"/>
    <cellStyle name="40% - Accent6 3 4 5 4" xfId="22195"/>
    <cellStyle name="40% - Accent6 3 4 5 5" xfId="22196"/>
    <cellStyle name="40% - Accent6 3 4 5 6" xfId="22197"/>
    <cellStyle name="40% - Accent6 3 4 6" xfId="22198"/>
    <cellStyle name="40% - Accent6 3 4 6 2" xfId="22199"/>
    <cellStyle name="40% - Accent6 3 4 6 2 2" xfId="22200"/>
    <cellStyle name="40% - Accent6 3 4 6 2 3" xfId="22201"/>
    <cellStyle name="40% - Accent6 3 4 6 3" xfId="22202"/>
    <cellStyle name="40% - Accent6 3 4 6 4" xfId="22203"/>
    <cellStyle name="40% - Accent6 3 4 6 5" xfId="22204"/>
    <cellStyle name="40% - Accent6 3 4 6 6" xfId="22205"/>
    <cellStyle name="40% - Accent6 3 4 7" xfId="22206"/>
    <cellStyle name="40% - Accent6 3 4 7 2" xfId="22207"/>
    <cellStyle name="40% - Accent6 3 4 7 2 2" xfId="22208"/>
    <cellStyle name="40% - Accent6 3 4 7 2 3" xfId="22209"/>
    <cellStyle name="40% - Accent6 3 4 7 3" xfId="22210"/>
    <cellStyle name="40% - Accent6 3 4 7 4" xfId="22211"/>
    <cellStyle name="40% - Accent6 3 4 7 5" xfId="22212"/>
    <cellStyle name="40% - Accent6 3 4 7 6" xfId="22213"/>
    <cellStyle name="40% - Accent6 3 4 8" xfId="22214"/>
    <cellStyle name="40% - Accent6 3 4 8 2" xfId="22215"/>
    <cellStyle name="40% - Accent6 3 4 8 2 2" xfId="22216"/>
    <cellStyle name="40% - Accent6 3 4 8 2 3" xfId="22217"/>
    <cellStyle name="40% - Accent6 3 4 8 3" xfId="22218"/>
    <cellStyle name="40% - Accent6 3 4 8 4" xfId="22219"/>
    <cellStyle name="40% - Accent6 3 4 8 5" xfId="22220"/>
    <cellStyle name="40% - Accent6 3 4 8 6" xfId="22221"/>
    <cellStyle name="40% - Accent6 3 4 9" xfId="22222"/>
    <cellStyle name="40% - Accent6 3 4 9 2" xfId="22223"/>
    <cellStyle name="40% - Accent6 3 4 9 3" xfId="22224"/>
    <cellStyle name="40% - Accent6 3 5" xfId="22225"/>
    <cellStyle name="40% - Accent6 3 5 10" xfId="22226"/>
    <cellStyle name="40% - Accent6 3 5 2" xfId="22227"/>
    <cellStyle name="40% - Accent6 3 5 2 2" xfId="22228"/>
    <cellStyle name="40% - Accent6 3 5 2 2 2" xfId="22229"/>
    <cellStyle name="40% - Accent6 3 5 2 2 2 2" xfId="22230"/>
    <cellStyle name="40% - Accent6 3 5 2 2 2 3" xfId="22231"/>
    <cellStyle name="40% - Accent6 3 5 2 2 3" xfId="22232"/>
    <cellStyle name="40% - Accent6 3 5 2 2 4" xfId="22233"/>
    <cellStyle name="40% - Accent6 3 5 2 2 5" xfId="22234"/>
    <cellStyle name="40% - Accent6 3 5 2 2 6" xfId="22235"/>
    <cellStyle name="40% - Accent6 3 5 2 3" xfId="22236"/>
    <cellStyle name="40% - Accent6 3 5 2 3 2" xfId="22237"/>
    <cellStyle name="40% - Accent6 3 5 2 3 2 2" xfId="22238"/>
    <cellStyle name="40% - Accent6 3 5 2 3 2 3" xfId="22239"/>
    <cellStyle name="40% - Accent6 3 5 2 3 3" xfId="22240"/>
    <cellStyle name="40% - Accent6 3 5 2 3 4" xfId="22241"/>
    <cellStyle name="40% - Accent6 3 5 2 3 5" xfId="22242"/>
    <cellStyle name="40% - Accent6 3 5 2 3 6" xfId="22243"/>
    <cellStyle name="40% - Accent6 3 5 2 4" xfId="22244"/>
    <cellStyle name="40% - Accent6 3 5 2 4 2" xfId="22245"/>
    <cellStyle name="40% - Accent6 3 5 2 4 3" xfId="22246"/>
    <cellStyle name="40% - Accent6 3 5 2 5" xfId="22247"/>
    <cellStyle name="40% - Accent6 3 5 2 6" xfId="22248"/>
    <cellStyle name="40% - Accent6 3 5 2 7" xfId="22249"/>
    <cellStyle name="40% - Accent6 3 5 2 8" xfId="22250"/>
    <cellStyle name="40% - Accent6 3 5 3" xfId="22251"/>
    <cellStyle name="40% - Accent6 3 5 3 2" xfId="22252"/>
    <cellStyle name="40% - Accent6 3 5 3 2 2" xfId="22253"/>
    <cellStyle name="40% - Accent6 3 5 3 2 2 2" xfId="22254"/>
    <cellStyle name="40% - Accent6 3 5 3 2 2 3" xfId="22255"/>
    <cellStyle name="40% - Accent6 3 5 3 2 3" xfId="22256"/>
    <cellStyle name="40% - Accent6 3 5 3 2 4" xfId="22257"/>
    <cellStyle name="40% - Accent6 3 5 3 2 5" xfId="22258"/>
    <cellStyle name="40% - Accent6 3 5 3 2 6" xfId="22259"/>
    <cellStyle name="40% - Accent6 3 5 3 3" xfId="22260"/>
    <cellStyle name="40% - Accent6 3 5 3 3 2" xfId="22261"/>
    <cellStyle name="40% - Accent6 3 5 3 3 3" xfId="22262"/>
    <cellStyle name="40% - Accent6 3 5 3 4" xfId="22263"/>
    <cellStyle name="40% - Accent6 3 5 3 5" xfId="22264"/>
    <cellStyle name="40% - Accent6 3 5 3 6" xfId="22265"/>
    <cellStyle name="40% - Accent6 3 5 3 7" xfId="22266"/>
    <cellStyle name="40% - Accent6 3 5 4" xfId="22267"/>
    <cellStyle name="40% - Accent6 3 5 4 2" xfId="22268"/>
    <cellStyle name="40% - Accent6 3 5 4 2 2" xfId="22269"/>
    <cellStyle name="40% - Accent6 3 5 4 2 3" xfId="22270"/>
    <cellStyle name="40% - Accent6 3 5 4 3" xfId="22271"/>
    <cellStyle name="40% - Accent6 3 5 4 4" xfId="22272"/>
    <cellStyle name="40% - Accent6 3 5 4 5" xfId="22273"/>
    <cellStyle name="40% - Accent6 3 5 4 6" xfId="22274"/>
    <cellStyle name="40% - Accent6 3 5 5" xfId="22275"/>
    <cellStyle name="40% - Accent6 3 5 5 2" xfId="22276"/>
    <cellStyle name="40% - Accent6 3 5 5 2 2" xfId="22277"/>
    <cellStyle name="40% - Accent6 3 5 5 2 3" xfId="22278"/>
    <cellStyle name="40% - Accent6 3 5 5 3" xfId="22279"/>
    <cellStyle name="40% - Accent6 3 5 5 4" xfId="22280"/>
    <cellStyle name="40% - Accent6 3 5 5 5" xfId="22281"/>
    <cellStyle name="40% - Accent6 3 5 5 6" xfId="22282"/>
    <cellStyle name="40% - Accent6 3 5 6" xfId="22283"/>
    <cellStyle name="40% - Accent6 3 5 6 2" xfId="22284"/>
    <cellStyle name="40% - Accent6 3 5 6 3" xfId="22285"/>
    <cellStyle name="40% - Accent6 3 5 7" xfId="22286"/>
    <cellStyle name="40% - Accent6 3 5 8" xfId="22287"/>
    <cellStyle name="40% - Accent6 3 5 9" xfId="22288"/>
    <cellStyle name="40% - Accent6 3 6" xfId="22289"/>
    <cellStyle name="40% - Accent6 3 6 2" xfId="22290"/>
    <cellStyle name="40% - Accent6 3 6 2 2" xfId="22291"/>
    <cellStyle name="40% - Accent6 3 6 2 2 2" xfId="22292"/>
    <cellStyle name="40% - Accent6 3 6 2 2 2 2" xfId="22293"/>
    <cellStyle name="40% - Accent6 3 6 2 2 2 3" xfId="22294"/>
    <cellStyle name="40% - Accent6 3 6 2 2 3" xfId="22295"/>
    <cellStyle name="40% - Accent6 3 6 2 2 4" xfId="22296"/>
    <cellStyle name="40% - Accent6 3 6 2 2 5" xfId="22297"/>
    <cellStyle name="40% - Accent6 3 6 2 2 6" xfId="22298"/>
    <cellStyle name="40% - Accent6 3 6 2 3" xfId="22299"/>
    <cellStyle name="40% - Accent6 3 6 2 3 2" xfId="22300"/>
    <cellStyle name="40% - Accent6 3 6 2 3 3" xfId="22301"/>
    <cellStyle name="40% - Accent6 3 6 2 4" xfId="22302"/>
    <cellStyle name="40% - Accent6 3 6 2 5" xfId="22303"/>
    <cellStyle name="40% - Accent6 3 6 2 6" xfId="22304"/>
    <cellStyle name="40% - Accent6 3 6 2 7" xfId="22305"/>
    <cellStyle name="40% - Accent6 3 6 3" xfId="22306"/>
    <cellStyle name="40% - Accent6 3 6 3 2" xfId="22307"/>
    <cellStyle name="40% - Accent6 3 6 3 2 2" xfId="22308"/>
    <cellStyle name="40% - Accent6 3 6 3 2 3" xfId="22309"/>
    <cellStyle name="40% - Accent6 3 6 3 3" xfId="22310"/>
    <cellStyle name="40% - Accent6 3 6 3 4" xfId="22311"/>
    <cellStyle name="40% - Accent6 3 6 3 5" xfId="22312"/>
    <cellStyle name="40% - Accent6 3 6 3 6" xfId="22313"/>
    <cellStyle name="40% - Accent6 3 6 4" xfId="22314"/>
    <cellStyle name="40% - Accent6 3 6 4 2" xfId="22315"/>
    <cellStyle name="40% - Accent6 3 6 4 2 2" xfId="22316"/>
    <cellStyle name="40% - Accent6 3 6 4 2 3" xfId="22317"/>
    <cellStyle name="40% - Accent6 3 6 4 3" xfId="22318"/>
    <cellStyle name="40% - Accent6 3 6 4 4" xfId="22319"/>
    <cellStyle name="40% - Accent6 3 6 4 5" xfId="22320"/>
    <cellStyle name="40% - Accent6 3 6 4 6" xfId="22321"/>
    <cellStyle name="40% - Accent6 3 6 5" xfId="22322"/>
    <cellStyle name="40% - Accent6 3 6 5 2" xfId="22323"/>
    <cellStyle name="40% - Accent6 3 6 5 3" xfId="22324"/>
    <cellStyle name="40% - Accent6 3 6 6" xfId="22325"/>
    <cellStyle name="40% - Accent6 3 6 7" xfId="22326"/>
    <cellStyle name="40% - Accent6 3 6 8" xfId="22327"/>
    <cellStyle name="40% - Accent6 3 6 9" xfId="22328"/>
    <cellStyle name="40% - Accent6 3 7" xfId="22329"/>
    <cellStyle name="40% - Accent6 3 7 2" xfId="22330"/>
    <cellStyle name="40% - Accent6 3 7 2 2" xfId="22331"/>
    <cellStyle name="40% - Accent6 3 7 2 2 2" xfId="22332"/>
    <cellStyle name="40% - Accent6 3 7 2 2 3" xfId="22333"/>
    <cellStyle name="40% - Accent6 3 7 2 3" xfId="22334"/>
    <cellStyle name="40% - Accent6 3 7 2 4" xfId="22335"/>
    <cellStyle name="40% - Accent6 3 7 2 5" xfId="22336"/>
    <cellStyle name="40% - Accent6 3 7 2 6" xfId="22337"/>
    <cellStyle name="40% - Accent6 3 7 3" xfId="22338"/>
    <cellStyle name="40% - Accent6 3 7 3 2" xfId="22339"/>
    <cellStyle name="40% - Accent6 3 7 3 3" xfId="22340"/>
    <cellStyle name="40% - Accent6 3 7 4" xfId="22341"/>
    <cellStyle name="40% - Accent6 3 7 5" xfId="22342"/>
    <cellStyle name="40% - Accent6 3 7 6" xfId="22343"/>
    <cellStyle name="40% - Accent6 3 7 7" xfId="22344"/>
    <cellStyle name="40% - Accent6 3 8" xfId="22345"/>
    <cellStyle name="40% - Accent6 3 8 2" xfId="22346"/>
    <cellStyle name="40% - Accent6 3 8 2 2" xfId="22347"/>
    <cellStyle name="40% - Accent6 3 8 2 3" xfId="22348"/>
    <cellStyle name="40% - Accent6 3 8 3" xfId="22349"/>
    <cellStyle name="40% - Accent6 3 8 4" xfId="22350"/>
    <cellStyle name="40% - Accent6 3 8 5" xfId="22351"/>
    <cellStyle name="40% - Accent6 3 8 6" xfId="22352"/>
    <cellStyle name="40% - Accent6 3 9" xfId="22353"/>
    <cellStyle name="40% - Accent6 3 9 2" xfId="22354"/>
    <cellStyle name="40% - Accent6 3 9 2 2" xfId="22355"/>
    <cellStyle name="40% - Accent6 3 9 2 3" xfId="22356"/>
    <cellStyle name="40% - Accent6 3 9 3" xfId="22357"/>
    <cellStyle name="40% - Accent6 3 9 4" xfId="22358"/>
    <cellStyle name="40% - Accent6 3 9 5" xfId="22359"/>
    <cellStyle name="40% - Accent6 3 9 6" xfId="22360"/>
    <cellStyle name="40% - Accent6 4" xfId="22361"/>
    <cellStyle name="40% - Accent6 4 10" xfId="22362"/>
    <cellStyle name="40% - Accent6 4 10 2" xfId="22363"/>
    <cellStyle name="40% - Accent6 4 10 2 2" xfId="22364"/>
    <cellStyle name="40% - Accent6 4 10 2 3" xfId="22365"/>
    <cellStyle name="40% - Accent6 4 10 3" xfId="22366"/>
    <cellStyle name="40% - Accent6 4 10 4" xfId="22367"/>
    <cellStyle name="40% - Accent6 4 10 5" xfId="22368"/>
    <cellStyle name="40% - Accent6 4 10 6" xfId="22369"/>
    <cellStyle name="40% - Accent6 4 11" xfId="22370"/>
    <cellStyle name="40% - Accent6 4 11 2" xfId="22371"/>
    <cellStyle name="40% - Accent6 4 11 3" xfId="22372"/>
    <cellStyle name="40% - Accent6 4 12" xfId="22373"/>
    <cellStyle name="40% - Accent6 4 13" xfId="22374"/>
    <cellStyle name="40% - Accent6 4 14" xfId="22375"/>
    <cellStyle name="40% - Accent6 4 15" xfId="22376"/>
    <cellStyle name="40% - Accent6 4 2" xfId="22377"/>
    <cellStyle name="40% - Accent6 4 2 10" xfId="22378"/>
    <cellStyle name="40% - Accent6 4 2 10 2" xfId="22379"/>
    <cellStyle name="40% - Accent6 4 2 10 3" xfId="22380"/>
    <cellStyle name="40% - Accent6 4 2 11" xfId="22381"/>
    <cellStyle name="40% - Accent6 4 2 12" xfId="22382"/>
    <cellStyle name="40% - Accent6 4 2 13" xfId="22383"/>
    <cellStyle name="40% - Accent6 4 2 14" xfId="22384"/>
    <cellStyle name="40% - Accent6 4 2 2" xfId="22385"/>
    <cellStyle name="40% - Accent6 4 2 2 10" xfId="22386"/>
    <cellStyle name="40% - Accent6 4 2 2 11" xfId="22387"/>
    <cellStyle name="40% - Accent6 4 2 2 12" xfId="22388"/>
    <cellStyle name="40% - Accent6 4 2 2 13" xfId="22389"/>
    <cellStyle name="40% - Accent6 4 2 2 2" xfId="22390"/>
    <cellStyle name="40% - Accent6 4 2 2 2 10" xfId="22391"/>
    <cellStyle name="40% - Accent6 4 2 2 2 2" xfId="22392"/>
    <cellStyle name="40% - Accent6 4 2 2 2 2 2" xfId="22393"/>
    <cellStyle name="40% - Accent6 4 2 2 2 2 2 2" xfId="22394"/>
    <cellStyle name="40% - Accent6 4 2 2 2 2 2 2 2" xfId="22395"/>
    <cellStyle name="40% - Accent6 4 2 2 2 2 2 2 3" xfId="22396"/>
    <cellStyle name="40% - Accent6 4 2 2 2 2 2 3" xfId="22397"/>
    <cellStyle name="40% - Accent6 4 2 2 2 2 2 4" xfId="22398"/>
    <cellStyle name="40% - Accent6 4 2 2 2 2 2 5" xfId="22399"/>
    <cellStyle name="40% - Accent6 4 2 2 2 2 2 6" xfId="22400"/>
    <cellStyle name="40% - Accent6 4 2 2 2 2 3" xfId="22401"/>
    <cellStyle name="40% - Accent6 4 2 2 2 2 3 2" xfId="22402"/>
    <cellStyle name="40% - Accent6 4 2 2 2 2 3 2 2" xfId="22403"/>
    <cellStyle name="40% - Accent6 4 2 2 2 2 3 2 3" xfId="22404"/>
    <cellStyle name="40% - Accent6 4 2 2 2 2 3 3" xfId="22405"/>
    <cellStyle name="40% - Accent6 4 2 2 2 2 3 4" xfId="22406"/>
    <cellStyle name="40% - Accent6 4 2 2 2 2 3 5" xfId="22407"/>
    <cellStyle name="40% - Accent6 4 2 2 2 2 3 6" xfId="22408"/>
    <cellStyle name="40% - Accent6 4 2 2 2 2 4" xfId="22409"/>
    <cellStyle name="40% - Accent6 4 2 2 2 2 4 2" xfId="22410"/>
    <cellStyle name="40% - Accent6 4 2 2 2 2 4 3" xfId="22411"/>
    <cellStyle name="40% - Accent6 4 2 2 2 2 5" xfId="22412"/>
    <cellStyle name="40% - Accent6 4 2 2 2 2 6" xfId="22413"/>
    <cellStyle name="40% - Accent6 4 2 2 2 2 7" xfId="22414"/>
    <cellStyle name="40% - Accent6 4 2 2 2 2 8" xfId="22415"/>
    <cellStyle name="40% - Accent6 4 2 2 2 3" xfId="22416"/>
    <cellStyle name="40% - Accent6 4 2 2 2 3 2" xfId="22417"/>
    <cellStyle name="40% - Accent6 4 2 2 2 3 2 2" xfId="22418"/>
    <cellStyle name="40% - Accent6 4 2 2 2 3 2 2 2" xfId="22419"/>
    <cellStyle name="40% - Accent6 4 2 2 2 3 2 2 3" xfId="22420"/>
    <cellStyle name="40% - Accent6 4 2 2 2 3 2 3" xfId="22421"/>
    <cellStyle name="40% - Accent6 4 2 2 2 3 2 4" xfId="22422"/>
    <cellStyle name="40% - Accent6 4 2 2 2 3 2 5" xfId="22423"/>
    <cellStyle name="40% - Accent6 4 2 2 2 3 2 6" xfId="22424"/>
    <cellStyle name="40% - Accent6 4 2 2 2 3 3" xfId="22425"/>
    <cellStyle name="40% - Accent6 4 2 2 2 3 3 2" xfId="22426"/>
    <cellStyle name="40% - Accent6 4 2 2 2 3 3 3" xfId="22427"/>
    <cellStyle name="40% - Accent6 4 2 2 2 3 4" xfId="22428"/>
    <cellStyle name="40% - Accent6 4 2 2 2 3 5" xfId="22429"/>
    <cellStyle name="40% - Accent6 4 2 2 2 3 6" xfId="22430"/>
    <cellStyle name="40% - Accent6 4 2 2 2 3 7" xfId="22431"/>
    <cellStyle name="40% - Accent6 4 2 2 2 4" xfId="22432"/>
    <cellStyle name="40% - Accent6 4 2 2 2 4 2" xfId="22433"/>
    <cellStyle name="40% - Accent6 4 2 2 2 4 2 2" xfId="22434"/>
    <cellStyle name="40% - Accent6 4 2 2 2 4 2 3" xfId="22435"/>
    <cellStyle name="40% - Accent6 4 2 2 2 4 3" xfId="22436"/>
    <cellStyle name="40% - Accent6 4 2 2 2 4 4" xfId="22437"/>
    <cellStyle name="40% - Accent6 4 2 2 2 4 5" xfId="22438"/>
    <cellStyle name="40% - Accent6 4 2 2 2 4 6" xfId="22439"/>
    <cellStyle name="40% - Accent6 4 2 2 2 5" xfId="22440"/>
    <cellStyle name="40% - Accent6 4 2 2 2 5 2" xfId="22441"/>
    <cellStyle name="40% - Accent6 4 2 2 2 5 2 2" xfId="22442"/>
    <cellStyle name="40% - Accent6 4 2 2 2 5 2 3" xfId="22443"/>
    <cellStyle name="40% - Accent6 4 2 2 2 5 3" xfId="22444"/>
    <cellStyle name="40% - Accent6 4 2 2 2 5 4" xfId="22445"/>
    <cellStyle name="40% - Accent6 4 2 2 2 5 5" xfId="22446"/>
    <cellStyle name="40% - Accent6 4 2 2 2 5 6" xfId="22447"/>
    <cellStyle name="40% - Accent6 4 2 2 2 6" xfId="22448"/>
    <cellStyle name="40% - Accent6 4 2 2 2 6 2" xfId="22449"/>
    <cellStyle name="40% - Accent6 4 2 2 2 6 3" xfId="22450"/>
    <cellStyle name="40% - Accent6 4 2 2 2 7" xfId="22451"/>
    <cellStyle name="40% - Accent6 4 2 2 2 8" xfId="22452"/>
    <cellStyle name="40% - Accent6 4 2 2 2 9" xfId="22453"/>
    <cellStyle name="40% - Accent6 4 2 2 3" xfId="22454"/>
    <cellStyle name="40% - Accent6 4 2 2 3 2" xfId="22455"/>
    <cellStyle name="40% - Accent6 4 2 2 3 2 2" xfId="22456"/>
    <cellStyle name="40% - Accent6 4 2 2 3 2 2 2" xfId="22457"/>
    <cellStyle name="40% - Accent6 4 2 2 3 2 2 2 2" xfId="22458"/>
    <cellStyle name="40% - Accent6 4 2 2 3 2 2 2 3" xfId="22459"/>
    <cellStyle name="40% - Accent6 4 2 2 3 2 2 3" xfId="22460"/>
    <cellStyle name="40% - Accent6 4 2 2 3 2 2 4" xfId="22461"/>
    <cellStyle name="40% - Accent6 4 2 2 3 2 2 5" xfId="22462"/>
    <cellStyle name="40% - Accent6 4 2 2 3 2 2 6" xfId="22463"/>
    <cellStyle name="40% - Accent6 4 2 2 3 2 3" xfId="22464"/>
    <cellStyle name="40% - Accent6 4 2 2 3 2 3 2" xfId="22465"/>
    <cellStyle name="40% - Accent6 4 2 2 3 2 3 3" xfId="22466"/>
    <cellStyle name="40% - Accent6 4 2 2 3 2 4" xfId="22467"/>
    <cellStyle name="40% - Accent6 4 2 2 3 2 5" xfId="22468"/>
    <cellStyle name="40% - Accent6 4 2 2 3 2 6" xfId="22469"/>
    <cellStyle name="40% - Accent6 4 2 2 3 2 7" xfId="22470"/>
    <cellStyle name="40% - Accent6 4 2 2 3 3" xfId="22471"/>
    <cellStyle name="40% - Accent6 4 2 2 3 3 2" xfId="22472"/>
    <cellStyle name="40% - Accent6 4 2 2 3 3 2 2" xfId="22473"/>
    <cellStyle name="40% - Accent6 4 2 2 3 3 2 3" xfId="22474"/>
    <cellStyle name="40% - Accent6 4 2 2 3 3 3" xfId="22475"/>
    <cellStyle name="40% - Accent6 4 2 2 3 3 4" xfId="22476"/>
    <cellStyle name="40% - Accent6 4 2 2 3 3 5" xfId="22477"/>
    <cellStyle name="40% - Accent6 4 2 2 3 3 6" xfId="22478"/>
    <cellStyle name="40% - Accent6 4 2 2 3 4" xfId="22479"/>
    <cellStyle name="40% - Accent6 4 2 2 3 4 2" xfId="22480"/>
    <cellStyle name="40% - Accent6 4 2 2 3 4 2 2" xfId="22481"/>
    <cellStyle name="40% - Accent6 4 2 2 3 4 2 3" xfId="22482"/>
    <cellStyle name="40% - Accent6 4 2 2 3 4 3" xfId="22483"/>
    <cellStyle name="40% - Accent6 4 2 2 3 4 4" xfId="22484"/>
    <cellStyle name="40% - Accent6 4 2 2 3 4 5" xfId="22485"/>
    <cellStyle name="40% - Accent6 4 2 2 3 4 6" xfId="22486"/>
    <cellStyle name="40% - Accent6 4 2 2 3 5" xfId="22487"/>
    <cellStyle name="40% - Accent6 4 2 2 3 5 2" xfId="22488"/>
    <cellStyle name="40% - Accent6 4 2 2 3 5 3" xfId="22489"/>
    <cellStyle name="40% - Accent6 4 2 2 3 6" xfId="22490"/>
    <cellStyle name="40% - Accent6 4 2 2 3 7" xfId="22491"/>
    <cellStyle name="40% - Accent6 4 2 2 3 8" xfId="22492"/>
    <cellStyle name="40% - Accent6 4 2 2 3 9" xfId="22493"/>
    <cellStyle name="40% - Accent6 4 2 2 4" xfId="22494"/>
    <cellStyle name="40% - Accent6 4 2 2 4 2" xfId="22495"/>
    <cellStyle name="40% - Accent6 4 2 2 4 2 2" xfId="22496"/>
    <cellStyle name="40% - Accent6 4 2 2 4 2 2 2" xfId="22497"/>
    <cellStyle name="40% - Accent6 4 2 2 4 2 2 3" xfId="22498"/>
    <cellStyle name="40% - Accent6 4 2 2 4 2 3" xfId="22499"/>
    <cellStyle name="40% - Accent6 4 2 2 4 2 4" xfId="22500"/>
    <cellStyle name="40% - Accent6 4 2 2 4 2 5" xfId="22501"/>
    <cellStyle name="40% - Accent6 4 2 2 4 2 6" xfId="22502"/>
    <cellStyle name="40% - Accent6 4 2 2 4 3" xfId="22503"/>
    <cellStyle name="40% - Accent6 4 2 2 4 3 2" xfId="22504"/>
    <cellStyle name="40% - Accent6 4 2 2 4 3 3" xfId="22505"/>
    <cellStyle name="40% - Accent6 4 2 2 4 4" xfId="22506"/>
    <cellStyle name="40% - Accent6 4 2 2 4 5" xfId="22507"/>
    <cellStyle name="40% - Accent6 4 2 2 4 6" xfId="22508"/>
    <cellStyle name="40% - Accent6 4 2 2 4 7" xfId="22509"/>
    <cellStyle name="40% - Accent6 4 2 2 5" xfId="22510"/>
    <cellStyle name="40% - Accent6 4 2 2 5 2" xfId="22511"/>
    <cellStyle name="40% - Accent6 4 2 2 5 2 2" xfId="22512"/>
    <cellStyle name="40% - Accent6 4 2 2 5 2 3" xfId="22513"/>
    <cellStyle name="40% - Accent6 4 2 2 5 3" xfId="22514"/>
    <cellStyle name="40% - Accent6 4 2 2 5 4" xfId="22515"/>
    <cellStyle name="40% - Accent6 4 2 2 5 5" xfId="22516"/>
    <cellStyle name="40% - Accent6 4 2 2 5 6" xfId="22517"/>
    <cellStyle name="40% - Accent6 4 2 2 6" xfId="22518"/>
    <cellStyle name="40% - Accent6 4 2 2 6 2" xfId="22519"/>
    <cellStyle name="40% - Accent6 4 2 2 6 2 2" xfId="22520"/>
    <cellStyle name="40% - Accent6 4 2 2 6 2 3" xfId="22521"/>
    <cellStyle name="40% - Accent6 4 2 2 6 3" xfId="22522"/>
    <cellStyle name="40% - Accent6 4 2 2 6 4" xfId="22523"/>
    <cellStyle name="40% - Accent6 4 2 2 6 5" xfId="22524"/>
    <cellStyle name="40% - Accent6 4 2 2 6 6" xfId="22525"/>
    <cellStyle name="40% - Accent6 4 2 2 7" xfId="22526"/>
    <cellStyle name="40% - Accent6 4 2 2 7 2" xfId="22527"/>
    <cellStyle name="40% - Accent6 4 2 2 7 2 2" xfId="22528"/>
    <cellStyle name="40% - Accent6 4 2 2 7 2 3" xfId="22529"/>
    <cellStyle name="40% - Accent6 4 2 2 7 3" xfId="22530"/>
    <cellStyle name="40% - Accent6 4 2 2 7 4" xfId="22531"/>
    <cellStyle name="40% - Accent6 4 2 2 7 5" xfId="22532"/>
    <cellStyle name="40% - Accent6 4 2 2 7 6" xfId="22533"/>
    <cellStyle name="40% - Accent6 4 2 2 8" xfId="22534"/>
    <cellStyle name="40% - Accent6 4 2 2 8 2" xfId="22535"/>
    <cellStyle name="40% - Accent6 4 2 2 8 2 2" xfId="22536"/>
    <cellStyle name="40% - Accent6 4 2 2 8 2 3" xfId="22537"/>
    <cellStyle name="40% - Accent6 4 2 2 8 3" xfId="22538"/>
    <cellStyle name="40% - Accent6 4 2 2 8 4" xfId="22539"/>
    <cellStyle name="40% - Accent6 4 2 2 8 5" xfId="22540"/>
    <cellStyle name="40% - Accent6 4 2 2 8 6" xfId="22541"/>
    <cellStyle name="40% - Accent6 4 2 2 9" xfId="22542"/>
    <cellStyle name="40% - Accent6 4 2 2 9 2" xfId="22543"/>
    <cellStyle name="40% - Accent6 4 2 2 9 3" xfId="22544"/>
    <cellStyle name="40% - Accent6 4 2 3" xfId="22545"/>
    <cellStyle name="40% - Accent6 4 2 3 10" xfId="22546"/>
    <cellStyle name="40% - Accent6 4 2 3 2" xfId="22547"/>
    <cellStyle name="40% - Accent6 4 2 3 2 2" xfId="22548"/>
    <cellStyle name="40% - Accent6 4 2 3 2 2 2" xfId="22549"/>
    <cellStyle name="40% - Accent6 4 2 3 2 2 2 2" xfId="22550"/>
    <cellStyle name="40% - Accent6 4 2 3 2 2 2 3" xfId="22551"/>
    <cellStyle name="40% - Accent6 4 2 3 2 2 3" xfId="22552"/>
    <cellStyle name="40% - Accent6 4 2 3 2 2 4" xfId="22553"/>
    <cellStyle name="40% - Accent6 4 2 3 2 2 5" xfId="22554"/>
    <cellStyle name="40% - Accent6 4 2 3 2 2 6" xfId="22555"/>
    <cellStyle name="40% - Accent6 4 2 3 2 3" xfId="22556"/>
    <cellStyle name="40% - Accent6 4 2 3 2 3 2" xfId="22557"/>
    <cellStyle name="40% - Accent6 4 2 3 2 3 2 2" xfId="22558"/>
    <cellStyle name="40% - Accent6 4 2 3 2 3 2 3" xfId="22559"/>
    <cellStyle name="40% - Accent6 4 2 3 2 3 3" xfId="22560"/>
    <cellStyle name="40% - Accent6 4 2 3 2 3 4" xfId="22561"/>
    <cellStyle name="40% - Accent6 4 2 3 2 3 5" xfId="22562"/>
    <cellStyle name="40% - Accent6 4 2 3 2 3 6" xfId="22563"/>
    <cellStyle name="40% - Accent6 4 2 3 2 4" xfId="22564"/>
    <cellStyle name="40% - Accent6 4 2 3 2 4 2" xfId="22565"/>
    <cellStyle name="40% - Accent6 4 2 3 2 4 3" xfId="22566"/>
    <cellStyle name="40% - Accent6 4 2 3 2 5" xfId="22567"/>
    <cellStyle name="40% - Accent6 4 2 3 2 6" xfId="22568"/>
    <cellStyle name="40% - Accent6 4 2 3 2 7" xfId="22569"/>
    <cellStyle name="40% - Accent6 4 2 3 2 8" xfId="22570"/>
    <cellStyle name="40% - Accent6 4 2 3 3" xfId="22571"/>
    <cellStyle name="40% - Accent6 4 2 3 3 2" xfId="22572"/>
    <cellStyle name="40% - Accent6 4 2 3 3 2 2" xfId="22573"/>
    <cellStyle name="40% - Accent6 4 2 3 3 2 2 2" xfId="22574"/>
    <cellStyle name="40% - Accent6 4 2 3 3 2 2 3" xfId="22575"/>
    <cellStyle name="40% - Accent6 4 2 3 3 2 3" xfId="22576"/>
    <cellStyle name="40% - Accent6 4 2 3 3 2 4" xfId="22577"/>
    <cellStyle name="40% - Accent6 4 2 3 3 2 5" xfId="22578"/>
    <cellStyle name="40% - Accent6 4 2 3 3 2 6" xfId="22579"/>
    <cellStyle name="40% - Accent6 4 2 3 3 3" xfId="22580"/>
    <cellStyle name="40% - Accent6 4 2 3 3 3 2" xfId="22581"/>
    <cellStyle name="40% - Accent6 4 2 3 3 3 3" xfId="22582"/>
    <cellStyle name="40% - Accent6 4 2 3 3 4" xfId="22583"/>
    <cellStyle name="40% - Accent6 4 2 3 3 5" xfId="22584"/>
    <cellStyle name="40% - Accent6 4 2 3 3 6" xfId="22585"/>
    <cellStyle name="40% - Accent6 4 2 3 3 7" xfId="22586"/>
    <cellStyle name="40% - Accent6 4 2 3 4" xfId="22587"/>
    <cellStyle name="40% - Accent6 4 2 3 4 2" xfId="22588"/>
    <cellStyle name="40% - Accent6 4 2 3 4 2 2" xfId="22589"/>
    <cellStyle name="40% - Accent6 4 2 3 4 2 3" xfId="22590"/>
    <cellStyle name="40% - Accent6 4 2 3 4 3" xfId="22591"/>
    <cellStyle name="40% - Accent6 4 2 3 4 4" xfId="22592"/>
    <cellStyle name="40% - Accent6 4 2 3 4 5" xfId="22593"/>
    <cellStyle name="40% - Accent6 4 2 3 4 6" xfId="22594"/>
    <cellStyle name="40% - Accent6 4 2 3 5" xfId="22595"/>
    <cellStyle name="40% - Accent6 4 2 3 5 2" xfId="22596"/>
    <cellStyle name="40% - Accent6 4 2 3 5 2 2" xfId="22597"/>
    <cellStyle name="40% - Accent6 4 2 3 5 2 3" xfId="22598"/>
    <cellStyle name="40% - Accent6 4 2 3 5 3" xfId="22599"/>
    <cellStyle name="40% - Accent6 4 2 3 5 4" xfId="22600"/>
    <cellStyle name="40% - Accent6 4 2 3 5 5" xfId="22601"/>
    <cellStyle name="40% - Accent6 4 2 3 5 6" xfId="22602"/>
    <cellStyle name="40% - Accent6 4 2 3 6" xfId="22603"/>
    <cellStyle name="40% - Accent6 4 2 3 6 2" xfId="22604"/>
    <cellStyle name="40% - Accent6 4 2 3 6 3" xfId="22605"/>
    <cellStyle name="40% - Accent6 4 2 3 7" xfId="22606"/>
    <cellStyle name="40% - Accent6 4 2 3 8" xfId="22607"/>
    <cellStyle name="40% - Accent6 4 2 3 9" xfId="22608"/>
    <cellStyle name="40% - Accent6 4 2 4" xfId="22609"/>
    <cellStyle name="40% - Accent6 4 2 4 2" xfId="22610"/>
    <cellStyle name="40% - Accent6 4 2 4 2 2" xfId="22611"/>
    <cellStyle name="40% - Accent6 4 2 4 2 2 2" xfId="22612"/>
    <cellStyle name="40% - Accent6 4 2 4 2 2 2 2" xfId="22613"/>
    <cellStyle name="40% - Accent6 4 2 4 2 2 2 3" xfId="22614"/>
    <cellStyle name="40% - Accent6 4 2 4 2 2 3" xfId="22615"/>
    <cellStyle name="40% - Accent6 4 2 4 2 2 4" xfId="22616"/>
    <cellStyle name="40% - Accent6 4 2 4 2 2 5" xfId="22617"/>
    <cellStyle name="40% - Accent6 4 2 4 2 2 6" xfId="22618"/>
    <cellStyle name="40% - Accent6 4 2 4 2 3" xfId="22619"/>
    <cellStyle name="40% - Accent6 4 2 4 2 3 2" xfId="22620"/>
    <cellStyle name="40% - Accent6 4 2 4 2 3 3" xfId="22621"/>
    <cellStyle name="40% - Accent6 4 2 4 2 4" xfId="22622"/>
    <cellStyle name="40% - Accent6 4 2 4 2 5" xfId="22623"/>
    <cellStyle name="40% - Accent6 4 2 4 2 6" xfId="22624"/>
    <cellStyle name="40% - Accent6 4 2 4 2 7" xfId="22625"/>
    <cellStyle name="40% - Accent6 4 2 4 3" xfId="22626"/>
    <cellStyle name="40% - Accent6 4 2 4 3 2" xfId="22627"/>
    <cellStyle name="40% - Accent6 4 2 4 3 2 2" xfId="22628"/>
    <cellStyle name="40% - Accent6 4 2 4 3 2 3" xfId="22629"/>
    <cellStyle name="40% - Accent6 4 2 4 3 3" xfId="22630"/>
    <cellStyle name="40% - Accent6 4 2 4 3 4" xfId="22631"/>
    <cellStyle name="40% - Accent6 4 2 4 3 5" xfId="22632"/>
    <cellStyle name="40% - Accent6 4 2 4 3 6" xfId="22633"/>
    <cellStyle name="40% - Accent6 4 2 4 4" xfId="22634"/>
    <cellStyle name="40% - Accent6 4 2 4 4 2" xfId="22635"/>
    <cellStyle name="40% - Accent6 4 2 4 4 2 2" xfId="22636"/>
    <cellStyle name="40% - Accent6 4 2 4 4 2 3" xfId="22637"/>
    <cellStyle name="40% - Accent6 4 2 4 4 3" xfId="22638"/>
    <cellStyle name="40% - Accent6 4 2 4 4 4" xfId="22639"/>
    <cellStyle name="40% - Accent6 4 2 4 4 5" xfId="22640"/>
    <cellStyle name="40% - Accent6 4 2 4 4 6" xfId="22641"/>
    <cellStyle name="40% - Accent6 4 2 4 5" xfId="22642"/>
    <cellStyle name="40% - Accent6 4 2 4 5 2" xfId="22643"/>
    <cellStyle name="40% - Accent6 4 2 4 5 3" xfId="22644"/>
    <cellStyle name="40% - Accent6 4 2 4 6" xfId="22645"/>
    <cellStyle name="40% - Accent6 4 2 4 7" xfId="22646"/>
    <cellStyle name="40% - Accent6 4 2 4 8" xfId="22647"/>
    <cellStyle name="40% - Accent6 4 2 4 9" xfId="22648"/>
    <cellStyle name="40% - Accent6 4 2 5" xfId="22649"/>
    <cellStyle name="40% - Accent6 4 2 5 2" xfId="22650"/>
    <cellStyle name="40% - Accent6 4 2 5 2 2" xfId="22651"/>
    <cellStyle name="40% - Accent6 4 2 5 2 2 2" xfId="22652"/>
    <cellStyle name="40% - Accent6 4 2 5 2 2 3" xfId="22653"/>
    <cellStyle name="40% - Accent6 4 2 5 2 3" xfId="22654"/>
    <cellStyle name="40% - Accent6 4 2 5 2 4" xfId="22655"/>
    <cellStyle name="40% - Accent6 4 2 5 2 5" xfId="22656"/>
    <cellStyle name="40% - Accent6 4 2 5 2 6" xfId="22657"/>
    <cellStyle name="40% - Accent6 4 2 5 3" xfId="22658"/>
    <cellStyle name="40% - Accent6 4 2 5 3 2" xfId="22659"/>
    <cellStyle name="40% - Accent6 4 2 5 3 3" xfId="22660"/>
    <cellStyle name="40% - Accent6 4 2 5 4" xfId="22661"/>
    <cellStyle name="40% - Accent6 4 2 5 5" xfId="22662"/>
    <cellStyle name="40% - Accent6 4 2 5 6" xfId="22663"/>
    <cellStyle name="40% - Accent6 4 2 5 7" xfId="22664"/>
    <cellStyle name="40% - Accent6 4 2 6" xfId="22665"/>
    <cellStyle name="40% - Accent6 4 2 6 2" xfId="22666"/>
    <cellStyle name="40% - Accent6 4 2 6 2 2" xfId="22667"/>
    <cellStyle name="40% - Accent6 4 2 6 2 3" xfId="22668"/>
    <cellStyle name="40% - Accent6 4 2 6 3" xfId="22669"/>
    <cellStyle name="40% - Accent6 4 2 6 4" xfId="22670"/>
    <cellStyle name="40% - Accent6 4 2 6 5" xfId="22671"/>
    <cellStyle name="40% - Accent6 4 2 6 6" xfId="22672"/>
    <cellStyle name="40% - Accent6 4 2 7" xfId="22673"/>
    <cellStyle name="40% - Accent6 4 2 7 2" xfId="22674"/>
    <cellStyle name="40% - Accent6 4 2 7 2 2" xfId="22675"/>
    <cellStyle name="40% - Accent6 4 2 7 2 3" xfId="22676"/>
    <cellStyle name="40% - Accent6 4 2 7 3" xfId="22677"/>
    <cellStyle name="40% - Accent6 4 2 7 4" xfId="22678"/>
    <cellStyle name="40% - Accent6 4 2 7 5" xfId="22679"/>
    <cellStyle name="40% - Accent6 4 2 7 6" xfId="22680"/>
    <cellStyle name="40% - Accent6 4 2 8" xfId="22681"/>
    <cellStyle name="40% - Accent6 4 2 8 2" xfId="22682"/>
    <cellStyle name="40% - Accent6 4 2 8 2 2" xfId="22683"/>
    <cellStyle name="40% - Accent6 4 2 8 2 3" xfId="22684"/>
    <cellStyle name="40% - Accent6 4 2 8 3" xfId="22685"/>
    <cellStyle name="40% - Accent6 4 2 8 4" xfId="22686"/>
    <cellStyle name="40% - Accent6 4 2 8 5" xfId="22687"/>
    <cellStyle name="40% - Accent6 4 2 8 6" xfId="22688"/>
    <cellStyle name="40% - Accent6 4 2 9" xfId="22689"/>
    <cellStyle name="40% - Accent6 4 2 9 2" xfId="22690"/>
    <cellStyle name="40% - Accent6 4 2 9 2 2" xfId="22691"/>
    <cellStyle name="40% - Accent6 4 2 9 2 3" xfId="22692"/>
    <cellStyle name="40% - Accent6 4 2 9 3" xfId="22693"/>
    <cellStyle name="40% - Accent6 4 2 9 4" xfId="22694"/>
    <cellStyle name="40% - Accent6 4 2 9 5" xfId="22695"/>
    <cellStyle name="40% - Accent6 4 2 9 6" xfId="22696"/>
    <cellStyle name="40% - Accent6 4 3" xfId="22697"/>
    <cellStyle name="40% - Accent6 4 3 10" xfId="22698"/>
    <cellStyle name="40% - Accent6 4 3 11" xfId="22699"/>
    <cellStyle name="40% - Accent6 4 3 12" xfId="22700"/>
    <cellStyle name="40% - Accent6 4 3 13" xfId="22701"/>
    <cellStyle name="40% - Accent6 4 3 2" xfId="22702"/>
    <cellStyle name="40% - Accent6 4 3 2 10" xfId="22703"/>
    <cellStyle name="40% - Accent6 4 3 2 2" xfId="22704"/>
    <cellStyle name="40% - Accent6 4 3 2 2 2" xfId="22705"/>
    <cellStyle name="40% - Accent6 4 3 2 2 2 2" xfId="22706"/>
    <cellStyle name="40% - Accent6 4 3 2 2 2 2 2" xfId="22707"/>
    <cellStyle name="40% - Accent6 4 3 2 2 2 2 3" xfId="22708"/>
    <cellStyle name="40% - Accent6 4 3 2 2 2 3" xfId="22709"/>
    <cellStyle name="40% - Accent6 4 3 2 2 2 4" xfId="22710"/>
    <cellStyle name="40% - Accent6 4 3 2 2 2 5" xfId="22711"/>
    <cellStyle name="40% - Accent6 4 3 2 2 2 6" xfId="22712"/>
    <cellStyle name="40% - Accent6 4 3 2 2 3" xfId="22713"/>
    <cellStyle name="40% - Accent6 4 3 2 2 3 2" xfId="22714"/>
    <cellStyle name="40% - Accent6 4 3 2 2 3 2 2" xfId="22715"/>
    <cellStyle name="40% - Accent6 4 3 2 2 3 2 3" xfId="22716"/>
    <cellStyle name="40% - Accent6 4 3 2 2 3 3" xfId="22717"/>
    <cellStyle name="40% - Accent6 4 3 2 2 3 4" xfId="22718"/>
    <cellStyle name="40% - Accent6 4 3 2 2 3 5" xfId="22719"/>
    <cellStyle name="40% - Accent6 4 3 2 2 3 6" xfId="22720"/>
    <cellStyle name="40% - Accent6 4 3 2 2 4" xfId="22721"/>
    <cellStyle name="40% - Accent6 4 3 2 2 4 2" xfId="22722"/>
    <cellStyle name="40% - Accent6 4 3 2 2 4 3" xfId="22723"/>
    <cellStyle name="40% - Accent6 4 3 2 2 5" xfId="22724"/>
    <cellStyle name="40% - Accent6 4 3 2 2 6" xfId="22725"/>
    <cellStyle name="40% - Accent6 4 3 2 2 7" xfId="22726"/>
    <cellStyle name="40% - Accent6 4 3 2 2 8" xfId="22727"/>
    <cellStyle name="40% - Accent6 4 3 2 3" xfId="22728"/>
    <cellStyle name="40% - Accent6 4 3 2 3 2" xfId="22729"/>
    <cellStyle name="40% - Accent6 4 3 2 3 2 2" xfId="22730"/>
    <cellStyle name="40% - Accent6 4 3 2 3 2 2 2" xfId="22731"/>
    <cellStyle name="40% - Accent6 4 3 2 3 2 2 3" xfId="22732"/>
    <cellStyle name="40% - Accent6 4 3 2 3 2 3" xfId="22733"/>
    <cellStyle name="40% - Accent6 4 3 2 3 2 4" xfId="22734"/>
    <cellStyle name="40% - Accent6 4 3 2 3 2 5" xfId="22735"/>
    <cellStyle name="40% - Accent6 4 3 2 3 2 6" xfId="22736"/>
    <cellStyle name="40% - Accent6 4 3 2 3 3" xfId="22737"/>
    <cellStyle name="40% - Accent6 4 3 2 3 3 2" xfId="22738"/>
    <cellStyle name="40% - Accent6 4 3 2 3 3 3" xfId="22739"/>
    <cellStyle name="40% - Accent6 4 3 2 3 4" xfId="22740"/>
    <cellStyle name="40% - Accent6 4 3 2 3 5" xfId="22741"/>
    <cellStyle name="40% - Accent6 4 3 2 3 6" xfId="22742"/>
    <cellStyle name="40% - Accent6 4 3 2 3 7" xfId="22743"/>
    <cellStyle name="40% - Accent6 4 3 2 4" xfId="22744"/>
    <cellStyle name="40% - Accent6 4 3 2 4 2" xfId="22745"/>
    <cellStyle name="40% - Accent6 4 3 2 4 2 2" xfId="22746"/>
    <cellStyle name="40% - Accent6 4 3 2 4 2 3" xfId="22747"/>
    <cellStyle name="40% - Accent6 4 3 2 4 3" xfId="22748"/>
    <cellStyle name="40% - Accent6 4 3 2 4 4" xfId="22749"/>
    <cellStyle name="40% - Accent6 4 3 2 4 5" xfId="22750"/>
    <cellStyle name="40% - Accent6 4 3 2 4 6" xfId="22751"/>
    <cellStyle name="40% - Accent6 4 3 2 5" xfId="22752"/>
    <cellStyle name="40% - Accent6 4 3 2 5 2" xfId="22753"/>
    <cellStyle name="40% - Accent6 4 3 2 5 2 2" xfId="22754"/>
    <cellStyle name="40% - Accent6 4 3 2 5 2 3" xfId="22755"/>
    <cellStyle name="40% - Accent6 4 3 2 5 3" xfId="22756"/>
    <cellStyle name="40% - Accent6 4 3 2 5 4" xfId="22757"/>
    <cellStyle name="40% - Accent6 4 3 2 5 5" xfId="22758"/>
    <cellStyle name="40% - Accent6 4 3 2 5 6" xfId="22759"/>
    <cellStyle name="40% - Accent6 4 3 2 6" xfId="22760"/>
    <cellStyle name="40% - Accent6 4 3 2 6 2" xfId="22761"/>
    <cellStyle name="40% - Accent6 4 3 2 6 3" xfId="22762"/>
    <cellStyle name="40% - Accent6 4 3 2 7" xfId="22763"/>
    <cellStyle name="40% - Accent6 4 3 2 8" xfId="22764"/>
    <cellStyle name="40% - Accent6 4 3 2 9" xfId="22765"/>
    <cellStyle name="40% - Accent6 4 3 3" xfId="22766"/>
    <cellStyle name="40% - Accent6 4 3 3 2" xfId="22767"/>
    <cellStyle name="40% - Accent6 4 3 3 2 2" xfId="22768"/>
    <cellStyle name="40% - Accent6 4 3 3 2 2 2" xfId="22769"/>
    <cellStyle name="40% - Accent6 4 3 3 2 2 2 2" xfId="22770"/>
    <cellStyle name="40% - Accent6 4 3 3 2 2 2 3" xfId="22771"/>
    <cellStyle name="40% - Accent6 4 3 3 2 2 3" xfId="22772"/>
    <cellStyle name="40% - Accent6 4 3 3 2 2 4" xfId="22773"/>
    <cellStyle name="40% - Accent6 4 3 3 2 2 5" xfId="22774"/>
    <cellStyle name="40% - Accent6 4 3 3 2 2 6" xfId="22775"/>
    <cellStyle name="40% - Accent6 4 3 3 2 3" xfId="22776"/>
    <cellStyle name="40% - Accent6 4 3 3 2 3 2" xfId="22777"/>
    <cellStyle name="40% - Accent6 4 3 3 2 3 3" xfId="22778"/>
    <cellStyle name="40% - Accent6 4 3 3 2 4" xfId="22779"/>
    <cellStyle name="40% - Accent6 4 3 3 2 5" xfId="22780"/>
    <cellStyle name="40% - Accent6 4 3 3 2 6" xfId="22781"/>
    <cellStyle name="40% - Accent6 4 3 3 2 7" xfId="22782"/>
    <cellStyle name="40% - Accent6 4 3 3 3" xfId="22783"/>
    <cellStyle name="40% - Accent6 4 3 3 3 2" xfId="22784"/>
    <cellStyle name="40% - Accent6 4 3 3 3 2 2" xfId="22785"/>
    <cellStyle name="40% - Accent6 4 3 3 3 2 3" xfId="22786"/>
    <cellStyle name="40% - Accent6 4 3 3 3 3" xfId="22787"/>
    <cellStyle name="40% - Accent6 4 3 3 3 4" xfId="22788"/>
    <cellStyle name="40% - Accent6 4 3 3 3 5" xfId="22789"/>
    <cellStyle name="40% - Accent6 4 3 3 3 6" xfId="22790"/>
    <cellStyle name="40% - Accent6 4 3 3 4" xfId="22791"/>
    <cellStyle name="40% - Accent6 4 3 3 4 2" xfId="22792"/>
    <cellStyle name="40% - Accent6 4 3 3 4 2 2" xfId="22793"/>
    <cellStyle name="40% - Accent6 4 3 3 4 2 3" xfId="22794"/>
    <cellStyle name="40% - Accent6 4 3 3 4 3" xfId="22795"/>
    <cellStyle name="40% - Accent6 4 3 3 4 4" xfId="22796"/>
    <cellStyle name="40% - Accent6 4 3 3 4 5" xfId="22797"/>
    <cellStyle name="40% - Accent6 4 3 3 4 6" xfId="22798"/>
    <cellStyle name="40% - Accent6 4 3 3 5" xfId="22799"/>
    <cellStyle name="40% - Accent6 4 3 3 5 2" xfId="22800"/>
    <cellStyle name="40% - Accent6 4 3 3 5 3" xfId="22801"/>
    <cellStyle name="40% - Accent6 4 3 3 6" xfId="22802"/>
    <cellStyle name="40% - Accent6 4 3 3 7" xfId="22803"/>
    <cellStyle name="40% - Accent6 4 3 3 8" xfId="22804"/>
    <cellStyle name="40% - Accent6 4 3 3 9" xfId="22805"/>
    <cellStyle name="40% - Accent6 4 3 4" xfId="22806"/>
    <cellStyle name="40% - Accent6 4 3 4 2" xfId="22807"/>
    <cellStyle name="40% - Accent6 4 3 4 2 2" xfId="22808"/>
    <cellStyle name="40% - Accent6 4 3 4 2 2 2" xfId="22809"/>
    <cellStyle name="40% - Accent6 4 3 4 2 2 3" xfId="22810"/>
    <cellStyle name="40% - Accent6 4 3 4 2 3" xfId="22811"/>
    <cellStyle name="40% - Accent6 4 3 4 2 4" xfId="22812"/>
    <cellStyle name="40% - Accent6 4 3 4 2 5" xfId="22813"/>
    <cellStyle name="40% - Accent6 4 3 4 2 6" xfId="22814"/>
    <cellStyle name="40% - Accent6 4 3 4 3" xfId="22815"/>
    <cellStyle name="40% - Accent6 4 3 4 3 2" xfId="22816"/>
    <cellStyle name="40% - Accent6 4 3 4 3 3" xfId="22817"/>
    <cellStyle name="40% - Accent6 4 3 4 4" xfId="22818"/>
    <cellStyle name="40% - Accent6 4 3 4 5" xfId="22819"/>
    <cellStyle name="40% - Accent6 4 3 4 6" xfId="22820"/>
    <cellStyle name="40% - Accent6 4 3 4 7" xfId="22821"/>
    <cellStyle name="40% - Accent6 4 3 5" xfId="22822"/>
    <cellStyle name="40% - Accent6 4 3 5 2" xfId="22823"/>
    <cellStyle name="40% - Accent6 4 3 5 2 2" xfId="22824"/>
    <cellStyle name="40% - Accent6 4 3 5 2 3" xfId="22825"/>
    <cellStyle name="40% - Accent6 4 3 5 3" xfId="22826"/>
    <cellStyle name="40% - Accent6 4 3 5 4" xfId="22827"/>
    <cellStyle name="40% - Accent6 4 3 5 5" xfId="22828"/>
    <cellStyle name="40% - Accent6 4 3 5 6" xfId="22829"/>
    <cellStyle name="40% - Accent6 4 3 6" xfId="22830"/>
    <cellStyle name="40% - Accent6 4 3 6 2" xfId="22831"/>
    <cellStyle name="40% - Accent6 4 3 6 2 2" xfId="22832"/>
    <cellStyle name="40% - Accent6 4 3 6 2 3" xfId="22833"/>
    <cellStyle name="40% - Accent6 4 3 6 3" xfId="22834"/>
    <cellStyle name="40% - Accent6 4 3 6 4" xfId="22835"/>
    <cellStyle name="40% - Accent6 4 3 6 5" xfId="22836"/>
    <cellStyle name="40% - Accent6 4 3 6 6" xfId="22837"/>
    <cellStyle name="40% - Accent6 4 3 7" xfId="22838"/>
    <cellStyle name="40% - Accent6 4 3 7 2" xfId="22839"/>
    <cellStyle name="40% - Accent6 4 3 7 2 2" xfId="22840"/>
    <cellStyle name="40% - Accent6 4 3 7 2 3" xfId="22841"/>
    <cellStyle name="40% - Accent6 4 3 7 3" xfId="22842"/>
    <cellStyle name="40% - Accent6 4 3 7 4" xfId="22843"/>
    <cellStyle name="40% - Accent6 4 3 7 5" xfId="22844"/>
    <cellStyle name="40% - Accent6 4 3 7 6" xfId="22845"/>
    <cellStyle name="40% - Accent6 4 3 8" xfId="22846"/>
    <cellStyle name="40% - Accent6 4 3 8 2" xfId="22847"/>
    <cellStyle name="40% - Accent6 4 3 8 2 2" xfId="22848"/>
    <cellStyle name="40% - Accent6 4 3 8 2 3" xfId="22849"/>
    <cellStyle name="40% - Accent6 4 3 8 3" xfId="22850"/>
    <cellStyle name="40% - Accent6 4 3 8 4" xfId="22851"/>
    <cellStyle name="40% - Accent6 4 3 8 5" xfId="22852"/>
    <cellStyle name="40% - Accent6 4 3 8 6" xfId="22853"/>
    <cellStyle name="40% - Accent6 4 3 9" xfId="22854"/>
    <cellStyle name="40% - Accent6 4 3 9 2" xfId="22855"/>
    <cellStyle name="40% - Accent6 4 3 9 3" xfId="22856"/>
    <cellStyle name="40% - Accent6 4 4" xfId="22857"/>
    <cellStyle name="40% - Accent6 4 4 10" xfId="22858"/>
    <cellStyle name="40% - Accent6 4 4 2" xfId="22859"/>
    <cellStyle name="40% - Accent6 4 4 2 2" xfId="22860"/>
    <cellStyle name="40% - Accent6 4 4 2 2 2" xfId="22861"/>
    <cellStyle name="40% - Accent6 4 4 2 2 2 2" xfId="22862"/>
    <cellStyle name="40% - Accent6 4 4 2 2 2 3" xfId="22863"/>
    <cellStyle name="40% - Accent6 4 4 2 2 3" xfId="22864"/>
    <cellStyle name="40% - Accent6 4 4 2 2 4" xfId="22865"/>
    <cellStyle name="40% - Accent6 4 4 2 2 5" xfId="22866"/>
    <cellStyle name="40% - Accent6 4 4 2 2 6" xfId="22867"/>
    <cellStyle name="40% - Accent6 4 4 2 3" xfId="22868"/>
    <cellStyle name="40% - Accent6 4 4 2 3 2" xfId="22869"/>
    <cellStyle name="40% - Accent6 4 4 2 3 2 2" xfId="22870"/>
    <cellStyle name="40% - Accent6 4 4 2 3 2 3" xfId="22871"/>
    <cellStyle name="40% - Accent6 4 4 2 3 3" xfId="22872"/>
    <cellStyle name="40% - Accent6 4 4 2 3 4" xfId="22873"/>
    <cellStyle name="40% - Accent6 4 4 2 3 5" xfId="22874"/>
    <cellStyle name="40% - Accent6 4 4 2 3 6" xfId="22875"/>
    <cellStyle name="40% - Accent6 4 4 2 4" xfId="22876"/>
    <cellStyle name="40% - Accent6 4 4 2 4 2" xfId="22877"/>
    <cellStyle name="40% - Accent6 4 4 2 4 3" xfId="22878"/>
    <cellStyle name="40% - Accent6 4 4 2 5" xfId="22879"/>
    <cellStyle name="40% - Accent6 4 4 2 6" xfId="22880"/>
    <cellStyle name="40% - Accent6 4 4 2 7" xfId="22881"/>
    <cellStyle name="40% - Accent6 4 4 2 8" xfId="22882"/>
    <cellStyle name="40% - Accent6 4 4 3" xfId="22883"/>
    <cellStyle name="40% - Accent6 4 4 3 2" xfId="22884"/>
    <cellStyle name="40% - Accent6 4 4 3 2 2" xfId="22885"/>
    <cellStyle name="40% - Accent6 4 4 3 2 2 2" xfId="22886"/>
    <cellStyle name="40% - Accent6 4 4 3 2 2 3" xfId="22887"/>
    <cellStyle name="40% - Accent6 4 4 3 2 3" xfId="22888"/>
    <cellStyle name="40% - Accent6 4 4 3 2 4" xfId="22889"/>
    <cellStyle name="40% - Accent6 4 4 3 2 5" xfId="22890"/>
    <cellStyle name="40% - Accent6 4 4 3 2 6" xfId="22891"/>
    <cellStyle name="40% - Accent6 4 4 3 3" xfId="22892"/>
    <cellStyle name="40% - Accent6 4 4 3 3 2" xfId="22893"/>
    <cellStyle name="40% - Accent6 4 4 3 3 3" xfId="22894"/>
    <cellStyle name="40% - Accent6 4 4 3 4" xfId="22895"/>
    <cellStyle name="40% - Accent6 4 4 3 5" xfId="22896"/>
    <cellStyle name="40% - Accent6 4 4 3 6" xfId="22897"/>
    <cellStyle name="40% - Accent6 4 4 3 7" xfId="22898"/>
    <cellStyle name="40% - Accent6 4 4 4" xfId="22899"/>
    <cellStyle name="40% - Accent6 4 4 4 2" xfId="22900"/>
    <cellStyle name="40% - Accent6 4 4 4 2 2" xfId="22901"/>
    <cellStyle name="40% - Accent6 4 4 4 2 3" xfId="22902"/>
    <cellStyle name="40% - Accent6 4 4 4 3" xfId="22903"/>
    <cellStyle name="40% - Accent6 4 4 4 4" xfId="22904"/>
    <cellStyle name="40% - Accent6 4 4 4 5" xfId="22905"/>
    <cellStyle name="40% - Accent6 4 4 4 6" xfId="22906"/>
    <cellStyle name="40% - Accent6 4 4 5" xfId="22907"/>
    <cellStyle name="40% - Accent6 4 4 5 2" xfId="22908"/>
    <cellStyle name="40% - Accent6 4 4 5 2 2" xfId="22909"/>
    <cellStyle name="40% - Accent6 4 4 5 2 3" xfId="22910"/>
    <cellStyle name="40% - Accent6 4 4 5 3" xfId="22911"/>
    <cellStyle name="40% - Accent6 4 4 5 4" xfId="22912"/>
    <cellStyle name="40% - Accent6 4 4 5 5" xfId="22913"/>
    <cellStyle name="40% - Accent6 4 4 5 6" xfId="22914"/>
    <cellStyle name="40% - Accent6 4 4 6" xfId="22915"/>
    <cellStyle name="40% - Accent6 4 4 6 2" xfId="22916"/>
    <cellStyle name="40% - Accent6 4 4 6 3" xfId="22917"/>
    <cellStyle name="40% - Accent6 4 4 7" xfId="22918"/>
    <cellStyle name="40% - Accent6 4 4 8" xfId="22919"/>
    <cellStyle name="40% - Accent6 4 4 9" xfId="22920"/>
    <cellStyle name="40% - Accent6 4 5" xfId="22921"/>
    <cellStyle name="40% - Accent6 4 5 2" xfId="22922"/>
    <cellStyle name="40% - Accent6 4 5 2 2" xfId="22923"/>
    <cellStyle name="40% - Accent6 4 5 2 2 2" xfId="22924"/>
    <cellStyle name="40% - Accent6 4 5 2 2 2 2" xfId="22925"/>
    <cellStyle name="40% - Accent6 4 5 2 2 2 3" xfId="22926"/>
    <cellStyle name="40% - Accent6 4 5 2 2 3" xfId="22927"/>
    <cellStyle name="40% - Accent6 4 5 2 2 4" xfId="22928"/>
    <cellStyle name="40% - Accent6 4 5 2 2 5" xfId="22929"/>
    <cellStyle name="40% - Accent6 4 5 2 2 6" xfId="22930"/>
    <cellStyle name="40% - Accent6 4 5 2 3" xfId="22931"/>
    <cellStyle name="40% - Accent6 4 5 2 3 2" xfId="22932"/>
    <cellStyle name="40% - Accent6 4 5 2 3 3" xfId="22933"/>
    <cellStyle name="40% - Accent6 4 5 2 4" xfId="22934"/>
    <cellStyle name="40% - Accent6 4 5 2 5" xfId="22935"/>
    <cellStyle name="40% - Accent6 4 5 2 6" xfId="22936"/>
    <cellStyle name="40% - Accent6 4 5 2 7" xfId="22937"/>
    <cellStyle name="40% - Accent6 4 5 3" xfId="22938"/>
    <cellStyle name="40% - Accent6 4 5 3 2" xfId="22939"/>
    <cellStyle name="40% - Accent6 4 5 3 2 2" xfId="22940"/>
    <cellStyle name="40% - Accent6 4 5 3 2 3" xfId="22941"/>
    <cellStyle name="40% - Accent6 4 5 3 3" xfId="22942"/>
    <cellStyle name="40% - Accent6 4 5 3 4" xfId="22943"/>
    <cellStyle name="40% - Accent6 4 5 3 5" xfId="22944"/>
    <cellStyle name="40% - Accent6 4 5 3 6" xfId="22945"/>
    <cellStyle name="40% - Accent6 4 5 4" xfId="22946"/>
    <cellStyle name="40% - Accent6 4 5 4 2" xfId="22947"/>
    <cellStyle name="40% - Accent6 4 5 4 2 2" xfId="22948"/>
    <cellStyle name="40% - Accent6 4 5 4 2 3" xfId="22949"/>
    <cellStyle name="40% - Accent6 4 5 4 3" xfId="22950"/>
    <cellStyle name="40% - Accent6 4 5 4 4" xfId="22951"/>
    <cellStyle name="40% - Accent6 4 5 4 5" xfId="22952"/>
    <cellStyle name="40% - Accent6 4 5 4 6" xfId="22953"/>
    <cellStyle name="40% - Accent6 4 5 5" xfId="22954"/>
    <cellStyle name="40% - Accent6 4 5 5 2" xfId="22955"/>
    <cellStyle name="40% - Accent6 4 5 5 3" xfId="22956"/>
    <cellStyle name="40% - Accent6 4 5 6" xfId="22957"/>
    <cellStyle name="40% - Accent6 4 5 7" xfId="22958"/>
    <cellStyle name="40% - Accent6 4 5 8" xfId="22959"/>
    <cellStyle name="40% - Accent6 4 5 9" xfId="22960"/>
    <cellStyle name="40% - Accent6 4 6" xfId="22961"/>
    <cellStyle name="40% - Accent6 4 6 2" xfId="22962"/>
    <cellStyle name="40% - Accent6 4 6 2 2" xfId="22963"/>
    <cellStyle name="40% - Accent6 4 6 2 2 2" xfId="22964"/>
    <cellStyle name="40% - Accent6 4 6 2 2 3" xfId="22965"/>
    <cellStyle name="40% - Accent6 4 6 2 3" xfId="22966"/>
    <cellStyle name="40% - Accent6 4 6 2 4" xfId="22967"/>
    <cellStyle name="40% - Accent6 4 6 2 5" xfId="22968"/>
    <cellStyle name="40% - Accent6 4 6 2 6" xfId="22969"/>
    <cellStyle name="40% - Accent6 4 6 3" xfId="22970"/>
    <cellStyle name="40% - Accent6 4 6 3 2" xfId="22971"/>
    <cellStyle name="40% - Accent6 4 6 3 3" xfId="22972"/>
    <cellStyle name="40% - Accent6 4 6 4" xfId="22973"/>
    <cellStyle name="40% - Accent6 4 6 5" xfId="22974"/>
    <cellStyle name="40% - Accent6 4 6 6" xfId="22975"/>
    <cellStyle name="40% - Accent6 4 6 7" xfId="22976"/>
    <cellStyle name="40% - Accent6 4 7" xfId="22977"/>
    <cellStyle name="40% - Accent6 4 7 2" xfId="22978"/>
    <cellStyle name="40% - Accent6 4 7 2 2" xfId="22979"/>
    <cellStyle name="40% - Accent6 4 7 2 3" xfId="22980"/>
    <cellStyle name="40% - Accent6 4 7 3" xfId="22981"/>
    <cellStyle name="40% - Accent6 4 7 4" xfId="22982"/>
    <cellStyle name="40% - Accent6 4 7 5" xfId="22983"/>
    <cellStyle name="40% - Accent6 4 7 6" xfId="22984"/>
    <cellStyle name="40% - Accent6 4 8" xfId="22985"/>
    <cellStyle name="40% - Accent6 4 8 2" xfId="22986"/>
    <cellStyle name="40% - Accent6 4 8 2 2" xfId="22987"/>
    <cellStyle name="40% - Accent6 4 8 2 3" xfId="22988"/>
    <cellStyle name="40% - Accent6 4 8 3" xfId="22989"/>
    <cellStyle name="40% - Accent6 4 8 4" xfId="22990"/>
    <cellStyle name="40% - Accent6 4 8 5" xfId="22991"/>
    <cellStyle name="40% - Accent6 4 8 6" xfId="22992"/>
    <cellStyle name="40% - Accent6 4 9" xfId="22993"/>
    <cellStyle name="40% - Accent6 4 9 2" xfId="22994"/>
    <cellStyle name="40% - Accent6 4 9 2 2" xfId="22995"/>
    <cellStyle name="40% - Accent6 4 9 2 3" xfId="22996"/>
    <cellStyle name="40% - Accent6 4 9 3" xfId="22997"/>
    <cellStyle name="40% - Accent6 4 9 4" xfId="22998"/>
    <cellStyle name="40% - Accent6 4 9 5" xfId="22999"/>
    <cellStyle name="40% - Accent6 4 9 6" xfId="23000"/>
    <cellStyle name="40% - Accent6 5" xfId="23001"/>
    <cellStyle name="40% - Accent6 5 10" xfId="23002"/>
    <cellStyle name="40% - Accent6 5 11" xfId="23003"/>
    <cellStyle name="40% - Accent6 5 12" xfId="23004"/>
    <cellStyle name="40% - Accent6 5 13" xfId="23005"/>
    <cellStyle name="40% - Accent6 5 2" xfId="23006"/>
    <cellStyle name="40% - Accent6 5 2 10" xfId="23007"/>
    <cellStyle name="40% - Accent6 5 2 2" xfId="23008"/>
    <cellStyle name="40% - Accent6 5 2 2 2" xfId="23009"/>
    <cellStyle name="40% - Accent6 5 2 2 2 2" xfId="23010"/>
    <cellStyle name="40% - Accent6 5 2 2 2 2 2" xfId="23011"/>
    <cellStyle name="40% - Accent6 5 2 2 2 2 3" xfId="23012"/>
    <cellStyle name="40% - Accent6 5 2 2 2 3" xfId="23013"/>
    <cellStyle name="40% - Accent6 5 2 2 2 4" xfId="23014"/>
    <cellStyle name="40% - Accent6 5 2 2 2 5" xfId="23015"/>
    <cellStyle name="40% - Accent6 5 2 2 2 6" xfId="23016"/>
    <cellStyle name="40% - Accent6 5 2 2 3" xfId="23017"/>
    <cellStyle name="40% - Accent6 5 2 2 3 2" xfId="23018"/>
    <cellStyle name="40% - Accent6 5 2 2 3 2 2" xfId="23019"/>
    <cellStyle name="40% - Accent6 5 2 2 3 2 3" xfId="23020"/>
    <cellStyle name="40% - Accent6 5 2 2 3 3" xfId="23021"/>
    <cellStyle name="40% - Accent6 5 2 2 3 4" xfId="23022"/>
    <cellStyle name="40% - Accent6 5 2 2 3 5" xfId="23023"/>
    <cellStyle name="40% - Accent6 5 2 2 3 6" xfId="23024"/>
    <cellStyle name="40% - Accent6 5 2 2 4" xfId="23025"/>
    <cellStyle name="40% - Accent6 5 2 2 4 2" xfId="23026"/>
    <cellStyle name="40% - Accent6 5 2 2 4 3" xfId="23027"/>
    <cellStyle name="40% - Accent6 5 2 2 5" xfId="23028"/>
    <cellStyle name="40% - Accent6 5 2 2 6" xfId="23029"/>
    <cellStyle name="40% - Accent6 5 2 2 7" xfId="23030"/>
    <cellStyle name="40% - Accent6 5 2 2 8" xfId="23031"/>
    <cellStyle name="40% - Accent6 5 2 3" xfId="23032"/>
    <cellStyle name="40% - Accent6 5 2 3 2" xfId="23033"/>
    <cellStyle name="40% - Accent6 5 2 3 2 2" xfId="23034"/>
    <cellStyle name="40% - Accent6 5 2 3 2 2 2" xfId="23035"/>
    <cellStyle name="40% - Accent6 5 2 3 2 2 3" xfId="23036"/>
    <cellStyle name="40% - Accent6 5 2 3 2 3" xfId="23037"/>
    <cellStyle name="40% - Accent6 5 2 3 2 4" xfId="23038"/>
    <cellStyle name="40% - Accent6 5 2 3 2 5" xfId="23039"/>
    <cellStyle name="40% - Accent6 5 2 3 2 6" xfId="23040"/>
    <cellStyle name="40% - Accent6 5 2 3 3" xfId="23041"/>
    <cellStyle name="40% - Accent6 5 2 3 3 2" xfId="23042"/>
    <cellStyle name="40% - Accent6 5 2 3 3 3" xfId="23043"/>
    <cellStyle name="40% - Accent6 5 2 3 4" xfId="23044"/>
    <cellStyle name="40% - Accent6 5 2 3 5" xfId="23045"/>
    <cellStyle name="40% - Accent6 5 2 3 6" xfId="23046"/>
    <cellStyle name="40% - Accent6 5 2 3 7" xfId="23047"/>
    <cellStyle name="40% - Accent6 5 2 4" xfId="23048"/>
    <cellStyle name="40% - Accent6 5 2 4 2" xfId="23049"/>
    <cellStyle name="40% - Accent6 5 2 4 2 2" xfId="23050"/>
    <cellStyle name="40% - Accent6 5 2 4 2 3" xfId="23051"/>
    <cellStyle name="40% - Accent6 5 2 4 3" xfId="23052"/>
    <cellStyle name="40% - Accent6 5 2 4 4" xfId="23053"/>
    <cellStyle name="40% - Accent6 5 2 4 5" xfId="23054"/>
    <cellStyle name="40% - Accent6 5 2 4 6" xfId="23055"/>
    <cellStyle name="40% - Accent6 5 2 5" xfId="23056"/>
    <cellStyle name="40% - Accent6 5 2 5 2" xfId="23057"/>
    <cellStyle name="40% - Accent6 5 2 5 2 2" xfId="23058"/>
    <cellStyle name="40% - Accent6 5 2 5 2 3" xfId="23059"/>
    <cellStyle name="40% - Accent6 5 2 5 3" xfId="23060"/>
    <cellStyle name="40% - Accent6 5 2 5 4" xfId="23061"/>
    <cellStyle name="40% - Accent6 5 2 5 5" xfId="23062"/>
    <cellStyle name="40% - Accent6 5 2 5 6" xfId="23063"/>
    <cellStyle name="40% - Accent6 5 2 6" xfId="23064"/>
    <cellStyle name="40% - Accent6 5 2 6 2" xfId="23065"/>
    <cellStyle name="40% - Accent6 5 2 6 3" xfId="23066"/>
    <cellStyle name="40% - Accent6 5 2 7" xfId="23067"/>
    <cellStyle name="40% - Accent6 5 2 8" xfId="23068"/>
    <cellStyle name="40% - Accent6 5 2 9" xfId="23069"/>
    <cellStyle name="40% - Accent6 5 3" xfId="23070"/>
    <cellStyle name="40% - Accent6 5 3 2" xfId="23071"/>
    <cellStyle name="40% - Accent6 5 3 2 2" xfId="23072"/>
    <cellStyle name="40% - Accent6 5 3 2 2 2" xfId="23073"/>
    <cellStyle name="40% - Accent6 5 3 2 2 2 2" xfId="23074"/>
    <cellStyle name="40% - Accent6 5 3 2 2 2 3" xfId="23075"/>
    <cellStyle name="40% - Accent6 5 3 2 2 3" xfId="23076"/>
    <cellStyle name="40% - Accent6 5 3 2 2 4" xfId="23077"/>
    <cellStyle name="40% - Accent6 5 3 2 2 5" xfId="23078"/>
    <cellStyle name="40% - Accent6 5 3 2 2 6" xfId="23079"/>
    <cellStyle name="40% - Accent6 5 3 2 3" xfId="23080"/>
    <cellStyle name="40% - Accent6 5 3 2 3 2" xfId="23081"/>
    <cellStyle name="40% - Accent6 5 3 2 3 3" xfId="23082"/>
    <cellStyle name="40% - Accent6 5 3 2 4" xfId="23083"/>
    <cellStyle name="40% - Accent6 5 3 2 5" xfId="23084"/>
    <cellStyle name="40% - Accent6 5 3 2 6" xfId="23085"/>
    <cellStyle name="40% - Accent6 5 3 2 7" xfId="23086"/>
    <cellStyle name="40% - Accent6 5 3 3" xfId="23087"/>
    <cellStyle name="40% - Accent6 5 3 3 2" xfId="23088"/>
    <cellStyle name="40% - Accent6 5 3 3 2 2" xfId="23089"/>
    <cellStyle name="40% - Accent6 5 3 3 2 3" xfId="23090"/>
    <cellStyle name="40% - Accent6 5 3 3 3" xfId="23091"/>
    <cellStyle name="40% - Accent6 5 3 3 4" xfId="23092"/>
    <cellStyle name="40% - Accent6 5 3 3 5" xfId="23093"/>
    <cellStyle name="40% - Accent6 5 3 3 6" xfId="23094"/>
    <cellStyle name="40% - Accent6 5 3 4" xfId="23095"/>
    <cellStyle name="40% - Accent6 5 3 4 2" xfId="23096"/>
    <cellStyle name="40% - Accent6 5 3 4 2 2" xfId="23097"/>
    <cellStyle name="40% - Accent6 5 3 4 2 3" xfId="23098"/>
    <cellStyle name="40% - Accent6 5 3 4 3" xfId="23099"/>
    <cellStyle name="40% - Accent6 5 3 4 4" xfId="23100"/>
    <cellStyle name="40% - Accent6 5 3 4 5" xfId="23101"/>
    <cellStyle name="40% - Accent6 5 3 4 6" xfId="23102"/>
    <cellStyle name="40% - Accent6 5 3 5" xfId="23103"/>
    <cellStyle name="40% - Accent6 5 3 5 2" xfId="23104"/>
    <cellStyle name="40% - Accent6 5 3 5 3" xfId="23105"/>
    <cellStyle name="40% - Accent6 5 3 6" xfId="23106"/>
    <cellStyle name="40% - Accent6 5 3 7" xfId="23107"/>
    <cellStyle name="40% - Accent6 5 3 8" xfId="23108"/>
    <cellStyle name="40% - Accent6 5 3 9" xfId="23109"/>
    <cellStyle name="40% - Accent6 5 4" xfId="23110"/>
    <cellStyle name="40% - Accent6 5 4 2" xfId="23111"/>
    <cellStyle name="40% - Accent6 5 4 2 2" xfId="23112"/>
    <cellStyle name="40% - Accent6 5 4 2 2 2" xfId="23113"/>
    <cellStyle name="40% - Accent6 5 4 2 2 3" xfId="23114"/>
    <cellStyle name="40% - Accent6 5 4 2 3" xfId="23115"/>
    <cellStyle name="40% - Accent6 5 4 2 4" xfId="23116"/>
    <cellStyle name="40% - Accent6 5 4 2 5" xfId="23117"/>
    <cellStyle name="40% - Accent6 5 4 2 6" xfId="23118"/>
    <cellStyle name="40% - Accent6 5 4 3" xfId="23119"/>
    <cellStyle name="40% - Accent6 5 4 3 2" xfId="23120"/>
    <cellStyle name="40% - Accent6 5 4 3 3" xfId="23121"/>
    <cellStyle name="40% - Accent6 5 4 4" xfId="23122"/>
    <cellStyle name="40% - Accent6 5 4 5" xfId="23123"/>
    <cellStyle name="40% - Accent6 5 4 6" xfId="23124"/>
    <cellStyle name="40% - Accent6 5 4 7" xfId="23125"/>
    <cellStyle name="40% - Accent6 5 5" xfId="23126"/>
    <cellStyle name="40% - Accent6 5 5 2" xfId="23127"/>
    <cellStyle name="40% - Accent6 5 5 2 2" xfId="23128"/>
    <cellStyle name="40% - Accent6 5 5 2 3" xfId="23129"/>
    <cellStyle name="40% - Accent6 5 5 3" xfId="23130"/>
    <cellStyle name="40% - Accent6 5 5 4" xfId="23131"/>
    <cellStyle name="40% - Accent6 5 5 5" xfId="23132"/>
    <cellStyle name="40% - Accent6 5 5 6" xfId="23133"/>
    <cellStyle name="40% - Accent6 5 6" xfId="23134"/>
    <cellStyle name="40% - Accent6 5 6 2" xfId="23135"/>
    <cellStyle name="40% - Accent6 5 6 2 2" xfId="23136"/>
    <cellStyle name="40% - Accent6 5 6 2 3" xfId="23137"/>
    <cellStyle name="40% - Accent6 5 6 3" xfId="23138"/>
    <cellStyle name="40% - Accent6 5 6 4" xfId="23139"/>
    <cellStyle name="40% - Accent6 5 6 5" xfId="23140"/>
    <cellStyle name="40% - Accent6 5 6 6" xfId="23141"/>
    <cellStyle name="40% - Accent6 5 7" xfId="23142"/>
    <cellStyle name="40% - Accent6 5 7 2" xfId="23143"/>
    <cellStyle name="40% - Accent6 5 7 2 2" xfId="23144"/>
    <cellStyle name="40% - Accent6 5 7 2 3" xfId="23145"/>
    <cellStyle name="40% - Accent6 5 7 3" xfId="23146"/>
    <cellStyle name="40% - Accent6 5 7 4" xfId="23147"/>
    <cellStyle name="40% - Accent6 5 7 5" xfId="23148"/>
    <cellStyle name="40% - Accent6 5 7 6" xfId="23149"/>
    <cellStyle name="40% - Accent6 5 8" xfId="23150"/>
    <cellStyle name="40% - Accent6 5 8 2" xfId="23151"/>
    <cellStyle name="40% - Accent6 5 8 2 2" xfId="23152"/>
    <cellStyle name="40% - Accent6 5 8 2 3" xfId="23153"/>
    <cellStyle name="40% - Accent6 5 8 3" xfId="23154"/>
    <cellStyle name="40% - Accent6 5 8 4" xfId="23155"/>
    <cellStyle name="40% - Accent6 5 8 5" xfId="23156"/>
    <cellStyle name="40% - Accent6 5 8 6" xfId="23157"/>
    <cellStyle name="40% - Accent6 5 9" xfId="23158"/>
    <cellStyle name="40% - Accent6 5 9 2" xfId="23159"/>
    <cellStyle name="40% - Accent6 5 9 3" xfId="23160"/>
    <cellStyle name="40% - Accent6 6" xfId="23161"/>
    <cellStyle name="40% - Accent6 6 10" xfId="23162"/>
    <cellStyle name="40% - Accent6 6 11" xfId="23163"/>
    <cellStyle name="40% - Accent6 6 2" xfId="23164"/>
    <cellStyle name="40% - Accent6 6 2 2" xfId="23165"/>
    <cellStyle name="40% - Accent6 6 2 2 2" xfId="23166"/>
    <cellStyle name="40% - Accent6 6 2 2 2 2" xfId="23167"/>
    <cellStyle name="40% - Accent6 6 2 2 2 3" xfId="23168"/>
    <cellStyle name="40% - Accent6 6 2 2 3" xfId="23169"/>
    <cellStyle name="40% - Accent6 6 2 2 4" xfId="23170"/>
    <cellStyle name="40% - Accent6 6 2 2 5" xfId="23171"/>
    <cellStyle name="40% - Accent6 6 2 2 6" xfId="23172"/>
    <cellStyle name="40% - Accent6 6 2 3" xfId="23173"/>
    <cellStyle name="40% - Accent6 6 2 3 2" xfId="23174"/>
    <cellStyle name="40% - Accent6 6 2 3 2 2" xfId="23175"/>
    <cellStyle name="40% - Accent6 6 2 3 2 3" xfId="23176"/>
    <cellStyle name="40% - Accent6 6 2 3 3" xfId="23177"/>
    <cellStyle name="40% - Accent6 6 2 3 4" xfId="23178"/>
    <cellStyle name="40% - Accent6 6 2 3 5" xfId="23179"/>
    <cellStyle name="40% - Accent6 6 2 3 6" xfId="23180"/>
    <cellStyle name="40% - Accent6 6 2 4" xfId="23181"/>
    <cellStyle name="40% - Accent6 6 2 4 2" xfId="23182"/>
    <cellStyle name="40% - Accent6 6 2 4 3" xfId="23183"/>
    <cellStyle name="40% - Accent6 6 2 5" xfId="23184"/>
    <cellStyle name="40% - Accent6 6 2 6" xfId="23185"/>
    <cellStyle name="40% - Accent6 6 2 7" xfId="23186"/>
    <cellStyle name="40% - Accent6 6 2 8" xfId="23187"/>
    <cellStyle name="40% - Accent6 6 3" xfId="23188"/>
    <cellStyle name="40% - Accent6 6 3 2" xfId="23189"/>
    <cellStyle name="40% - Accent6 6 3 2 2" xfId="23190"/>
    <cellStyle name="40% - Accent6 6 3 2 2 2" xfId="23191"/>
    <cellStyle name="40% - Accent6 6 3 2 2 3" xfId="23192"/>
    <cellStyle name="40% - Accent6 6 3 2 3" xfId="23193"/>
    <cellStyle name="40% - Accent6 6 3 2 4" xfId="23194"/>
    <cellStyle name="40% - Accent6 6 3 2 5" xfId="23195"/>
    <cellStyle name="40% - Accent6 6 3 2 6" xfId="23196"/>
    <cellStyle name="40% - Accent6 6 3 3" xfId="23197"/>
    <cellStyle name="40% - Accent6 6 3 3 2" xfId="23198"/>
    <cellStyle name="40% - Accent6 6 3 3 3" xfId="23199"/>
    <cellStyle name="40% - Accent6 6 3 4" xfId="23200"/>
    <cellStyle name="40% - Accent6 6 3 5" xfId="23201"/>
    <cellStyle name="40% - Accent6 6 3 6" xfId="23202"/>
    <cellStyle name="40% - Accent6 6 3 7" xfId="23203"/>
    <cellStyle name="40% - Accent6 6 4" xfId="23204"/>
    <cellStyle name="40% - Accent6 6 4 2" xfId="23205"/>
    <cellStyle name="40% - Accent6 6 4 2 2" xfId="23206"/>
    <cellStyle name="40% - Accent6 6 4 2 3" xfId="23207"/>
    <cellStyle name="40% - Accent6 6 4 3" xfId="23208"/>
    <cellStyle name="40% - Accent6 6 4 4" xfId="23209"/>
    <cellStyle name="40% - Accent6 6 4 5" xfId="23210"/>
    <cellStyle name="40% - Accent6 6 4 6" xfId="23211"/>
    <cellStyle name="40% - Accent6 6 5" xfId="23212"/>
    <cellStyle name="40% - Accent6 6 5 2" xfId="23213"/>
    <cellStyle name="40% - Accent6 6 5 2 2" xfId="23214"/>
    <cellStyle name="40% - Accent6 6 5 2 3" xfId="23215"/>
    <cellStyle name="40% - Accent6 6 5 3" xfId="23216"/>
    <cellStyle name="40% - Accent6 6 5 4" xfId="23217"/>
    <cellStyle name="40% - Accent6 6 5 5" xfId="23218"/>
    <cellStyle name="40% - Accent6 6 5 6" xfId="23219"/>
    <cellStyle name="40% - Accent6 6 6" xfId="23220"/>
    <cellStyle name="40% - Accent6 6 6 2" xfId="23221"/>
    <cellStyle name="40% - Accent6 6 6 2 2" xfId="23222"/>
    <cellStyle name="40% - Accent6 6 6 2 3" xfId="23223"/>
    <cellStyle name="40% - Accent6 6 6 3" xfId="23224"/>
    <cellStyle name="40% - Accent6 6 6 4" xfId="23225"/>
    <cellStyle name="40% - Accent6 6 6 5" xfId="23226"/>
    <cellStyle name="40% - Accent6 6 6 6" xfId="23227"/>
    <cellStyle name="40% - Accent6 6 7" xfId="23228"/>
    <cellStyle name="40% - Accent6 6 7 2" xfId="23229"/>
    <cellStyle name="40% - Accent6 6 7 3" xfId="23230"/>
    <cellStyle name="40% - Accent6 6 8" xfId="23231"/>
    <cellStyle name="40% - Accent6 6 9" xfId="23232"/>
    <cellStyle name="40% - Accent6 7" xfId="23233"/>
    <cellStyle name="40% - Accent6 7 2" xfId="23234"/>
    <cellStyle name="40% - Accent6 7 2 2" xfId="23235"/>
    <cellStyle name="40% - Accent6 7 2 3" xfId="23236"/>
    <cellStyle name="40% - Accent6 7 3" xfId="23237"/>
    <cellStyle name="40% - Accent6 7 4" xfId="23238"/>
    <cellStyle name="40% - Accent6 7 5" xfId="23239"/>
    <cellStyle name="40% - Accent6 7 6" xfId="23240"/>
    <cellStyle name="40% - Accent6 8" xfId="23241"/>
    <cellStyle name="40% - Accent6 8 2" xfId="23242"/>
    <cellStyle name="40% - Accent6 8 2 2" xfId="23243"/>
    <cellStyle name="40% - Accent6 8 2 3" xfId="23244"/>
    <cellStyle name="40% - Accent6 8 3" xfId="23245"/>
    <cellStyle name="40% - Accent6 8 4" xfId="23246"/>
    <cellStyle name="40% - Accent6 8 5" xfId="23247"/>
    <cellStyle name="40% - Accent6 8 6" xfId="23248"/>
    <cellStyle name="40% - Accent6 9" xfId="23249"/>
    <cellStyle name="40% - Accent6 9 2" xfId="23250"/>
    <cellStyle name="40% - Accent6 9 2 2" xfId="23251"/>
    <cellStyle name="40% - Accent6 9 2 3" xfId="23252"/>
    <cellStyle name="40% - Accent6 9 3" xfId="23253"/>
    <cellStyle name="40% - Accent6 9 4" xfId="23254"/>
    <cellStyle name="40% - Accent6 9 5" xfId="23255"/>
    <cellStyle name="40% - Accent6 9 6" xfId="23256"/>
    <cellStyle name="508Table-Start" xfId="23257"/>
    <cellStyle name="508Table-Stop" xfId="23258"/>
    <cellStyle name="60% - Accent1" xfId="23" builtinId="32" customBuiltin="1"/>
    <cellStyle name="60% - Accent1 2" xfId="215"/>
    <cellStyle name="60% - Accent1 2 2" xfId="23259"/>
    <cellStyle name="60% - Accent1 3" xfId="23260"/>
    <cellStyle name="60% - Accent1 4" xfId="23261"/>
    <cellStyle name="60% - Accent1 5" xfId="23262"/>
    <cellStyle name="60% - Accent2" xfId="27" builtinId="36" customBuiltin="1"/>
    <cellStyle name="60% - Accent2 2" xfId="216"/>
    <cellStyle name="60% - Accent2 2 2" xfId="23263"/>
    <cellStyle name="60% - Accent2 3" xfId="23264"/>
    <cellStyle name="60% - Accent2 4" xfId="23265"/>
    <cellStyle name="60% - Accent2 5" xfId="23266"/>
    <cellStyle name="60% - Accent3" xfId="31" builtinId="40" customBuiltin="1"/>
    <cellStyle name="60% - Accent3 2" xfId="217"/>
    <cellStyle name="60% - Accent3 2 2" xfId="23267"/>
    <cellStyle name="60% - Accent3 3" xfId="23268"/>
    <cellStyle name="60% - Accent3 4" xfId="23269"/>
    <cellStyle name="60% - Accent3 5" xfId="23270"/>
    <cellStyle name="60% - Accent4" xfId="35" builtinId="44" customBuiltin="1"/>
    <cellStyle name="60% - Accent4 2" xfId="218"/>
    <cellStyle name="60% - Accent4 2 2" xfId="23271"/>
    <cellStyle name="60% - Accent4 3" xfId="23272"/>
    <cellStyle name="60% - Accent4 4" xfId="23273"/>
    <cellStyle name="60% - Accent4 5" xfId="23274"/>
    <cellStyle name="60% - Accent5" xfId="39" builtinId="48" customBuiltin="1"/>
    <cellStyle name="60% - Accent5 2" xfId="219"/>
    <cellStyle name="60% - Accent5 2 2" xfId="23275"/>
    <cellStyle name="60% - Accent5 3" xfId="23276"/>
    <cellStyle name="60% - Accent5 4" xfId="23277"/>
    <cellStyle name="60% - Accent5 5" xfId="23278"/>
    <cellStyle name="60% - Accent6" xfId="43" builtinId="52" customBuiltin="1"/>
    <cellStyle name="60% - Accent6 2" xfId="220"/>
    <cellStyle name="60% - Accent6 2 2" xfId="23279"/>
    <cellStyle name="60% - Accent6 3" xfId="23280"/>
    <cellStyle name="60% - Accent6 4" xfId="23281"/>
    <cellStyle name="60% - Accent6 5" xfId="23282"/>
    <cellStyle name="A2.Heading1" xfId="64"/>
    <cellStyle name="Accent1" xfId="20" builtinId="29" customBuiltin="1"/>
    <cellStyle name="Accent1 - 20%" xfId="65"/>
    <cellStyle name="Accent1 - 40%" xfId="66"/>
    <cellStyle name="Accent1 - 60%" xfId="67"/>
    <cellStyle name="Accent1 2" xfId="221"/>
    <cellStyle name="Accent1 2 2" xfId="23283"/>
    <cellStyle name="Accent1 3" xfId="23284"/>
    <cellStyle name="Accent1 4" xfId="23285"/>
    <cellStyle name="Accent1 5" xfId="23286"/>
    <cellStyle name="Accent2" xfId="24" builtinId="33" customBuiltin="1"/>
    <cellStyle name="Accent2 - 20%" xfId="68"/>
    <cellStyle name="Accent2 - 40%" xfId="69"/>
    <cellStyle name="Accent2 - 60%" xfId="70"/>
    <cellStyle name="Accent2 2" xfId="222"/>
    <cellStyle name="Accent2 2 2" xfId="23287"/>
    <cellStyle name="Accent2 3" xfId="23288"/>
    <cellStyle name="Accent2 4" xfId="23289"/>
    <cellStyle name="Accent2 5" xfId="23290"/>
    <cellStyle name="Accent3" xfId="28" builtinId="37" customBuiltin="1"/>
    <cellStyle name="Accent3 - 20%" xfId="71"/>
    <cellStyle name="Accent3 - 40%" xfId="72"/>
    <cellStyle name="Accent3 - 60%" xfId="73"/>
    <cellStyle name="Accent3 2" xfId="223"/>
    <cellStyle name="Accent3 2 2" xfId="23291"/>
    <cellStyle name="Accent3 3" xfId="23292"/>
    <cellStyle name="Accent3 4" xfId="23293"/>
    <cellStyle name="Accent3 5" xfId="23294"/>
    <cellStyle name="Accent4" xfId="32" builtinId="41" customBuiltin="1"/>
    <cellStyle name="Accent4 - 20%" xfId="74"/>
    <cellStyle name="Accent4 - 40%" xfId="75"/>
    <cellStyle name="Accent4 - 60%" xfId="76"/>
    <cellStyle name="Accent4 2" xfId="224"/>
    <cellStyle name="Accent4 3" xfId="23295"/>
    <cellStyle name="Accent4 4" xfId="23296"/>
    <cellStyle name="Accent4 5" xfId="23297"/>
    <cellStyle name="Accent5" xfId="36" builtinId="45" customBuiltin="1"/>
    <cellStyle name="Accent5 - 20%" xfId="77"/>
    <cellStyle name="Accent5 - 40%" xfId="78"/>
    <cellStyle name="Accent5 - 60%" xfId="79"/>
    <cellStyle name="Accent5 2" xfId="225"/>
    <cellStyle name="Accent5 3" xfId="23298"/>
    <cellStyle name="Accent5 4" xfId="23299"/>
    <cellStyle name="Accent5 5" xfId="23300"/>
    <cellStyle name="Accent6" xfId="40" builtinId="49" customBuiltin="1"/>
    <cellStyle name="Accent6 - 20%" xfId="80"/>
    <cellStyle name="Accent6 - 40%" xfId="81"/>
    <cellStyle name="Accent6 - 60%" xfId="82"/>
    <cellStyle name="Accent6 2" xfId="226"/>
    <cellStyle name="Accent6 2 2" xfId="23301"/>
    <cellStyle name="Accent6 3" xfId="23302"/>
    <cellStyle name="Accent6 4" xfId="23303"/>
    <cellStyle name="Accent6 5" xfId="23304"/>
    <cellStyle name="AM/PM" xfId="23305"/>
    <cellStyle name="AM/PM 2" xfId="23306"/>
    <cellStyle name="AM/PM 3" xfId="23307"/>
    <cellStyle name="Background" xfId="23308"/>
    <cellStyle name="Bad" xfId="9" builtinId="27" customBuiltin="1"/>
    <cellStyle name="Bad 2" xfId="227"/>
    <cellStyle name="Bad 2 2" xfId="23309"/>
    <cellStyle name="Bad 3" xfId="23310"/>
    <cellStyle name="Bad 4" xfId="23311"/>
    <cellStyle name="Bad 5" xfId="23312"/>
    <cellStyle name="Body: normal cell" xfId="23313"/>
    <cellStyle name="Calculation" xfId="13" builtinId="22" customBuiltin="1"/>
    <cellStyle name="Calculation 2" xfId="228"/>
    <cellStyle name="Calculation 2 10" xfId="315"/>
    <cellStyle name="Calculation 2 2" xfId="229"/>
    <cellStyle name="Calculation 2 2 2" xfId="316"/>
    <cellStyle name="Calculation 2 2 3" xfId="317"/>
    <cellStyle name="Calculation 2 3" xfId="318"/>
    <cellStyle name="Calculation 2 3 2" xfId="319"/>
    <cellStyle name="Calculation 2 3 3" xfId="320"/>
    <cellStyle name="Calculation 2 4" xfId="321"/>
    <cellStyle name="Calculation 2 4 2" xfId="322"/>
    <cellStyle name="Calculation 2 4 3" xfId="323"/>
    <cellStyle name="Calculation 2 5" xfId="324"/>
    <cellStyle name="Calculation 2 5 2" xfId="325"/>
    <cellStyle name="Calculation 2 5 3" xfId="326"/>
    <cellStyle name="Calculation 2 5 4" xfId="327"/>
    <cellStyle name="Calculation 2 6" xfId="328"/>
    <cellStyle name="Calculation 2 7" xfId="329"/>
    <cellStyle name="Calculation 2 8" xfId="330"/>
    <cellStyle name="Calculation 2 9" xfId="331"/>
    <cellStyle name="Calculation 3" xfId="332"/>
    <cellStyle name="Calculation 3 2" xfId="333"/>
    <cellStyle name="Calculation 3 3" xfId="334"/>
    <cellStyle name="Calculation 4" xfId="23314"/>
    <cellStyle name="Calculation 5" xfId="23315"/>
    <cellStyle name="Check Cell" xfId="15" builtinId="23" customBuiltin="1"/>
    <cellStyle name="Check Cell 2" xfId="230"/>
    <cellStyle name="Check Cell 3" xfId="23316"/>
    <cellStyle name="Check Cell 4" xfId="23317"/>
    <cellStyle name="Check Cell 5" xfId="23318"/>
    <cellStyle name="CHlevel1" xfId="23319"/>
    <cellStyle name="CHlevel2" xfId="23320"/>
    <cellStyle name="CHlevel3" xfId="23321"/>
    <cellStyle name="CHlevel4" xfId="23322"/>
    <cellStyle name="Column heading" xfId="23323"/>
    <cellStyle name="Comma" xfId="48" builtinId="3"/>
    <cellStyle name="Comma  - Style1" xfId="23324"/>
    <cellStyle name="Comma  - Style2" xfId="23325"/>
    <cellStyle name="Comma  - Style3" xfId="23326"/>
    <cellStyle name="Comma  - Style4" xfId="23327"/>
    <cellStyle name="Comma  - Style5" xfId="23328"/>
    <cellStyle name="Comma  - Style6" xfId="23329"/>
    <cellStyle name="Comma  - Style7" xfId="23330"/>
    <cellStyle name="Comma  - Style8" xfId="23331"/>
    <cellStyle name="Comma (1)" xfId="23332"/>
    <cellStyle name="Comma (1) 2" xfId="23333"/>
    <cellStyle name="Comma (1) 3" xfId="23334"/>
    <cellStyle name="Comma [0] 2" xfId="23335"/>
    <cellStyle name="Comma [0] 3" xfId="23336"/>
    <cellStyle name="Comma [0] 4" xfId="23337"/>
    <cellStyle name="Comma [0] 5" xfId="23338"/>
    <cellStyle name="Comma [0] 5 2" xfId="23339"/>
    <cellStyle name="Comma [0] 6" xfId="23340"/>
    <cellStyle name="Comma [0] 7" xfId="23341"/>
    <cellStyle name="Comma [0] 7 2" xfId="23342"/>
    <cellStyle name="Comma [1]" xfId="23343"/>
    <cellStyle name="Comma [1] 2" xfId="23344"/>
    <cellStyle name="Comma [1] 3" xfId="23345"/>
    <cellStyle name="Comma [1] 4" xfId="23346"/>
    <cellStyle name="Comma 10" xfId="83"/>
    <cellStyle name="Comma 10 2" xfId="23347"/>
    <cellStyle name="Comma 10 2 2" xfId="23348"/>
    <cellStyle name="Comma 10 2 3" xfId="23349"/>
    <cellStyle name="Comma 10 3" xfId="23350"/>
    <cellStyle name="Comma 10 4" xfId="23351"/>
    <cellStyle name="Comma 10 5" xfId="23352"/>
    <cellStyle name="Comma 10 6" xfId="23353"/>
    <cellStyle name="Comma 11" xfId="23354"/>
    <cellStyle name="Comma 11 2" xfId="23355"/>
    <cellStyle name="Comma 11 2 2" xfId="23356"/>
    <cellStyle name="Comma 11 2 3" xfId="23357"/>
    <cellStyle name="Comma 11 3" xfId="23358"/>
    <cellStyle name="Comma 11 4" xfId="23359"/>
    <cellStyle name="Comma 11 5" xfId="23360"/>
    <cellStyle name="Comma 11 6" xfId="23361"/>
    <cellStyle name="Comma 12" xfId="23362"/>
    <cellStyle name="Comma 12 2" xfId="23363"/>
    <cellStyle name="Comma 12 2 2" xfId="23364"/>
    <cellStyle name="Comma 12 2 3" xfId="23365"/>
    <cellStyle name="Comma 12 3" xfId="23366"/>
    <cellStyle name="Comma 12 4" xfId="23367"/>
    <cellStyle name="Comma 12 5" xfId="23368"/>
    <cellStyle name="Comma 12 6" xfId="23369"/>
    <cellStyle name="Comma 13" xfId="23370"/>
    <cellStyle name="Comma 13 2" xfId="23371"/>
    <cellStyle name="Comma 13 3" xfId="23372"/>
    <cellStyle name="Comma 14" xfId="23373"/>
    <cellStyle name="Comma 15" xfId="23374"/>
    <cellStyle name="Comma 15 2" xfId="23375"/>
    <cellStyle name="Comma 15 3" xfId="23376"/>
    <cellStyle name="Comma 16" xfId="23377"/>
    <cellStyle name="Comma 17" xfId="23378"/>
    <cellStyle name="Comma 18" xfId="23379"/>
    <cellStyle name="Comma 19" xfId="23380"/>
    <cellStyle name="Comma 2" xfId="46"/>
    <cellStyle name="Comma 2 2" xfId="84"/>
    <cellStyle name="Comma 2 2 2" xfId="85"/>
    <cellStyle name="Comma 2 2 2 2" xfId="335"/>
    <cellStyle name="Comma 2 2 2 3" xfId="23381"/>
    <cellStyle name="Comma 2 2 3" xfId="336"/>
    <cellStyle name="Comma 2 2 4" xfId="337"/>
    <cellStyle name="Comma 2 2 5" xfId="23382"/>
    <cellStyle name="Comma 2 2 6" xfId="23383"/>
    <cellStyle name="Comma 2 3" xfId="86"/>
    <cellStyle name="Comma 2 3 2" xfId="338"/>
    <cellStyle name="Comma 2 3 2 2" xfId="339"/>
    <cellStyle name="Comma 2 3 2 3" xfId="23384"/>
    <cellStyle name="Comma 2 3 3" xfId="340"/>
    <cellStyle name="Comma 2 3 4" xfId="341"/>
    <cellStyle name="Comma 2 3 5" xfId="23385"/>
    <cellStyle name="Comma 2 3 6" xfId="23386"/>
    <cellStyle name="Comma 2 4" xfId="87"/>
    <cellStyle name="Comma 2 4 2" xfId="342"/>
    <cellStyle name="Comma 2 5" xfId="343"/>
    <cellStyle name="Comma 2 6" xfId="344"/>
    <cellStyle name="Comma 2 7" xfId="345"/>
    <cellStyle name="Comma 20" xfId="23387"/>
    <cellStyle name="Comma 21" xfId="23388"/>
    <cellStyle name="Comma 22" xfId="23389"/>
    <cellStyle name="Comma 23" xfId="23390"/>
    <cellStyle name="Comma 24" xfId="23391"/>
    <cellStyle name="Comma 25" xfId="23392"/>
    <cellStyle name="Comma 26" xfId="23393"/>
    <cellStyle name="Comma 3" xfId="88"/>
    <cellStyle name="Comma 3 10" xfId="23394"/>
    <cellStyle name="Comma 3 10 2" xfId="23395"/>
    <cellStyle name="Comma 3 10 2 2" xfId="23396"/>
    <cellStyle name="Comma 3 10 2 3" xfId="23397"/>
    <cellStyle name="Comma 3 10 3" xfId="23398"/>
    <cellStyle name="Comma 3 10 4" xfId="23399"/>
    <cellStyle name="Comma 3 10 5" xfId="23400"/>
    <cellStyle name="Comma 3 10 6" xfId="23401"/>
    <cellStyle name="Comma 3 11" xfId="23402"/>
    <cellStyle name="Comma 3 11 2" xfId="23403"/>
    <cellStyle name="Comma 3 11 2 2" xfId="23404"/>
    <cellStyle name="Comma 3 11 2 3" xfId="23405"/>
    <cellStyle name="Comma 3 11 3" xfId="23406"/>
    <cellStyle name="Comma 3 11 4" xfId="23407"/>
    <cellStyle name="Comma 3 11 5" xfId="23408"/>
    <cellStyle name="Comma 3 11 6" xfId="23409"/>
    <cellStyle name="Comma 3 12" xfId="23410"/>
    <cellStyle name="Comma 3 12 2" xfId="23411"/>
    <cellStyle name="Comma 3 12 2 2" xfId="23412"/>
    <cellStyle name="Comma 3 12 2 3" xfId="23413"/>
    <cellStyle name="Comma 3 12 3" xfId="23414"/>
    <cellStyle name="Comma 3 12 4" xfId="23415"/>
    <cellStyle name="Comma 3 12 5" xfId="23416"/>
    <cellStyle name="Comma 3 12 6" xfId="23417"/>
    <cellStyle name="Comma 3 13" xfId="23418"/>
    <cellStyle name="Comma 3 14" xfId="23419"/>
    <cellStyle name="Comma 3 14 2" xfId="23420"/>
    <cellStyle name="Comma 3 14 3" xfId="23421"/>
    <cellStyle name="Comma 3 15" xfId="23422"/>
    <cellStyle name="Comma 3 16" xfId="23423"/>
    <cellStyle name="Comma 3 17" xfId="23424"/>
    <cellStyle name="Comma 3 18" xfId="23425"/>
    <cellStyle name="Comma 3 2" xfId="89"/>
    <cellStyle name="Comma 3 2 10" xfId="23426"/>
    <cellStyle name="Comma 3 2 10 2" xfId="23427"/>
    <cellStyle name="Comma 3 2 10 2 2" xfId="23428"/>
    <cellStyle name="Comma 3 2 10 2 3" xfId="23429"/>
    <cellStyle name="Comma 3 2 10 3" xfId="23430"/>
    <cellStyle name="Comma 3 2 10 4" xfId="23431"/>
    <cellStyle name="Comma 3 2 10 5" xfId="23432"/>
    <cellStyle name="Comma 3 2 10 6" xfId="23433"/>
    <cellStyle name="Comma 3 2 11" xfId="23434"/>
    <cellStyle name="Comma 3 2 11 2" xfId="23435"/>
    <cellStyle name="Comma 3 2 11 2 2" xfId="23436"/>
    <cellStyle name="Comma 3 2 11 2 3" xfId="23437"/>
    <cellStyle name="Comma 3 2 11 3" xfId="23438"/>
    <cellStyle name="Comma 3 2 11 4" xfId="23439"/>
    <cellStyle name="Comma 3 2 11 5" xfId="23440"/>
    <cellStyle name="Comma 3 2 11 6" xfId="23441"/>
    <cellStyle name="Comma 3 2 12" xfId="23442"/>
    <cellStyle name="Comma 3 2 12 2" xfId="23443"/>
    <cellStyle name="Comma 3 2 12 3" xfId="23444"/>
    <cellStyle name="Comma 3 2 13" xfId="23445"/>
    <cellStyle name="Comma 3 2 14" xfId="23446"/>
    <cellStyle name="Comma 3 2 15" xfId="23447"/>
    <cellStyle name="Comma 3 2 16" xfId="23448"/>
    <cellStyle name="Comma 3 2 2" xfId="346"/>
    <cellStyle name="Comma 3 2 2 10" xfId="23449"/>
    <cellStyle name="Comma 3 2 2 10 2" xfId="23450"/>
    <cellStyle name="Comma 3 2 2 10 3" xfId="23451"/>
    <cellStyle name="Comma 3 2 2 11" xfId="23452"/>
    <cellStyle name="Comma 3 2 2 12" xfId="23453"/>
    <cellStyle name="Comma 3 2 2 13" xfId="23454"/>
    <cellStyle name="Comma 3 2 2 14" xfId="23455"/>
    <cellStyle name="Comma 3 2 2 2" xfId="347"/>
    <cellStyle name="Comma 3 2 2 2 10" xfId="23456"/>
    <cellStyle name="Comma 3 2 2 2 11" xfId="23457"/>
    <cellStyle name="Comma 3 2 2 2 12" xfId="23458"/>
    <cellStyle name="Comma 3 2 2 2 13" xfId="23459"/>
    <cellStyle name="Comma 3 2 2 2 2" xfId="23460"/>
    <cellStyle name="Comma 3 2 2 2 2 10" xfId="23461"/>
    <cellStyle name="Comma 3 2 2 2 2 2" xfId="23462"/>
    <cellStyle name="Comma 3 2 2 2 2 2 2" xfId="23463"/>
    <cellStyle name="Comma 3 2 2 2 2 2 2 2" xfId="23464"/>
    <cellStyle name="Comma 3 2 2 2 2 2 2 2 2" xfId="23465"/>
    <cellStyle name="Comma 3 2 2 2 2 2 2 2 3" xfId="23466"/>
    <cellStyle name="Comma 3 2 2 2 2 2 2 3" xfId="23467"/>
    <cellStyle name="Comma 3 2 2 2 2 2 2 4" xfId="23468"/>
    <cellStyle name="Comma 3 2 2 2 2 2 2 5" xfId="23469"/>
    <cellStyle name="Comma 3 2 2 2 2 2 2 6" xfId="23470"/>
    <cellStyle name="Comma 3 2 2 2 2 2 3" xfId="23471"/>
    <cellStyle name="Comma 3 2 2 2 2 2 3 2" xfId="23472"/>
    <cellStyle name="Comma 3 2 2 2 2 2 3 2 2" xfId="23473"/>
    <cellStyle name="Comma 3 2 2 2 2 2 3 2 3" xfId="23474"/>
    <cellStyle name="Comma 3 2 2 2 2 2 3 3" xfId="23475"/>
    <cellStyle name="Comma 3 2 2 2 2 2 3 4" xfId="23476"/>
    <cellStyle name="Comma 3 2 2 2 2 2 3 5" xfId="23477"/>
    <cellStyle name="Comma 3 2 2 2 2 2 3 6" xfId="23478"/>
    <cellStyle name="Comma 3 2 2 2 2 2 4" xfId="23479"/>
    <cellStyle name="Comma 3 2 2 2 2 2 4 2" xfId="23480"/>
    <cellStyle name="Comma 3 2 2 2 2 2 4 3" xfId="23481"/>
    <cellStyle name="Comma 3 2 2 2 2 2 5" xfId="23482"/>
    <cellStyle name="Comma 3 2 2 2 2 2 6" xfId="23483"/>
    <cellStyle name="Comma 3 2 2 2 2 2 7" xfId="23484"/>
    <cellStyle name="Comma 3 2 2 2 2 2 8" xfId="23485"/>
    <cellStyle name="Comma 3 2 2 2 2 3" xfId="23486"/>
    <cellStyle name="Comma 3 2 2 2 2 3 2" xfId="23487"/>
    <cellStyle name="Comma 3 2 2 2 2 3 2 2" xfId="23488"/>
    <cellStyle name="Comma 3 2 2 2 2 3 2 2 2" xfId="23489"/>
    <cellStyle name="Comma 3 2 2 2 2 3 2 2 3" xfId="23490"/>
    <cellStyle name="Comma 3 2 2 2 2 3 2 3" xfId="23491"/>
    <cellStyle name="Comma 3 2 2 2 2 3 2 4" xfId="23492"/>
    <cellStyle name="Comma 3 2 2 2 2 3 2 5" xfId="23493"/>
    <cellStyle name="Comma 3 2 2 2 2 3 2 6" xfId="23494"/>
    <cellStyle name="Comma 3 2 2 2 2 3 3" xfId="23495"/>
    <cellStyle name="Comma 3 2 2 2 2 3 3 2" xfId="23496"/>
    <cellStyle name="Comma 3 2 2 2 2 3 3 3" xfId="23497"/>
    <cellStyle name="Comma 3 2 2 2 2 3 4" xfId="23498"/>
    <cellStyle name="Comma 3 2 2 2 2 3 5" xfId="23499"/>
    <cellStyle name="Comma 3 2 2 2 2 3 6" xfId="23500"/>
    <cellStyle name="Comma 3 2 2 2 2 3 7" xfId="23501"/>
    <cellStyle name="Comma 3 2 2 2 2 4" xfId="23502"/>
    <cellStyle name="Comma 3 2 2 2 2 4 2" xfId="23503"/>
    <cellStyle name="Comma 3 2 2 2 2 4 2 2" xfId="23504"/>
    <cellStyle name="Comma 3 2 2 2 2 4 2 3" xfId="23505"/>
    <cellStyle name="Comma 3 2 2 2 2 4 3" xfId="23506"/>
    <cellStyle name="Comma 3 2 2 2 2 4 4" xfId="23507"/>
    <cellStyle name="Comma 3 2 2 2 2 4 5" xfId="23508"/>
    <cellStyle name="Comma 3 2 2 2 2 4 6" xfId="23509"/>
    <cellStyle name="Comma 3 2 2 2 2 5" xfId="23510"/>
    <cellStyle name="Comma 3 2 2 2 2 5 2" xfId="23511"/>
    <cellStyle name="Comma 3 2 2 2 2 5 2 2" xfId="23512"/>
    <cellStyle name="Comma 3 2 2 2 2 5 2 3" xfId="23513"/>
    <cellStyle name="Comma 3 2 2 2 2 5 3" xfId="23514"/>
    <cellStyle name="Comma 3 2 2 2 2 5 4" xfId="23515"/>
    <cellStyle name="Comma 3 2 2 2 2 5 5" xfId="23516"/>
    <cellStyle name="Comma 3 2 2 2 2 5 6" xfId="23517"/>
    <cellStyle name="Comma 3 2 2 2 2 6" xfId="23518"/>
    <cellStyle name="Comma 3 2 2 2 2 6 2" xfId="23519"/>
    <cellStyle name="Comma 3 2 2 2 2 6 3" xfId="23520"/>
    <cellStyle name="Comma 3 2 2 2 2 7" xfId="23521"/>
    <cellStyle name="Comma 3 2 2 2 2 8" xfId="23522"/>
    <cellStyle name="Comma 3 2 2 2 2 9" xfId="23523"/>
    <cellStyle name="Comma 3 2 2 2 3" xfId="23524"/>
    <cellStyle name="Comma 3 2 2 2 3 2" xfId="23525"/>
    <cellStyle name="Comma 3 2 2 2 3 2 2" xfId="23526"/>
    <cellStyle name="Comma 3 2 2 2 3 2 2 2" xfId="23527"/>
    <cellStyle name="Comma 3 2 2 2 3 2 2 2 2" xfId="23528"/>
    <cellStyle name="Comma 3 2 2 2 3 2 2 2 3" xfId="23529"/>
    <cellStyle name="Comma 3 2 2 2 3 2 2 3" xfId="23530"/>
    <cellStyle name="Comma 3 2 2 2 3 2 2 4" xfId="23531"/>
    <cellStyle name="Comma 3 2 2 2 3 2 2 5" xfId="23532"/>
    <cellStyle name="Comma 3 2 2 2 3 2 2 6" xfId="23533"/>
    <cellStyle name="Comma 3 2 2 2 3 2 3" xfId="23534"/>
    <cellStyle name="Comma 3 2 2 2 3 2 3 2" xfId="23535"/>
    <cellStyle name="Comma 3 2 2 2 3 2 3 3" xfId="23536"/>
    <cellStyle name="Comma 3 2 2 2 3 2 4" xfId="23537"/>
    <cellStyle name="Comma 3 2 2 2 3 2 5" xfId="23538"/>
    <cellStyle name="Comma 3 2 2 2 3 2 6" xfId="23539"/>
    <cellStyle name="Comma 3 2 2 2 3 2 7" xfId="23540"/>
    <cellStyle name="Comma 3 2 2 2 3 3" xfId="23541"/>
    <cellStyle name="Comma 3 2 2 2 3 3 2" xfId="23542"/>
    <cellStyle name="Comma 3 2 2 2 3 3 2 2" xfId="23543"/>
    <cellStyle name="Comma 3 2 2 2 3 3 2 3" xfId="23544"/>
    <cellStyle name="Comma 3 2 2 2 3 3 3" xfId="23545"/>
    <cellStyle name="Comma 3 2 2 2 3 3 4" xfId="23546"/>
    <cellStyle name="Comma 3 2 2 2 3 3 5" xfId="23547"/>
    <cellStyle name="Comma 3 2 2 2 3 3 6" xfId="23548"/>
    <cellStyle name="Comma 3 2 2 2 3 4" xfId="23549"/>
    <cellStyle name="Comma 3 2 2 2 3 4 2" xfId="23550"/>
    <cellStyle name="Comma 3 2 2 2 3 4 2 2" xfId="23551"/>
    <cellStyle name="Comma 3 2 2 2 3 4 2 3" xfId="23552"/>
    <cellStyle name="Comma 3 2 2 2 3 4 3" xfId="23553"/>
    <cellStyle name="Comma 3 2 2 2 3 4 4" xfId="23554"/>
    <cellStyle name="Comma 3 2 2 2 3 4 5" xfId="23555"/>
    <cellStyle name="Comma 3 2 2 2 3 4 6" xfId="23556"/>
    <cellStyle name="Comma 3 2 2 2 3 5" xfId="23557"/>
    <cellStyle name="Comma 3 2 2 2 3 5 2" xfId="23558"/>
    <cellStyle name="Comma 3 2 2 2 3 5 3" xfId="23559"/>
    <cellStyle name="Comma 3 2 2 2 3 6" xfId="23560"/>
    <cellStyle name="Comma 3 2 2 2 3 7" xfId="23561"/>
    <cellStyle name="Comma 3 2 2 2 3 8" xfId="23562"/>
    <cellStyle name="Comma 3 2 2 2 3 9" xfId="23563"/>
    <cellStyle name="Comma 3 2 2 2 4" xfId="23564"/>
    <cellStyle name="Comma 3 2 2 2 4 2" xfId="23565"/>
    <cellStyle name="Comma 3 2 2 2 4 2 2" xfId="23566"/>
    <cellStyle name="Comma 3 2 2 2 4 2 2 2" xfId="23567"/>
    <cellStyle name="Comma 3 2 2 2 4 2 2 3" xfId="23568"/>
    <cellStyle name="Comma 3 2 2 2 4 2 3" xfId="23569"/>
    <cellStyle name="Comma 3 2 2 2 4 2 4" xfId="23570"/>
    <cellStyle name="Comma 3 2 2 2 4 2 5" xfId="23571"/>
    <cellStyle name="Comma 3 2 2 2 4 2 6" xfId="23572"/>
    <cellStyle name="Comma 3 2 2 2 4 3" xfId="23573"/>
    <cellStyle name="Comma 3 2 2 2 4 3 2" xfId="23574"/>
    <cellStyle name="Comma 3 2 2 2 4 3 3" xfId="23575"/>
    <cellStyle name="Comma 3 2 2 2 4 4" xfId="23576"/>
    <cellStyle name="Comma 3 2 2 2 4 5" xfId="23577"/>
    <cellStyle name="Comma 3 2 2 2 4 6" xfId="23578"/>
    <cellStyle name="Comma 3 2 2 2 4 7" xfId="23579"/>
    <cellStyle name="Comma 3 2 2 2 5" xfId="23580"/>
    <cellStyle name="Comma 3 2 2 2 5 2" xfId="23581"/>
    <cellStyle name="Comma 3 2 2 2 5 2 2" xfId="23582"/>
    <cellStyle name="Comma 3 2 2 2 5 2 3" xfId="23583"/>
    <cellStyle name="Comma 3 2 2 2 5 3" xfId="23584"/>
    <cellStyle name="Comma 3 2 2 2 5 4" xfId="23585"/>
    <cellStyle name="Comma 3 2 2 2 5 5" xfId="23586"/>
    <cellStyle name="Comma 3 2 2 2 5 6" xfId="23587"/>
    <cellStyle name="Comma 3 2 2 2 6" xfId="23588"/>
    <cellStyle name="Comma 3 2 2 2 6 2" xfId="23589"/>
    <cellStyle name="Comma 3 2 2 2 6 2 2" xfId="23590"/>
    <cellStyle name="Comma 3 2 2 2 6 2 3" xfId="23591"/>
    <cellStyle name="Comma 3 2 2 2 6 3" xfId="23592"/>
    <cellStyle name="Comma 3 2 2 2 6 4" xfId="23593"/>
    <cellStyle name="Comma 3 2 2 2 6 5" xfId="23594"/>
    <cellStyle name="Comma 3 2 2 2 6 6" xfId="23595"/>
    <cellStyle name="Comma 3 2 2 2 7" xfId="23596"/>
    <cellStyle name="Comma 3 2 2 2 7 2" xfId="23597"/>
    <cellStyle name="Comma 3 2 2 2 7 2 2" xfId="23598"/>
    <cellStyle name="Comma 3 2 2 2 7 2 3" xfId="23599"/>
    <cellStyle name="Comma 3 2 2 2 7 3" xfId="23600"/>
    <cellStyle name="Comma 3 2 2 2 7 4" xfId="23601"/>
    <cellStyle name="Comma 3 2 2 2 7 5" xfId="23602"/>
    <cellStyle name="Comma 3 2 2 2 7 6" xfId="23603"/>
    <cellStyle name="Comma 3 2 2 2 8" xfId="23604"/>
    <cellStyle name="Comma 3 2 2 2 8 2" xfId="23605"/>
    <cellStyle name="Comma 3 2 2 2 8 2 2" xfId="23606"/>
    <cellStyle name="Comma 3 2 2 2 8 2 3" xfId="23607"/>
    <cellStyle name="Comma 3 2 2 2 8 3" xfId="23608"/>
    <cellStyle name="Comma 3 2 2 2 8 4" xfId="23609"/>
    <cellStyle name="Comma 3 2 2 2 8 5" xfId="23610"/>
    <cellStyle name="Comma 3 2 2 2 8 6" xfId="23611"/>
    <cellStyle name="Comma 3 2 2 2 9" xfId="23612"/>
    <cellStyle name="Comma 3 2 2 2 9 2" xfId="23613"/>
    <cellStyle name="Comma 3 2 2 2 9 3" xfId="23614"/>
    <cellStyle name="Comma 3 2 2 3" xfId="23615"/>
    <cellStyle name="Comma 3 2 2 3 10" xfId="23616"/>
    <cellStyle name="Comma 3 2 2 3 2" xfId="23617"/>
    <cellStyle name="Comma 3 2 2 3 2 2" xfId="23618"/>
    <cellStyle name="Comma 3 2 2 3 2 2 2" xfId="23619"/>
    <cellStyle name="Comma 3 2 2 3 2 2 2 2" xfId="23620"/>
    <cellStyle name="Comma 3 2 2 3 2 2 2 3" xfId="23621"/>
    <cellStyle name="Comma 3 2 2 3 2 2 3" xfId="23622"/>
    <cellStyle name="Comma 3 2 2 3 2 2 4" xfId="23623"/>
    <cellStyle name="Comma 3 2 2 3 2 2 5" xfId="23624"/>
    <cellStyle name="Comma 3 2 2 3 2 2 6" xfId="23625"/>
    <cellStyle name="Comma 3 2 2 3 2 3" xfId="23626"/>
    <cellStyle name="Comma 3 2 2 3 2 3 2" xfId="23627"/>
    <cellStyle name="Comma 3 2 2 3 2 3 2 2" xfId="23628"/>
    <cellStyle name="Comma 3 2 2 3 2 3 2 3" xfId="23629"/>
    <cellStyle name="Comma 3 2 2 3 2 3 3" xfId="23630"/>
    <cellStyle name="Comma 3 2 2 3 2 3 4" xfId="23631"/>
    <cellStyle name="Comma 3 2 2 3 2 3 5" xfId="23632"/>
    <cellStyle name="Comma 3 2 2 3 2 3 6" xfId="23633"/>
    <cellStyle name="Comma 3 2 2 3 2 4" xfId="23634"/>
    <cellStyle name="Comma 3 2 2 3 2 4 2" xfId="23635"/>
    <cellStyle name="Comma 3 2 2 3 2 4 3" xfId="23636"/>
    <cellStyle name="Comma 3 2 2 3 2 5" xfId="23637"/>
    <cellStyle name="Comma 3 2 2 3 2 6" xfId="23638"/>
    <cellStyle name="Comma 3 2 2 3 2 7" xfId="23639"/>
    <cellStyle name="Comma 3 2 2 3 2 8" xfId="23640"/>
    <cellStyle name="Comma 3 2 2 3 3" xfId="23641"/>
    <cellStyle name="Comma 3 2 2 3 3 2" xfId="23642"/>
    <cellStyle name="Comma 3 2 2 3 3 2 2" xfId="23643"/>
    <cellStyle name="Comma 3 2 2 3 3 2 2 2" xfId="23644"/>
    <cellStyle name="Comma 3 2 2 3 3 2 2 3" xfId="23645"/>
    <cellStyle name="Comma 3 2 2 3 3 2 3" xfId="23646"/>
    <cellStyle name="Comma 3 2 2 3 3 2 4" xfId="23647"/>
    <cellStyle name="Comma 3 2 2 3 3 2 5" xfId="23648"/>
    <cellStyle name="Comma 3 2 2 3 3 2 6" xfId="23649"/>
    <cellStyle name="Comma 3 2 2 3 3 3" xfId="23650"/>
    <cellStyle name="Comma 3 2 2 3 3 3 2" xfId="23651"/>
    <cellStyle name="Comma 3 2 2 3 3 3 3" xfId="23652"/>
    <cellStyle name="Comma 3 2 2 3 3 4" xfId="23653"/>
    <cellStyle name="Comma 3 2 2 3 3 5" xfId="23654"/>
    <cellStyle name="Comma 3 2 2 3 3 6" xfId="23655"/>
    <cellStyle name="Comma 3 2 2 3 3 7" xfId="23656"/>
    <cellStyle name="Comma 3 2 2 3 4" xfId="23657"/>
    <cellStyle name="Comma 3 2 2 3 4 2" xfId="23658"/>
    <cellStyle name="Comma 3 2 2 3 4 2 2" xfId="23659"/>
    <cellStyle name="Comma 3 2 2 3 4 2 3" xfId="23660"/>
    <cellStyle name="Comma 3 2 2 3 4 3" xfId="23661"/>
    <cellStyle name="Comma 3 2 2 3 4 4" xfId="23662"/>
    <cellStyle name="Comma 3 2 2 3 4 5" xfId="23663"/>
    <cellStyle name="Comma 3 2 2 3 4 6" xfId="23664"/>
    <cellStyle name="Comma 3 2 2 3 5" xfId="23665"/>
    <cellStyle name="Comma 3 2 2 3 5 2" xfId="23666"/>
    <cellStyle name="Comma 3 2 2 3 5 2 2" xfId="23667"/>
    <cellStyle name="Comma 3 2 2 3 5 2 3" xfId="23668"/>
    <cellStyle name="Comma 3 2 2 3 5 3" xfId="23669"/>
    <cellStyle name="Comma 3 2 2 3 5 4" xfId="23670"/>
    <cellStyle name="Comma 3 2 2 3 5 5" xfId="23671"/>
    <cellStyle name="Comma 3 2 2 3 5 6" xfId="23672"/>
    <cellStyle name="Comma 3 2 2 3 6" xfId="23673"/>
    <cellStyle name="Comma 3 2 2 3 6 2" xfId="23674"/>
    <cellStyle name="Comma 3 2 2 3 6 3" xfId="23675"/>
    <cellStyle name="Comma 3 2 2 3 7" xfId="23676"/>
    <cellStyle name="Comma 3 2 2 3 8" xfId="23677"/>
    <cellStyle name="Comma 3 2 2 3 9" xfId="23678"/>
    <cellStyle name="Comma 3 2 2 4" xfId="23679"/>
    <cellStyle name="Comma 3 2 2 4 2" xfId="23680"/>
    <cellStyle name="Comma 3 2 2 4 2 2" xfId="23681"/>
    <cellStyle name="Comma 3 2 2 4 2 2 2" xfId="23682"/>
    <cellStyle name="Comma 3 2 2 4 2 2 2 2" xfId="23683"/>
    <cellStyle name="Comma 3 2 2 4 2 2 2 3" xfId="23684"/>
    <cellStyle name="Comma 3 2 2 4 2 2 3" xfId="23685"/>
    <cellStyle name="Comma 3 2 2 4 2 2 4" xfId="23686"/>
    <cellStyle name="Comma 3 2 2 4 2 2 5" xfId="23687"/>
    <cellStyle name="Comma 3 2 2 4 2 2 6" xfId="23688"/>
    <cellStyle name="Comma 3 2 2 4 2 3" xfId="23689"/>
    <cellStyle name="Comma 3 2 2 4 2 3 2" xfId="23690"/>
    <cellStyle name="Comma 3 2 2 4 2 3 3" xfId="23691"/>
    <cellStyle name="Comma 3 2 2 4 2 4" xfId="23692"/>
    <cellStyle name="Comma 3 2 2 4 2 5" xfId="23693"/>
    <cellStyle name="Comma 3 2 2 4 2 6" xfId="23694"/>
    <cellStyle name="Comma 3 2 2 4 2 7" xfId="23695"/>
    <cellStyle name="Comma 3 2 2 4 3" xfId="23696"/>
    <cellStyle name="Comma 3 2 2 4 3 2" xfId="23697"/>
    <cellStyle name="Comma 3 2 2 4 3 2 2" xfId="23698"/>
    <cellStyle name="Comma 3 2 2 4 3 2 3" xfId="23699"/>
    <cellStyle name="Comma 3 2 2 4 3 3" xfId="23700"/>
    <cellStyle name="Comma 3 2 2 4 3 4" xfId="23701"/>
    <cellStyle name="Comma 3 2 2 4 3 5" xfId="23702"/>
    <cellStyle name="Comma 3 2 2 4 3 6" xfId="23703"/>
    <cellStyle name="Comma 3 2 2 4 4" xfId="23704"/>
    <cellStyle name="Comma 3 2 2 4 4 2" xfId="23705"/>
    <cellStyle name="Comma 3 2 2 4 4 2 2" xfId="23706"/>
    <cellStyle name="Comma 3 2 2 4 4 2 3" xfId="23707"/>
    <cellStyle name="Comma 3 2 2 4 4 3" xfId="23708"/>
    <cellStyle name="Comma 3 2 2 4 4 4" xfId="23709"/>
    <cellStyle name="Comma 3 2 2 4 4 5" xfId="23710"/>
    <cellStyle name="Comma 3 2 2 4 4 6" xfId="23711"/>
    <cellStyle name="Comma 3 2 2 4 5" xfId="23712"/>
    <cellStyle name="Comma 3 2 2 4 5 2" xfId="23713"/>
    <cellStyle name="Comma 3 2 2 4 5 3" xfId="23714"/>
    <cellStyle name="Comma 3 2 2 4 6" xfId="23715"/>
    <cellStyle name="Comma 3 2 2 4 7" xfId="23716"/>
    <cellStyle name="Comma 3 2 2 4 8" xfId="23717"/>
    <cellStyle name="Comma 3 2 2 4 9" xfId="23718"/>
    <cellStyle name="Comma 3 2 2 5" xfId="23719"/>
    <cellStyle name="Comma 3 2 2 5 2" xfId="23720"/>
    <cellStyle name="Comma 3 2 2 5 2 2" xfId="23721"/>
    <cellStyle name="Comma 3 2 2 5 2 2 2" xfId="23722"/>
    <cellStyle name="Comma 3 2 2 5 2 2 3" xfId="23723"/>
    <cellStyle name="Comma 3 2 2 5 2 3" xfId="23724"/>
    <cellStyle name="Comma 3 2 2 5 2 4" xfId="23725"/>
    <cellStyle name="Comma 3 2 2 5 2 5" xfId="23726"/>
    <cellStyle name="Comma 3 2 2 5 2 6" xfId="23727"/>
    <cellStyle name="Comma 3 2 2 5 3" xfId="23728"/>
    <cellStyle name="Comma 3 2 2 5 3 2" xfId="23729"/>
    <cellStyle name="Comma 3 2 2 5 3 3" xfId="23730"/>
    <cellStyle name="Comma 3 2 2 5 4" xfId="23731"/>
    <cellStyle name="Comma 3 2 2 5 5" xfId="23732"/>
    <cellStyle name="Comma 3 2 2 5 6" xfId="23733"/>
    <cellStyle name="Comma 3 2 2 5 7" xfId="23734"/>
    <cellStyle name="Comma 3 2 2 6" xfId="23735"/>
    <cellStyle name="Comma 3 2 2 6 2" xfId="23736"/>
    <cellStyle name="Comma 3 2 2 6 2 2" xfId="23737"/>
    <cellStyle name="Comma 3 2 2 6 2 3" xfId="23738"/>
    <cellStyle name="Comma 3 2 2 6 3" xfId="23739"/>
    <cellStyle name="Comma 3 2 2 6 4" xfId="23740"/>
    <cellStyle name="Comma 3 2 2 6 5" xfId="23741"/>
    <cellStyle name="Comma 3 2 2 6 6" xfId="23742"/>
    <cellStyle name="Comma 3 2 2 7" xfId="23743"/>
    <cellStyle name="Comma 3 2 2 7 2" xfId="23744"/>
    <cellStyle name="Comma 3 2 2 7 2 2" xfId="23745"/>
    <cellStyle name="Comma 3 2 2 7 2 3" xfId="23746"/>
    <cellStyle name="Comma 3 2 2 7 3" xfId="23747"/>
    <cellStyle name="Comma 3 2 2 7 4" xfId="23748"/>
    <cellStyle name="Comma 3 2 2 7 5" xfId="23749"/>
    <cellStyle name="Comma 3 2 2 7 6" xfId="23750"/>
    <cellStyle name="Comma 3 2 2 8" xfId="23751"/>
    <cellStyle name="Comma 3 2 2 8 2" xfId="23752"/>
    <cellStyle name="Comma 3 2 2 8 2 2" xfId="23753"/>
    <cellStyle name="Comma 3 2 2 8 2 3" xfId="23754"/>
    <cellStyle name="Comma 3 2 2 8 3" xfId="23755"/>
    <cellStyle name="Comma 3 2 2 8 4" xfId="23756"/>
    <cellStyle name="Comma 3 2 2 8 5" xfId="23757"/>
    <cellStyle name="Comma 3 2 2 8 6" xfId="23758"/>
    <cellStyle name="Comma 3 2 2 9" xfId="23759"/>
    <cellStyle name="Comma 3 2 2 9 2" xfId="23760"/>
    <cellStyle name="Comma 3 2 2 9 2 2" xfId="23761"/>
    <cellStyle name="Comma 3 2 2 9 2 3" xfId="23762"/>
    <cellStyle name="Comma 3 2 2 9 3" xfId="23763"/>
    <cellStyle name="Comma 3 2 2 9 4" xfId="23764"/>
    <cellStyle name="Comma 3 2 2 9 5" xfId="23765"/>
    <cellStyle name="Comma 3 2 2 9 6" xfId="23766"/>
    <cellStyle name="Comma 3 2 3" xfId="348"/>
    <cellStyle name="Comma 3 2 3 10" xfId="23767"/>
    <cellStyle name="Comma 3 2 3 10 2" xfId="23768"/>
    <cellStyle name="Comma 3 2 3 10 3" xfId="23769"/>
    <cellStyle name="Comma 3 2 3 11" xfId="23770"/>
    <cellStyle name="Comma 3 2 3 12" xfId="23771"/>
    <cellStyle name="Comma 3 2 3 13" xfId="23772"/>
    <cellStyle name="Comma 3 2 3 14" xfId="23773"/>
    <cellStyle name="Comma 3 2 3 2" xfId="23774"/>
    <cellStyle name="Comma 3 2 3 2 10" xfId="23775"/>
    <cellStyle name="Comma 3 2 3 2 11" xfId="23776"/>
    <cellStyle name="Comma 3 2 3 2 12" xfId="23777"/>
    <cellStyle name="Comma 3 2 3 2 13" xfId="23778"/>
    <cellStyle name="Comma 3 2 3 2 2" xfId="23779"/>
    <cellStyle name="Comma 3 2 3 2 2 10" xfId="23780"/>
    <cellStyle name="Comma 3 2 3 2 2 2" xfId="23781"/>
    <cellStyle name="Comma 3 2 3 2 2 2 2" xfId="23782"/>
    <cellStyle name="Comma 3 2 3 2 2 2 2 2" xfId="23783"/>
    <cellStyle name="Comma 3 2 3 2 2 2 2 2 2" xfId="23784"/>
    <cellStyle name="Comma 3 2 3 2 2 2 2 2 3" xfId="23785"/>
    <cellStyle name="Comma 3 2 3 2 2 2 2 3" xfId="23786"/>
    <cellStyle name="Comma 3 2 3 2 2 2 2 4" xfId="23787"/>
    <cellStyle name="Comma 3 2 3 2 2 2 2 5" xfId="23788"/>
    <cellStyle name="Comma 3 2 3 2 2 2 2 6" xfId="23789"/>
    <cellStyle name="Comma 3 2 3 2 2 2 3" xfId="23790"/>
    <cellStyle name="Comma 3 2 3 2 2 2 3 2" xfId="23791"/>
    <cellStyle name="Comma 3 2 3 2 2 2 3 2 2" xfId="23792"/>
    <cellStyle name="Comma 3 2 3 2 2 2 3 2 3" xfId="23793"/>
    <cellStyle name="Comma 3 2 3 2 2 2 3 3" xfId="23794"/>
    <cellStyle name="Comma 3 2 3 2 2 2 3 4" xfId="23795"/>
    <cellStyle name="Comma 3 2 3 2 2 2 3 5" xfId="23796"/>
    <cellStyle name="Comma 3 2 3 2 2 2 3 6" xfId="23797"/>
    <cellStyle name="Comma 3 2 3 2 2 2 4" xfId="23798"/>
    <cellStyle name="Comma 3 2 3 2 2 2 4 2" xfId="23799"/>
    <cellStyle name="Comma 3 2 3 2 2 2 4 3" xfId="23800"/>
    <cellStyle name="Comma 3 2 3 2 2 2 5" xfId="23801"/>
    <cellStyle name="Comma 3 2 3 2 2 2 6" xfId="23802"/>
    <cellStyle name="Comma 3 2 3 2 2 2 7" xfId="23803"/>
    <cellStyle name="Comma 3 2 3 2 2 2 8" xfId="23804"/>
    <cellStyle name="Comma 3 2 3 2 2 3" xfId="23805"/>
    <cellStyle name="Comma 3 2 3 2 2 3 2" xfId="23806"/>
    <cellStyle name="Comma 3 2 3 2 2 3 2 2" xfId="23807"/>
    <cellStyle name="Comma 3 2 3 2 2 3 2 2 2" xfId="23808"/>
    <cellStyle name="Comma 3 2 3 2 2 3 2 2 3" xfId="23809"/>
    <cellStyle name="Comma 3 2 3 2 2 3 2 3" xfId="23810"/>
    <cellStyle name="Comma 3 2 3 2 2 3 2 4" xfId="23811"/>
    <cellStyle name="Comma 3 2 3 2 2 3 2 5" xfId="23812"/>
    <cellStyle name="Comma 3 2 3 2 2 3 2 6" xfId="23813"/>
    <cellStyle name="Comma 3 2 3 2 2 3 3" xfId="23814"/>
    <cellStyle name="Comma 3 2 3 2 2 3 3 2" xfId="23815"/>
    <cellStyle name="Comma 3 2 3 2 2 3 3 3" xfId="23816"/>
    <cellStyle name="Comma 3 2 3 2 2 3 4" xfId="23817"/>
    <cellStyle name="Comma 3 2 3 2 2 3 5" xfId="23818"/>
    <cellStyle name="Comma 3 2 3 2 2 3 6" xfId="23819"/>
    <cellStyle name="Comma 3 2 3 2 2 3 7" xfId="23820"/>
    <cellStyle name="Comma 3 2 3 2 2 4" xfId="23821"/>
    <cellStyle name="Comma 3 2 3 2 2 4 2" xfId="23822"/>
    <cellStyle name="Comma 3 2 3 2 2 4 2 2" xfId="23823"/>
    <cellStyle name="Comma 3 2 3 2 2 4 2 3" xfId="23824"/>
    <cellStyle name="Comma 3 2 3 2 2 4 3" xfId="23825"/>
    <cellStyle name="Comma 3 2 3 2 2 4 4" xfId="23826"/>
    <cellStyle name="Comma 3 2 3 2 2 4 5" xfId="23827"/>
    <cellStyle name="Comma 3 2 3 2 2 4 6" xfId="23828"/>
    <cellStyle name="Comma 3 2 3 2 2 5" xfId="23829"/>
    <cellStyle name="Comma 3 2 3 2 2 5 2" xfId="23830"/>
    <cellStyle name="Comma 3 2 3 2 2 5 2 2" xfId="23831"/>
    <cellStyle name="Comma 3 2 3 2 2 5 2 3" xfId="23832"/>
    <cellStyle name="Comma 3 2 3 2 2 5 3" xfId="23833"/>
    <cellStyle name="Comma 3 2 3 2 2 5 4" xfId="23834"/>
    <cellStyle name="Comma 3 2 3 2 2 5 5" xfId="23835"/>
    <cellStyle name="Comma 3 2 3 2 2 5 6" xfId="23836"/>
    <cellStyle name="Comma 3 2 3 2 2 6" xfId="23837"/>
    <cellStyle name="Comma 3 2 3 2 2 6 2" xfId="23838"/>
    <cellStyle name="Comma 3 2 3 2 2 6 3" xfId="23839"/>
    <cellStyle name="Comma 3 2 3 2 2 7" xfId="23840"/>
    <cellStyle name="Comma 3 2 3 2 2 8" xfId="23841"/>
    <cellStyle name="Comma 3 2 3 2 2 9" xfId="23842"/>
    <cellStyle name="Comma 3 2 3 2 3" xfId="23843"/>
    <cellStyle name="Comma 3 2 3 2 3 2" xfId="23844"/>
    <cellStyle name="Comma 3 2 3 2 3 2 2" xfId="23845"/>
    <cellStyle name="Comma 3 2 3 2 3 2 2 2" xfId="23846"/>
    <cellStyle name="Comma 3 2 3 2 3 2 2 2 2" xfId="23847"/>
    <cellStyle name="Comma 3 2 3 2 3 2 2 2 3" xfId="23848"/>
    <cellStyle name="Comma 3 2 3 2 3 2 2 3" xfId="23849"/>
    <cellStyle name="Comma 3 2 3 2 3 2 2 4" xfId="23850"/>
    <cellStyle name="Comma 3 2 3 2 3 2 2 5" xfId="23851"/>
    <cellStyle name="Comma 3 2 3 2 3 2 2 6" xfId="23852"/>
    <cellStyle name="Comma 3 2 3 2 3 2 3" xfId="23853"/>
    <cellStyle name="Comma 3 2 3 2 3 2 3 2" xfId="23854"/>
    <cellStyle name="Comma 3 2 3 2 3 2 3 3" xfId="23855"/>
    <cellStyle name="Comma 3 2 3 2 3 2 4" xfId="23856"/>
    <cellStyle name="Comma 3 2 3 2 3 2 5" xfId="23857"/>
    <cellStyle name="Comma 3 2 3 2 3 2 6" xfId="23858"/>
    <cellStyle name="Comma 3 2 3 2 3 2 7" xfId="23859"/>
    <cellStyle name="Comma 3 2 3 2 3 3" xfId="23860"/>
    <cellStyle name="Comma 3 2 3 2 3 3 2" xfId="23861"/>
    <cellStyle name="Comma 3 2 3 2 3 3 2 2" xfId="23862"/>
    <cellStyle name="Comma 3 2 3 2 3 3 2 3" xfId="23863"/>
    <cellStyle name="Comma 3 2 3 2 3 3 3" xfId="23864"/>
    <cellStyle name="Comma 3 2 3 2 3 3 4" xfId="23865"/>
    <cellStyle name="Comma 3 2 3 2 3 3 5" xfId="23866"/>
    <cellStyle name="Comma 3 2 3 2 3 3 6" xfId="23867"/>
    <cellStyle name="Comma 3 2 3 2 3 4" xfId="23868"/>
    <cellStyle name="Comma 3 2 3 2 3 4 2" xfId="23869"/>
    <cellStyle name="Comma 3 2 3 2 3 4 2 2" xfId="23870"/>
    <cellStyle name="Comma 3 2 3 2 3 4 2 3" xfId="23871"/>
    <cellStyle name="Comma 3 2 3 2 3 4 3" xfId="23872"/>
    <cellStyle name="Comma 3 2 3 2 3 4 4" xfId="23873"/>
    <cellStyle name="Comma 3 2 3 2 3 4 5" xfId="23874"/>
    <cellStyle name="Comma 3 2 3 2 3 4 6" xfId="23875"/>
    <cellStyle name="Comma 3 2 3 2 3 5" xfId="23876"/>
    <cellStyle name="Comma 3 2 3 2 3 5 2" xfId="23877"/>
    <cellStyle name="Comma 3 2 3 2 3 5 3" xfId="23878"/>
    <cellStyle name="Comma 3 2 3 2 3 6" xfId="23879"/>
    <cellStyle name="Comma 3 2 3 2 3 7" xfId="23880"/>
    <cellStyle name="Comma 3 2 3 2 3 8" xfId="23881"/>
    <cellStyle name="Comma 3 2 3 2 3 9" xfId="23882"/>
    <cellStyle name="Comma 3 2 3 2 4" xfId="23883"/>
    <cellStyle name="Comma 3 2 3 2 4 2" xfId="23884"/>
    <cellStyle name="Comma 3 2 3 2 4 2 2" xfId="23885"/>
    <cellStyle name="Comma 3 2 3 2 4 2 2 2" xfId="23886"/>
    <cellStyle name="Comma 3 2 3 2 4 2 2 3" xfId="23887"/>
    <cellStyle name="Comma 3 2 3 2 4 2 3" xfId="23888"/>
    <cellStyle name="Comma 3 2 3 2 4 2 4" xfId="23889"/>
    <cellStyle name="Comma 3 2 3 2 4 2 5" xfId="23890"/>
    <cellStyle name="Comma 3 2 3 2 4 2 6" xfId="23891"/>
    <cellStyle name="Comma 3 2 3 2 4 3" xfId="23892"/>
    <cellStyle name="Comma 3 2 3 2 4 3 2" xfId="23893"/>
    <cellStyle name="Comma 3 2 3 2 4 3 3" xfId="23894"/>
    <cellStyle name="Comma 3 2 3 2 4 4" xfId="23895"/>
    <cellStyle name="Comma 3 2 3 2 4 5" xfId="23896"/>
    <cellStyle name="Comma 3 2 3 2 4 6" xfId="23897"/>
    <cellStyle name="Comma 3 2 3 2 4 7" xfId="23898"/>
    <cellStyle name="Comma 3 2 3 2 5" xfId="23899"/>
    <cellStyle name="Comma 3 2 3 2 5 2" xfId="23900"/>
    <cellStyle name="Comma 3 2 3 2 5 2 2" xfId="23901"/>
    <cellStyle name="Comma 3 2 3 2 5 2 3" xfId="23902"/>
    <cellStyle name="Comma 3 2 3 2 5 3" xfId="23903"/>
    <cellStyle name="Comma 3 2 3 2 5 4" xfId="23904"/>
    <cellStyle name="Comma 3 2 3 2 5 5" xfId="23905"/>
    <cellStyle name="Comma 3 2 3 2 5 6" xfId="23906"/>
    <cellStyle name="Comma 3 2 3 2 6" xfId="23907"/>
    <cellStyle name="Comma 3 2 3 2 6 2" xfId="23908"/>
    <cellStyle name="Comma 3 2 3 2 6 2 2" xfId="23909"/>
    <cellStyle name="Comma 3 2 3 2 6 2 3" xfId="23910"/>
    <cellStyle name="Comma 3 2 3 2 6 3" xfId="23911"/>
    <cellStyle name="Comma 3 2 3 2 6 4" xfId="23912"/>
    <cellStyle name="Comma 3 2 3 2 6 5" xfId="23913"/>
    <cellStyle name="Comma 3 2 3 2 6 6" xfId="23914"/>
    <cellStyle name="Comma 3 2 3 2 7" xfId="23915"/>
    <cellStyle name="Comma 3 2 3 2 7 2" xfId="23916"/>
    <cellStyle name="Comma 3 2 3 2 7 2 2" xfId="23917"/>
    <cellStyle name="Comma 3 2 3 2 7 2 3" xfId="23918"/>
    <cellStyle name="Comma 3 2 3 2 7 3" xfId="23919"/>
    <cellStyle name="Comma 3 2 3 2 7 4" xfId="23920"/>
    <cellStyle name="Comma 3 2 3 2 7 5" xfId="23921"/>
    <cellStyle name="Comma 3 2 3 2 7 6" xfId="23922"/>
    <cellStyle name="Comma 3 2 3 2 8" xfId="23923"/>
    <cellStyle name="Comma 3 2 3 2 8 2" xfId="23924"/>
    <cellStyle name="Comma 3 2 3 2 8 2 2" xfId="23925"/>
    <cellStyle name="Comma 3 2 3 2 8 2 3" xfId="23926"/>
    <cellStyle name="Comma 3 2 3 2 8 3" xfId="23927"/>
    <cellStyle name="Comma 3 2 3 2 8 4" xfId="23928"/>
    <cellStyle name="Comma 3 2 3 2 8 5" xfId="23929"/>
    <cellStyle name="Comma 3 2 3 2 8 6" xfId="23930"/>
    <cellStyle name="Comma 3 2 3 2 9" xfId="23931"/>
    <cellStyle name="Comma 3 2 3 2 9 2" xfId="23932"/>
    <cellStyle name="Comma 3 2 3 2 9 3" xfId="23933"/>
    <cellStyle name="Comma 3 2 3 3" xfId="23934"/>
    <cellStyle name="Comma 3 2 3 3 10" xfId="23935"/>
    <cellStyle name="Comma 3 2 3 3 2" xfId="23936"/>
    <cellStyle name="Comma 3 2 3 3 2 2" xfId="23937"/>
    <cellStyle name="Comma 3 2 3 3 2 2 2" xfId="23938"/>
    <cellStyle name="Comma 3 2 3 3 2 2 2 2" xfId="23939"/>
    <cellStyle name="Comma 3 2 3 3 2 2 2 3" xfId="23940"/>
    <cellStyle name="Comma 3 2 3 3 2 2 3" xfId="23941"/>
    <cellStyle name="Comma 3 2 3 3 2 2 4" xfId="23942"/>
    <cellStyle name="Comma 3 2 3 3 2 2 5" xfId="23943"/>
    <cellStyle name="Comma 3 2 3 3 2 2 6" xfId="23944"/>
    <cellStyle name="Comma 3 2 3 3 2 3" xfId="23945"/>
    <cellStyle name="Comma 3 2 3 3 2 3 2" xfId="23946"/>
    <cellStyle name="Comma 3 2 3 3 2 3 2 2" xfId="23947"/>
    <cellStyle name="Comma 3 2 3 3 2 3 2 3" xfId="23948"/>
    <cellStyle name="Comma 3 2 3 3 2 3 3" xfId="23949"/>
    <cellStyle name="Comma 3 2 3 3 2 3 4" xfId="23950"/>
    <cellStyle name="Comma 3 2 3 3 2 3 5" xfId="23951"/>
    <cellStyle name="Comma 3 2 3 3 2 3 6" xfId="23952"/>
    <cellStyle name="Comma 3 2 3 3 2 4" xfId="23953"/>
    <cellStyle name="Comma 3 2 3 3 2 4 2" xfId="23954"/>
    <cellStyle name="Comma 3 2 3 3 2 4 3" xfId="23955"/>
    <cellStyle name="Comma 3 2 3 3 2 5" xfId="23956"/>
    <cellStyle name="Comma 3 2 3 3 2 6" xfId="23957"/>
    <cellStyle name="Comma 3 2 3 3 2 7" xfId="23958"/>
    <cellStyle name="Comma 3 2 3 3 2 8" xfId="23959"/>
    <cellStyle name="Comma 3 2 3 3 3" xfId="23960"/>
    <cellStyle name="Comma 3 2 3 3 3 2" xfId="23961"/>
    <cellStyle name="Comma 3 2 3 3 3 2 2" xfId="23962"/>
    <cellStyle name="Comma 3 2 3 3 3 2 2 2" xfId="23963"/>
    <cellStyle name="Comma 3 2 3 3 3 2 2 3" xfId="23964"/>
    <cellStyle name="Comma 3 2 3 3 3 2 3" xfId="23965"/>
    <cellStyle name="Comma 3 2 3 3 3 2 4" xfId="23966"/>
    <cellStyle name="Comma 3 2 3 3 3 2 5" xfId="23967"/>
    <cellStyle name="Comma 3 2 3 3 3 2 6" xfId="23968"/>
    <cellStyle name="Comma 3 2 3 3 3 3" xfId="23969"/>
    <cellStyle name="Comma 3 2 3 3 3 3 2" xfId="23970"/>
    <cellStyle name="Comma 3 2 3 3 3 3 3" xfId="23971"/>
    <cellStyle name="Comma 3 2 3 3 3 4" xfId="23972"/>
    <cellStyle name="Comma 3 2 3 3 3 5" xfId="23973"/>
    <cellStyle name="Comma 3 2 3 3 3 6" xfId="23974"/>
    <cellStyle name="Comma 3 2 3 3 3 7" xfId="23975"/>
    <cellStyle name="Comma 3 2 3 3 4" xfId="23976"/>
    <cellStyle name="Comma 3 2 3 3 4 2" xfId="23977"/>
    <cellStyle name="Comma 3 2 3 3 4 2 2" xfId="23978"/>
    <cellStyle name="Comma 3 2 3 3 4 2 3" xfId="23979"/>
    <cellStyle name="Comma 3 2 3 3 4 3" xfId="23980"/>
    <cellStyle name="Comma 3 2 3 3 4 4" xfId="23981"/>
    <cellStyle name="Comma 3 2 3 3 4 5" xfId="23982"/>
    <cellStyle name="Comma 3 2 3 3 4 6" xfId="23983"/>
    <cellStyle name="Comma 3 2 3 3 5" xfId="23984"/>
    <cellStyle name="Comma 3 2 3 3 5 2" xfId="23985"/>
    <cellStyle name="Comma 3 2 3 3 5 2 2" xfId="23986"/>
    <cellStyle name="Comma 3 2 3 3 5 2 3" xfId="23987"/>
    <cellStyle name="Comma 3 2 3 3 5 3" xfId="23988"/>
    <cellStyle name="Comma 3 2 3 3 5 4" xfId="23989"/>
    <cellStyle name="Comma 3 2 3 3 5 5" xfId="23990"/>
    <cellStyle name="Comma 3 2 3 3 5 6" xfId="23991"/>
    <cellStyle name="Comma 3 2 3 3 6" xfId="23992"/>
    <cellStyle name="Comma 3 2 3 3 6 2" xfId="23993"/>
    <cellStyle name="Comma 3 2 3 3 6 3" xfId="23994"/>
    <cellStyle name="Comma 3 2 3 3 7" xfId="23995"/>
    <cellStyle name="Comma 3 2 3 3 8" xfId="23996"/>
    <cellStyle name="Comma 3 2 3 3 9" xfId="23997"/>
    <cellStyle name="Comma 3 2 3 4" xfId="23998"/>
    <cellStyle name="Comma 3 2 3 4 2" xfId="23999"/>
    <cellStyle name="Comma 3 2 3 4 2 2" xfId="24000"/>
    <cellStyle name="Comma 3 2 3 4 2 2 2" xfId="24001"/>
    <cellStyle name="Comma 3 2 3 4 2 2 2 2" xfId="24002"/>
    <cellStyle name="Comma 3 2 3 4 2 2 2 3" xfId="24003"/>
    <cellStyle name="Comma 3 2 3 4 2 2 3" xfId="24004"/>
    <cellStyle name="Comma 3 2 3 4 2 2 4" xfId="24005"/>
    <cellStyle name="Comma 3 2 3 4 2 2 5" xfId="24006"/>
    <cellStyle name="Comma 3 2 3 4 2 2 6" xfId="24007"/>
    <cellStyle name="Comma 3 2 3 4 2 3" xfId="24008"/>
    <cellStyle name="Comma 3 2 3 4 2 3 2" xfId="24009"/>
    <cellStyle name="Comma 3 2 3 4 2 3 3" xfId="24010"/>
    <cellStyle name="Comma 3 2 3 4 2 4" xfId="24011"/>
    <cellStyle name="Comma 3 2 3 4 2 5" xfId="24012"/>
    <cellStyle name="Comma 3 2 3 4 2 6" xfId="24013"/>
    <cellStyle name="Comma 3 2 3 4 2 7" xfId="24014"/>
    <cellStyle name="Comma 3 2 3 4 3" xfId="24015"/>
    <cellStyle name="Comma 3 2 3 4 3 2" xfId="24016"/>
    <cellStyle name="Comma 3 2 3 4 3 2 2" xfId="24017"/>
    <cellStyle name="Comma 3 2 3 4 3 2 3" xfId="24018"/>
    <cellStyle name="Comma 3 2 3 4 3 3" xfId="24019"/>
    <cellStyle name="Comma 3 2 3 4 3 4" xfId="24020"/>
    <cellStyle name="Comma 3 2 3 4 3 5" xfId="24021"/>
    <cellStyle name="Comma 3 2 3 4 3 6" xfId="24022"/>
    <cellStyle name="Comma 3 2 3 4 4" xfId="24023"/>
    <cellStyle name="Comma 3 2 3 4 4 2" xfId="24024"/>
    <cellStyle name="Comma 3 2 3 4 4 2 2" xfId="24025"/>
    <cellStyle name="Comma 3 2 3 4 4 2 3" xfId="24026"/>
    <cellStyle name="Comma 3 2 3 4 4 3" xfId="24027"/>
    <cellStyle name="Comma 3 2 3 4 4 4" xfId="24028"/>
    <cellStyle name="Comma 3 2 3 4 4 5" xfId="24029"/>
    <cellStyle name="Comma 3 2 3 4 4 6" xfId="24030"/>
    <cellStyle name="Comma 3 2 3 4 5" xfId="24031"/>
    <cellStyle name="Comma 3 2 3 4 5 2" xfId="24032"/>
    <cellStyle name="Comma 3 2 3 4 5 3" xfId="24033"/>
    <cellStyle name="Comma 3 2 3 4 6" xfId="24034"/>
    <cellStyle name="Comma 3 2 3 4 7" xfId="24035"/>
    <cellStyle name="Comma 3 2 3 4 8" xfId="24036"/>
    <cellStyle name="Comma 3 2 3 4 9" xfId="24037"/>
    <cellStyle name="Comma 3 2 3 5" xfId="24038"/>
    <cellStyle name="Comma 3 2 3 5 2" xfId="24039"/>
    <cellStyle name="Comma 3 2 3 5 2 2" xfId="24040"/>
    <cellStyle name="Comma 3 2 3 5 2 2 2" xfId="24041"/>
    <cellStyle name="Comma 3 2 3 5 2 2 3" xfId="24042"/>
    <cellStyle name="Comma 3 2 3 5 2 3" xfId="24043"/>
    <cellStyle name="Comma 3 2 3 5 2 4" xfId="24044"/>
    <cellStyle name="Comma 3 2 3 5 2 5" xfId="24045"/>
    <cellStyle name="Comma 3 2 3 5 2 6" xfId="24046"/>
    <cellStyle name="Comma 3 2 3 5 3" xfId="24047"/>
    <cellStyle name="Comma 3 2 3 5 3 2" xfId="24048"/>
    <cellStyle name="Comma 3 2 3 5 3 3" xfId="24049"/>
    <cellStyle name="Comma 3 2 3 5 4" xfId="24050"/>
    <cellStyle name="Comma 3 2 3 5 5" xfId="24051"/>
    <cellStyle name="Comma 3 2 3 5 6" xfId="24052"/>
    <cellStyle name="Comma 3 2 3 5 7" xfId="24053"/>
    <cellStyle name="Comma 3 2 3 6" xfId="24054"/>
    <cellStyle name="Comma 3 2 3 6 2" xfId="24055"/>
    <cellStyle name="Comma 3 2 3 6 2 2" xfId="24056"/>
    <cellStyle name="Comma 3 2 3 6 2 3" xfId="24057"/>
    <cellStyle name="Comma 3 2 3 6 3" xfId="24058"/>
    <cellStyle name="Comma 3 2 3 6 4" xfId="24059"/>
    <cellStyle name="Comma 3 2 3 6 5" xfId="24060"/>
    <cellStyle name="Comma 3 2 3 6 6" xfId="24061"/>
    <cellStyle name="Comma 3 2 3 7" xfId="24062"/>
    <cellStyle name="Comma 3 2 3 7 2" xfId="24063"/>
    <cellStyle name="Comma 3 2 3 7 2 2" xfId="24064"/>
    <cellStyle name="Comma 3 2 3 7 2 3" xfId="24065"/>
    <cellStyle name="Comma 3 2 3 7 3" xfId="24066"/>
    <cellStyle name="Comma 3 2 3 7 4" xfId="24067"/>
    <cellStyle name="Comma 3 2 3 7 5" xfId="24068"/>
    <cellStyle name="Comma 3 2 3 7 6" xfId="24069"/>
    <cellStyle name="Comma 3 2 3 8" xfId="24070"/>
    <cellStyle name="Comma 3 2 3 8 2" xfId="24071"/>
    <cellStyle name="Comma 3 2 3 8 2 2" xfId="24072"/>
    <cellStyle name="Comma 3 2 3 8 2 3" xfId="24073"/>
    <cellStyle name="Comma 3 2 3 8 3" xfId="24074"/>
    <cellStyle name="Comma 3 2 3 8 4" xfId="24075"/>
    <cellStyle name="Comma 3 2 3 8 5" xfId="24076"/>
    <cellStyle name="Comma 3 2 3 8 6" xfId="24077"/>
    <cellStyle name="Comma 3 2 3 9" xfId="24078"/>
    <cellStyle name="Comma 3 2 3 9 2" xfId="24079"/>
    <cellStyle name="Comma 3 2 3 9 2 2" xfId="24080"/>
    <cellStyle name="Comma 3 2 3 9 2 3" xfId="24081"/>
    <cellStyle name="Comma 3 2 3 9 3" xfId="24082"/>
    <cellStyle name="Comma 3 2 3 9 4" xfId="24083"/>
    <cellStyle name="Comma 3 2 3 9 5" xfId="24084"/>
    <cellStyle name="Comma 3 2 3 9 6" xfId="24085"/>
    <cellStyle name="Comma 3 2 4" xfId="349"/>
    <cellStyle name="Comma 3 2 4 10" xfId="24086"/>
    <cellStyle name="Comma 3 2 4 11" xfId="24087"/>
    <cellStyle name="Comma 3 2 4 12" xfId="24088"/>
    <cellStyle name="Comma 3 2 4 13" xfId="24089"/>
    <cellStyle name="Comma 3 2 4 2" xfId="24090"/>
    <cellStyle name="Comma 3 2 4 2 10" xfId="24091"/>
    <cellStyle name="Comma 3 2 4 2 2" xfId="24092"/>
    <cellStyle name="Comma 3 2 4 2 2 2" xfId="24093"/>
    <cellStyle name="Comma 3 2 4 2 2 2 2" xfId="24094"/>
    <cellStyle name="Comma 3 2 4 2 2 2 2 2" xfId="24095"/>
    <cellStyle name="Comma 3 2 4 2 2 2 2 3" xfId="24096"/>
    <cellStyle name="Comma 3 2 4 2 2 2 3" xfId="24097"/>
    <cellStyle name="Comma 3 2 4 2 2 2 4" xfId="24098"/>
    <cellStyle name="Comma 3 2 4 2 2 2 5" xfId="24099"/>
    <cellStyle name="Comma 3 2 4 2 2 2 6" xfId="24100"/>
    <cellStyle name="Comma 3 2 4 2 2 3" xfId="24101"/>
    <cellStyle name="Comma 3 2 4 2 2 3 2" xfId="24102"/>
    <cellStyle name="Comma 3 2 4 2 2 3 2 2" xfId="24103"/>
    <cellStyle name="Comma 3 2 4 2 2 3 2 3" xfId="24104"/>
    <cellStyle name="Comma 3 2 4 2 2 3 3" xfId="24105"/>
    <cellStyle name="Comma 3 2 4 2 2 3 4" xfId="24106"/>
    <cellStyle name="Comma 3 2 4 2 2 3 5" xfId="24107"/>
    <cellStyle name="Comma 3 2 4 2 2 3 6" xfId="24108"/>
    <cellStyle name="Comma 3 2 4 2 2 4" xfId="24109"/>
    <cellStyle name="Comma 3 2 4 2 2 4 2" xfId="24110"/>
    <cellStyle name="Comma 3 2 4 2 2 4 3" xfId="24111"/>
    <cellStyle name="Comma 3 2 4 2 2 5" xfId="24112"/>
    <cellStyle name="Comma 3 2 4 2 2 6" xfId="24113"/>
    <cellStyle name="Comma 3 2 4 2 2 7" xfId="24114"/>
    <cellStyle name="Comma 3 2 4 2 2 8" xfId="24115"/>
    <cellStyle name="Comma 3 2 4 2 3" xfId="24116"/>
    <cellStyle name="Comma 3 2 4 2 3 2" xfId="24117"/>
    <cellStyle name="Comma 3 2 4 2 3 2 2" xfId="24118"/>
    <cellStyle name="Comma 3 2 4 2 3 2 2 2" xfId="24119"/>
    <cellStyle name="Comma 3 2 4 2 3 2 2 3" xfId="24120"/>
    <cellStyle name="Comma 3 2 4 2 3 2 3" xfId="24121"/>
    <cellStyle name="Comma 3 2 4 2 3 2 4" xfId="24122"/>
    <cellStyle name="Comma 3 2 4 2 3 2 5" xfId="24123"/>
    <cellStyle name="Comma 3 2 4 2 3 2 6" xfId="24124"/>
    <cellStyle name="Comma 3 2 4 2 3 3" xfId="24125"/>
    <cellStyle name="Comma 3 2 4 2 3 3 2" xfId="24126"/>
    <cellStyle name="Comma 3 2 4 2 3 3 3" xfId="24127"/>
    <cellStyle name="Comma 3 2 4 2 3 4" xfId="24128"/>
    <cellStyle name="Comma 3 2 4 2 3 5" xfId="24129"/>
    <cellStyle name="Comma 3 2 4 2 3 6" xfId="24130"/>
    <cellStyle name="Comma 3 2 4 2 3 7" xfId="24131"/>
    <cellStyle name="Comma 3 2 4 2 4" xfId="24132"/>
    <cellStyle name="Comma 3 2 4 2 4 2" xfId="24133"/>
    <cellStyle name="Comma 3 2 4 2 4 2 2" xfId="24134"/>
    <cellStyle name="Comma 3 2 4 2 4 2 3" xfId="24135"/>
    <cellStyle name="Comma 3 2 4 2 4 3" xfId="24136"/>
    <cellStyle name="Comma 3 2 4 2 4 4" xfId="24137"/>
    <cellStyle name="Comma 3 2 4 2 4 5" xfId="24138"/>
    <cellStyle name="Comma 3 2 4 2 4 6" xfId="24139"/>
    <cellStyle name="Comma 3 2 4 2 5" xfId="24140"/>
    <cellStyle name="Comma 3 2 4 2 5 2" xfId="24141"/>
    <cellStyle name="Comma 3 2 4 2 5 2 2" xfId="24142"/>
    <cellStyle name="Comma 3 2 4 2 5 2 3" xfId="24143"/>
    <cellStyle name="Comma 3 2 4 2 5 3" xfId="24144"/>
    <cellStyle name="Comma 3 2 4 2 5 4" xfId="24145"/>
    <cellStyle name="Comma 3 2 4 2 5 5" xfId="24146"/>
    <cellStyle name="Comma 3 2 4 2 5 6" xfId="24147"/>
    <cellStyle name="Comma 3 2 4 2 6" xfId="24148"/>
    <cellStyle name="Comma 3 2 4 2 6 2" xfId="24149"/>
    <cellStyle name="Comma 3 2 4 2 6 3" xfId="24150"/>
    <cellStyle name="Comma 3 2 4 2 7" xfId="24151"/>
    <cellStyle name="Comma 3 2 4 2 8" xfId="24152"/>
    <cellStyle name="Comma 3 2 4 2 9" xfId="24153"/>
    <cellStyle name="Comma 3 2 4 3" xfId="24154"/>
    <cellStyle name="Comma 3 2 4 3 2" xfId="24155"/>
    <cellStyle name="Comma 3 2 4 3 2 2" xfId="24156"/>
    <cellStyle name="Comma 3 2 4 3 2 2 2" xfId="24157"/>
    <cellStyle name="Comma 3 2 4 3 2 2 2 2" xfId="24158"/>
    <cellStyle name="Comma 3 2 4 3 2 2 2 3" xfId="24159"/>
    <cellStyle name="Comma 3 2 4 3 2 2 3" xfId="24160"/>
    <cellStyle name="Comma 3 2 4 3 2 2 4" xfId="24161"/>
    <cellStyle name="Comma 3 2 4 3 2 2 5" xfId="24162"/>
    <cellStyle name="Comma 3 2 4 3 2 2 6" xfId="24163"/>
    <cellStyle name="Comma 3 2 4 3 2 3" xfId="24164"/>
    <cellStyle name="Comma 3 2 4 3 2 3 2" xfId="24165"/>
    <cellStyle name="Comma 3 2 4 3 2 3 3" xfId="24166"/>
    <cellStyle name="Comma 3 2 4 3 2 4" xfId="24167"/>
    <cellStyle name="Comma 3 2 4 3 2 5" xfId="24168"/>
    <cellStyle name="Comma 3 2 4 3 2 6" xfId="24169"/>
    <cellStyle name="Comma 3 2 4 3 2 7" xfId="24170"/>
    <cellStyle name="Comma 3 2 4 3 3" xfId="24171"/>
    <cellStyle name="Comma 3 2 4 3 3 2" xfId="24172"/>
    <cellStyle name="Comma 3 2 4 3 3 2 2" xfId="24173"/>
    <cellStyle name="Comma 3 2 4 3 3 2 3" xfId="24174"/>
    <cellStyle name="Comma 3 2 4 3 3 3" xfId="24175"/>
    <cellStyle name="Comma 3 2 4 3 3 4" xfId="24176"/>
    <cellStyle name="Comma 3 2 4 3 3 5" xfId="24177"/>
    <cellStyle name="Comma 3 2 4 3 3 6" xfId="24178"/>
    <cellStyle name="Comma 3 2 4 3 4" xfId="24179"/>
    <cellStyle name="Comma 3 2 4 3 4 2" xfId="24180"/>
    <cellStyle name="Comma 3 2 4 3 4 2 2" xfId="24181"/>
    <cellStyle name="Comma 3 2 4 3 4 2 3" xfId="24182"/>
    <cellStyle name="Comma 3 2 4 3 4 3" xfId="24183"/>
    <cellStyle name="Comma 3 2 4 3 4 4" xfId="24184"/>
    <cellStyle name="Comma 3 2 4 3 4 5" xfId="24185"/>
    <cellStyle name="Comma 3 2 4 3 4 6" xfId="24186"/>
    <cellStyle name="Comma 3 2 4 3 5" xfId="24187"/>
    <cellStyle name="Comma 3 2 4 3 5 2" xfId="24188"/>
    <cellStyle name="Comma 3 2 4 3 5 3" xfId="24189"/>
    <cellStyle name="Comma 3 2 4 3 6" xfId="24190"/>
    <cellStyle name="Comma 3 2 4 3 7" xfId="24191"/>
    <cellStyle name="Comma 3 2 4 3 8" xfId="24192"/>
    <cellStyle name="Comma 3 2 4 3 9" xfId="24193"/>
    <cellStyle name="Comma 3 2 4 4" xfId="24194"/>
    <cellStyle name="Comma 3 2 4 4 2" xfId="24195"/>
    <cellStyle name="Comma 3 2 4 4 2 2" xfId="24196"/>
    <cellStyle name="Comma 3 2 4 4 2 2 2" xfId="24197"/>
    <cellStyle name="Comma 3 2 4 4 2 2 3" xfId="24198"/>
    <cellStyle name="Comma 3 2 4 4 2 3" xfId="24199"/>
    <cellStyle name="Comma 3 2 4 4 2 4" xfId="24200"/>
    <cellStyle name="Comma 3 2 4 4 2 5" xfId="24201"/>
    <cellStyle name="Comma 3 2 4 4 2 6" xfId="24202"/>
    <cellStyle name="Comma 3 2 4 4 3" xfId="24203"/>
    <cellStyle name="Comma 3 2 4 4 3 2" xfId="24204"/>
    <cellStyle name="Comma 3 2 4 4 3 3" xfId="24205"/>
    <cellStyle name="Comma 3 2 4 4 4" xfId="24206"/>
    <cellStyle name="Comma 3 2 4 4 5" xfId="24207"/>
    <cellStyle name="Comma 3 2 4 4 6" xfId="24208"/>
    <cellStyle name="Comma 3 2 4 4 7" xfId="24209"/>
    <cellStyle name="Comma 3 2 4 5" xfId="24210"/>
    <cellStyle name="Comma 3 2 4 5 2" xfId="24211"/>
    <cellStyle name="Comma 3 2 4 5 2 2" xfId="24212"/>
    <cellStyle name="Comma 3 2 4 5 2 3" xfId="24213"/>
    <cellStyle name="Comma 3 2 4 5 3" xfId="24214"/>
    <cellStyle name="Comma 3 2 4 5 4" xfId="24215"/>
    <cellStyle name="Comma 3 2 4 5 5" xfId="24216"/>
    <cellStyle name="Comma 3 2 4 5 6" xfId="24217"/>
    <cellStyle name="Comma 3 2 4 6" xfId="24218"/>
    <cellStyle name="Comma 3 2 4 6 2" xfId="24219"/>
    <cellStyle name="Comma 3 2 4 6 2 2" xfId="24220"/>
    <cellStyle name="Comma 3 2 4 6 2 3" xfId="24221"/>
    <cellStyle name="Comma 3 2 4 6 3" xfId="24222"/>
    <cellStyle name="Comma 3 2 4 6 4" xfId="24223"/>
    <cellStyle name="Comma 3 2 4 6 5" xfId="24224"/>
    <cellStyle name="Comma 3 2 4 6 6" xfId="24225"/>
    <cellStyle name="Comma 3 2 4 7" xfId="24226"/>
    <cellStyle name="Comma 3 2 4 7 2" xfId="24227"/>
    <cellStyle name="Comma 3 2 4 7 2 2" xfId="24228"/>
    <cellStyle name="Comma 3 2 4 7 2 3" xfId="24229"/>
    <cellStyle name="Comma 3 2 4 7 3" xfId="24230"/>
    <cellStyle name="Comma 3 2 4 7 4" xfId="24231"/>
    <cellStyle name="Comma 3 2 4 7 5" xfId="24232"/>
    <cellStyle name="Comma 3 2 4 7 6" xfId="24233"/>
    <cellStyle name="Comma 3 2 4 8" xfId="24234"/>
    <cellStyle name="Comma 3 2 4 8 2" xfId="24235"/>
    <cellStyle name="Comma 3 2 4 8 2 2" xfId="24236"/>
    <cellStyle name="Comma 3 2 4 8 2 3" xfId="24237"/>
    <cellStyle name="Comma 3 2 4 8 3" xfId="24238"/>
    <cellStyle name="Comma 3 2 4 8 4" xfId="24239"/>
    <cellStyle name="Comma 3 2 4 8 5" xfId="24240"/>
    <cellStyle name="Comma 3 2 4 8 6" xfId="24241"/>
    <cellStyle name="Comma 3 2 4 9" xfId="24242"/>
    <cellStyle name="Comma 3 2 4 9 2" xfId="24243"/>
    <cellStyle name="Comma 3 2 4 9 3" xfId="24244"/>
    <cellStyle name="Comma 3 2 5" xfId="24245"/>
    <cellStyle name="Comma 3 2 5 10" xfId="24246"/>
    <cellStyle name="Comma 3 2 5 2" xfId="24247"/>
    <cellStyle name="Comma 3 2 5 2 2" xfId="24248"/>
    <cellStyle name="Comma 3 2 5 2 2 2" xfId="24249"/>
    <cellStyle name="Comma 3 2 5 2 2 2 2" xfId="24250"/>
    <cellStyle name="Comma 3 2 5 2 2 2 3" xfId="24251"/>
    <cellStyle name="Comma 3 2 5 2 2 3" xfId="24252"/>
    <cellStyle name="Comma 3 2 5 2 2 4" xfId="24253"/>
    <cellStyle name="Comma 3 2 5 2 2 5" xfId="24254"/>
    <cellStyle name="Comma 3 2 5 2 2 6" xfId="24255"/>
    <cellStyle name="Comma 3 2 5 2 3" xfId="24256"/>
    <cellStyle name="Comma 3 2 5 2 3 2" xfId="24257"/>
    <cellStyle name="Comma 3 2 5 2 3 2 2" xfId="24258"/>
    <cellStyle name="Comma 3 2 5 2 3 2 3" xfId="24259"/>
    <cellStyle name="Comma 3 2 5 2 3 3" xfId="24260"/>
    <cellStyle name="Comma 3 2 5 2 3 4" xfId="24261"/>
    <cellStyle name="Comma 3 2 5 2 3 5" xfId="24262"/>
    <cellStyle name="Comma 3 2 5 2 3 6" xfId="24263"/>
    <cellStyle name="Comma 3 2 5 2 4" xfId="24264"/>
    <cellStyle name="Comma 3 2 5 2 4 2" xfId="24265"/>
    <cellStyle name="Comma 3 2 5 2 4 3" xfId="24266"/>
    <cellStyle name="Comma 3 2 5 2 5" xfId="24267"/>
    <cellStyle name="Comma 3 2 5 2 6" xfId="24268"/>
    <cellStyle name="Comma 3 2 5 2 7" xfId="24269"/>
    <cellStyle name="Comma 3 2 5 2 8" xfId="24270"/>
    <cellStyle name="Comma 3 2 5 3" xfId="24271"/>
    <cellStyle name="Comma 3 2 5 3 2" xfId="24272"/>
    <cellStyle name="Comma 3 2 5 3 2 2" xfId="24273"/>
    <cellStyle name="Comma 3 2 5 3 2 2 2" xfId="24274"/>
    <cellStyle name="Comma 3 2 5 3 2 2 3" xfId="24275"/>
    <cellStyle name="Comma 3 2 5 3 2 3" xfId="24276"/>
    <cellStyle name="Comma 3 2 5 3 2 4" xfId="24277"/>
    <cellStyle name="Comma 3 2 5 3 2 5" xfId="24278"/>
    <cellStyle name="Comma 3 2 5 3 2 6" xfId="24279"/>
    <cellStyle name="Comma 3 2 5 3 3" xfId="24280"/>
    <cellStyle name="Comma 3 2 5 3 3 2" xfId="24281"/>
    <cellStyle name="Comma 3 2 5 3 3 3" xfId="24282"/>
    <cellStyle name="Comma 3 2 5 3 4" xfId="24283"/>
    <cellStyle name="Comma 3 2 5 3 5" xfId="24284"/>
    <cellStyle name="Comma 3 2 5 3 6" xfId="24285"/>
    <cellStyle name="Comma 3 2 5 3 7" xfId="24286"/>
    <cellStyle name="Comma 3 2 5 4" xfId="24287"/>
    <cellStyle name="Comma 3 2 5 4 2" xfId="24288"/>
    <cellStyle name="Comma 3 2 5 4 2 2" xfId="24289"/>
    <cellStyle name="Comma 3 2 5 4 2 3" xfId="24290"/>
    <cellStyle name="Comma 3 2 5 4 3" xfId="24291"/>
    <cellStyle name="Comma 3 2 5 4 4" xfId="24292"/>
    <cellStyle name="Comma 3 2 5 4 5" xfId="24293"/>
    <cellStyle name="Comma 3 2 5 4 6" xfId="24294"/>
    <cellStyle name="Comma 3 2 5 5" xfId="24295"/>
    <cellStyle name="Comma 3 2 5 5 2" xfId="24296"/>
    <cellStyle name="Comma 3 2 5 5 2 2" xfId="24297"/>
    <cellStyle name="Comma 3 2 5 5 2 3" xfId="24298"/>
    <cellStyle name="Comma 3 2 5 5 3" xfId="24299"/>
    <cellStyle name="Comma 3 2 5 5 4" xfId="24300"/>
    <cellStyle name="Comma 3 2 5 5 5" xfId="24301"/>
    <cellStyle name="Comma 3 2 5 5 6" xfId="24302"/>
    <cellStyle name="Comma 3 2 5 6" xfId="24303"/>
    <cellStyle name="Comma 3 2 5 6 2" xfId="24304"/>
    <cellStyle name="Comma 3 2 5 6 3" xfId="24305"/>
    <cellStyle name="Comma 3 2 5 7" xfId="24306"/>
    <cellStyle name="Comma 3 2 5 8" xfId="24307"/>
    <cellStyle name="Comma 3 2 5 9" xfId="24308"/>
    <cellStyle name="Comma 3 2 6" xfId="24309"/>
    <cellStyle name="Comma 3 2 6 2" xfId="24310"/>
    <cellStyle name="Comma 3 2 6 2 2" xfId="24311"/>
    <cellStyle name="Comma 3 2 6 2 2 2" xfId="24312"/>
    <cellStyle name="Comma 3 2 6 2 2 2 2" xfId="24313"/>
    <cellStyle name="Comma 3 2 6 2 2 2 3" xfId="24314"/>
    <cellStyle name="Comma 3 2 6 2 2 3" xfId="24315"/>
    <cellStyle name="Comma 3 2 6 2 2 4" xfId="24316"/>
    <cellStyle name="Comma 3 2 6 2 2 5" xfId="24317"/>
    <cellStyle name="Comma 3 2 6 2 2 6" xfId="24318"/>
    <cellStyle name="Comma 3 2 6 2 3" xfId="24319"/>
    <cellStyle name="Comma 3 2 6 2 3 2" xfId="24320"/>
    <cellStyle name="Comma 3 2 6 2 3 3" xfId="24321"/>
    <cellStyle name="Comma 3 2 6 2 4" xfId="24322"/>
    <cellStyle name="Comma 3 2 6 2 5" xfId="24323"/>
    <cellStyle name="Comma 3 2 6 2 6" xfId="24324"/>
    <cellStyle name="Comma 3 2 6 2 7" xfId="24325"/>
    <cellStyle name="Comma 3 2 6 3" xfId="24326"/>
    <cellStyle name="Comma 3 2 6 3 2" xfId="24327"/>
    <cellStyle name="Comma 3 2 6 3 2 2" xfId="24328"/>
    <cellStyle name="Comma 3 2 6 3 2 3" xfId="24329"/>
    <cellStyle name="Comma 3 2 6 3 3" xfId="24330"/>
    <cellStyle name="Comma 3 2 6 3 4" xfId="24331"/>
    <cellStyle name="Comma 3 2 6 3 5" xfId="24332"/>
    <cellStyle name="Comma 3 2 6 3 6" xfId="24333"/>
    <cellStyle name="Comma 3 2 6 4" xfId="24334"/>
    <cellStyle name="Comma 3 2 6 4 2" xfId="24335"/>
    <cellStyle name="Comma 3 2 6 4 2 2" xfId="24336"/>
    <cellStyle name="Comma 3 2 6 4 2 3" xfId="24337"/>
    <cellStyle name="Comma 3 2 6 4 3" xfId="24338"/>
    <cellStyle name="Comma 3 2 6 4 4" xfId="24339"/>
    <cellStyle name="Comma 3 2 6 4 5" xfId="24340"/>
    <cellStyle name="Comma 3 2 6 4 6" xfId="24341"/>
    <cellStyle name="Comma 3 2 6 5" xfId="24342"/>
    <cellStyle name="Comma 3 2 6 5 2" xfId="24343"/>
    <cellStyle name="Comma 3 2 6 5 3" xfId="24344"/>
    <cellStyle name="Comma 3 2 6 6" xfId="24345"/>
    <cellStyle name="Comma 3 2 6 7" xfId="24346"/>
    <cellStyle name="Comma 3 2 6 8" xfId="24347"/>
    <cellStyle name="Comma 3 2 6 9" xfId="24348"/>
    <cellStyle name="Comma 3 2 7" xfId="24349"/>
    <cellStyle name="Comma 3 2 7 2" xfId="24350"/>
    <cellStyle name="Comma 3 2 7 2 2" xfId="24351"/>
    <cellStyle name="Comma 3 2 7 2 2 2" xfId="24352"/>
    <cellStyle name="Comma 3 2 7 2 2 3" xfId="24353"/>
    <cellStyle name="Comma 3 2 7 2 3" xfId="24354"/>
    <cellStyle name="Comma 3 2 7 2 4" xfId="24355"/>
    <cellStyle name="Comma 3 2 7 2 5" xfId="24356"/>
    <cellStyle name="Comma 3 2 7 2 6" xfId="24357"/>
    <cellStyle name="Comma 3 2 7 3" xfId="24358"/>
    <cellStyle name="Comma 3 2 7 3 2" xfId="24359"/>
    <cellStyle name="Comma 3 2 7 3 3" xfId="24360"/>
    <cellStyle name="Comma 3 2 7 4" xfId="24361"/>
    <cellStyle name="Comma 3 2 7 5" xfId="24362"/>
    <cellStyle name="Comma 3 2 7 6" xfId="24363"/>
    <cellStyle name="Comma 3 2 7 7" xfId="24364"/>
    <cellStyle name="Comma 3 2 8" xfId="24365"/>
    <cellStyle name="Comma 3 2 8 2" xfId="24366"/>
    <cellStyle name="Comma 3 2 8 2 2" xfId="24367"/>
    <cellStyle name="Comma 3 2 8 2 3" xfId="24368"/>
    <cellStyle name="Comma 3 2 8 3" xfId="24369"/>
    <cellStyle name="Comma 3 2 8 4" xfId="24370"/>
    <cellStyle name="Comma 3 2 8 5" xfId="24371"/>
    <cellStyle name="Comma 3 2 8 6" xfId="24372"/>
    <cellStyle name="Comma 3 2 9" xfId="24373"/>
    <cellStyle name="Comma 3 2 9 2" xfId="24374"/>
    <cellStyle name="Comma 3 2 9 2 2" xfId="24375"/>
    <cellStyle name="Comma 3 2 9 2 3" xfId="24376"/>
    <cellStyle name="Comma 3 2 9 3" xfId="24377"/>
    <cellStyle name="Comma 3 2 9 4" xfId="24378"/>
    <cellStyle name="Comma 3 2 9 5" xfId="24379"/>
    <cellStyle name="Comma 3 2 9 6" xfId="24380"/>
    <cellStyle name="Comma 3 3" xfId="350"/>
    <cellStyle name="Comma 3 3 10" xfId="24381"/>
    <cellStyle name="Comma 3 3 10 2" xfId="24382"/>
    <cellStyle name="Comma 3 3 10 2 2" xfId="24383"/>
    <cellStyle name="Comma 3 3 10 2 3" xfId="24384"/>
    <cellStyle name="Comma 3 3 10 3" xfId="24385"/>
    <cellStyle name="Comma 3 3 10 4" xfId="24386"/>
    <cellStyle name="Comma 3 3 10 5" xfId="24387"/>
    <cellStyle name="Comma 3 3 10 6" xfId="24388"/>
    <cellStyle name="Comma 3 3 11" xfId="24389"/>
    <cellStyle name="Comma 3 3 11 2" xfId="24390"/>
    <cellStyle name="Comma 3 3 11 2 2" xfId="24391"/>
    <cellStyle name="Comma 3 3 11 2 3" xfId="24392"/>
    <cellStyle name="Comma 3 3 11 3" xfId="24393"/>
    <cellStyle name="Comma 3 3 11 4" xfId="24394"/>
    <cellStyle name="Comma 3 3 11 5" xfId="24395"/>
    <cellStyle name="Comma 3 3 11 6" xfId="24396"/>
    <cellStyle name="Comma 3 3 12" xfId="24397"/>
    <cellStyle name="Comma 3 3 12 2" xfId="24398"/>
    <cellStyle name="Comma 3 3 12 3" xfId="24399"/>
    <cellStyle name="Comma 3 3 13" xfId="24400"/>
    <cellStyle name="Comma 3 3 14" xfId="24401"/>
    <cellStyle name="Comma 3 3 15" xfId="24402"/>
    <cellStyle name="Comma 3 3 16" xfId="24403"/>
    <cellStyle name="Comma 3 3 2" xfId="351"/>
    <cellStyle name="Comma 3 3 2 10" xfId="24404"/>
    <cellStyle name="Comma 3 3 2 10 2" xfId="24405"/>
    <cellStyle name="Comma 3 3 2 10 3" xfId="24406"/>
    <cellStyle name="Comma 3 3 2 11" xfId="24407"/>
    <cellStyle name="Comma 3 3 2 12" xfId="24408"/>
    <cellStyle name="Comma 3 3 2 13" xfId="24409"/>
    <cellStyle name="Comma 3 3 2 14" xfId="24410"/>
    <cellStyle name="Comma 3 3 2 2" xfId="352"/>
    <cellStyle name="Comma 3 3 2 2 10" xfId="24411"/>
    <cellStyle name="Comma 3 3 2 2 11" xfId="24412"/>
    <cellStyle name="Comma 3 3 2 2 12" xfId="24413"/>
    <cellStyle name="Comma 3 3 2 2 13" xfId="24414"/>
    <cellStyle name="Comma 3 3 2 2 2" xfId="24415"/>
    <cellStyle name="Comma 3 3 2 2 2 10" xfId="24416"/>
    <cellStyle name="Comma 3 3 2 2 2 2" xfId="24417"/>
    <cellStyle name="Comma 3 3 2 2 2 2 2" xfId="24418"/>
    <cellStyle name="Comma 3 3 2 2 2 2 2 2" xfId="24419"/>
    <cellStyle name="Comma 3 3 2 2 2 2 2 2 2" xfId="24420"/>
    <cellStyle name="Comma 3 3 2 2 2 2 2 2 3" xfId="24421"/>
    <cellStyle name="Comma 3 3 2 2 2 2 2 3" xfId="24422"/>
    <cellStyle name="Comma 3 3 2 2 2 2 2 4" xfId="24423"/>
    <cellStyle name="Comma 3 3 2 2 2 2 2 5" xfId="24424"/>
    <cellStyle name="Comma 3 3 2 2 2 2 2 6" xfId="24425"/>
    <cellStyle name="Comma 3 3 2 2 2 2 3" xfId="24426"/>
    <cellStyle name="Comma 3 3 2 2 2 2 3 2" xfId="24427"/>
    <cellStyle name="Comma 3 3 2 2 2 2 3 2 2" xfId="24428"/>
    <cellStyle name="Comma 3 3 2 2 2 2 3 2 3" xfId="24429"/>
    <cellStyle name="Comma 3 3 2 2 2 2 3 3" xfId="24430"/>
    <cellStyle name="Comma 3 3 2 2 2 2 3 4" xfId="24431"/>
    <cellStyle name="Comma 3 3 2 2 2 2 3 5" xfId="24432"/>
    <cellStyle name="Comma 3 3 2 2 2 2 3 6" xfId="24433"/>
    <cellStyle name="Comma 3 3 2 2 2 2 4" xfId="24434"/>
    <cellStyle name="Comma 3 3 2 2 2 2 4 2" xfId="24435"/>
    <cellStyle name="Comma 3 3 2 2 2 2 4 3" xfId="24436"/>
    <cellStyle name="Comma 3 3 2 2 2 2 5" xfId="24437"/>
    <cellStyle name="Comma 3 3 2 2 2 2 6" xfId="24438"/>
    <cellStyle name="Comma 3 3 2 2 2 2 7" xfId="24439"/>
    <cellStyle name="Comma 3 3 2 2 2 2 8" xfId="24440"/>
    <cellStyle name="Comma 3 3 2 2 2 3" xfId="24441"/>
    <cellStyle name="Comma 3 3 2 2 2 3 2" xfId="24442"/>
    <cellStyle name="Comma 3 3 2 2 2 3 2 2" xfId="24443"/>
    <cellStyle name="Comma 3 3 2 2 2 3 2 2 2" xfId="24444"/>
    <cellStyle name="Comma 3 3 2 2 2 3 2 2 3" xfId="24445"/>
    <cellStyle name="Comma 3 3 2 2 2 3 2 3" xfId="24446"/>
    <cellStyle name="Comma 3 3 2 2 2 3 2 4" xfId="24447"/>
    <cellStyle name="Comma 3 3 2 2 2 3 2 5" xfId="24448"/>
    <cellStyle name="Comma 3 3 2 2 2 3 2 6" xfId="24449"/>
    <cellStyle name="Comma 3 3 2 2 2 3 3" xfId="24450"/>
    <cellStyle name="Comma 3 3 2 2 2 3 3 2" xfId="24451"/>
    <cellStyle name="Comma 3 3 2 2 2 3 3 3" xfId="24452"/>
    <cellStyle name="Comma 3 3 2 2 2 3 4" xfId="24453"/>
    <cellStyle name="Comma 3 3 2 2 2 3 5" xfId="24454"/>
    <cellStyle name="Comma 3 3 2 2 2 3 6" xfId="24455"/>
    <cellStyle name="Comma 3 3 2 2 2 3 7" xfId="24456"/>
    <cellStyle name="Comma 3 3 2 2 2 4" xfId="24457"/>
    <cellStyle name="Comma 3 3 2 2 2 4 2" xfId="24458"/>
    <cellStyle name="Comma 3 3 2 2 2 4 2 2" xfId="24459"/>
    <cellStyle name="Comma 3 3 2 2 2 4 2 3" xfId="24460"/>
    <cellStyle name="Comma 3 3 2 2 2 4 3" xfId="24461"/>
    <cellStyle name="Comma 3 3 2 2 2 4 4" xfId="24462"/>
    <cellStyle name="Comma 3 3 2 2 2 4 5" xfId="24463"/>
    <cellStyle name="Comma 3 3 2 2 2 4 6" xfId="24464"/>
    <cellStyle name="Comma 3 3 2 2 2 5" xfId="24465"/>
    <cellStyle name="Comma 3 3 2 2 2 5 2" xfId="24466"/>
    <cellStyle name="Comma 3 3 2 2 2 5 2 2" xfId="24467"/>
    <cellStyle name="Comma 3 3 2 2 2 5 2 3" xfId="24468"/>
    <cellStyle name="Comma 3 3 2 2 2 5 3" xfId="24469"/>
    <cellStyle name="Comma 3 3 2 2 2 5 4" xfId="24470"/>
    <cellStyle name="Comma 3 3 2 2 2 5 5" xfId="24471"/>
    <cellStyle name="Comma 3 3 2 2 2 5 6" xfId="24472"/>
    <cellStyle name="Comma 3 3 2 2 2 6" xfId="24473"/>
    <cellStyle name="Comma 3 3 2 2 2 6 2" xfId="24474"/>
    <cellStyle name="Comma 3 3 2 2 2 6 3" xfId="24475"/>
    <cellStyle name="Comma 3 3 2 2 2 7" xfId="24476"/>
    <cellStyle name="Comma 3 3 2 2 2 8" xfId="24477"/>
    <cellStyle name="Comma 3 3 2 2 2 9" xfId="24478"/>
    <cellStyle name="Comma 3 3 2 2 3" xfId="24479"/>
    <cellStyle name="Comma 3 3 2 2 3 2" xfId="24480"/>
    <cellStyle name="Comma 3 3 2 2 3 2 2" xfId="24481"/>
    <cellStyle name="Comma 3 3 2 2 3 2 2 2" xfId="24482"/>
    <cellStyle name="Comma 3 3 2 2 3 2 2 2 2" xfId="24483"/>
    <cellStyle name="Comma 3 3 2 2 3 2 2 2 3" xfId="24484"/>
    <cellStyle name="Comma 3 3 2 2 3 2 2 3" xfId="24485"/>
    <cellStyle name="Comma 3 3 2 2 3 2 2 4" xfId="24486"/>
    <cellStyle name="Comma 3 3 2 2 3 2 2 5" xfId="24487"/>
    <cellStyle name="Comma 3 3 2 2 3 2 2 6" xfId="24488"/>
    <cellStyle name="Comma 3 3 2 2 3 2 3" xfId="24489"/>
    <cellStyle name="Comma 3 3 2 2 3 2 3 2" xfId="24490"/>
    <cellStyle name="Comma 3 3 2 2 3 2 3 3" xfId="24491"/>
    <cellStyle name="Comma 3 3 2 2 3 2 4" xfId="24492"/>
    <cellStyle name="Comma 3 3 2 2 3 2 5" xfId="24493"/>
    <cellStyle name="Comma 3 3 2 2 3 2 6" xfId="24494"/>
    <cellStyle name="Comma 3 3 2 2 3 2 7" xfId="24495"/>
    <cellStyle name="Comma 3 3 2 2 3 3" xfId="24496"/>
    <cellStyle name="Comma 3 3 2 2 3 3 2" xfId="24497"/>
    <cellStyle name="Comma 3 3 2 2 3 3 2 2" xfId="24498"/>
    <cellStyle name="Comma 3 3 2 2 3 3 2 3" xfId="24499"/>
    <cellStyle name="Comma 3 3 2 2 3 3 3" xfId="24500"/>
    <cellStyle name="Comma 3 3 2 2 3 3 4" xfId="24501"/>
    <cellStyle name="Comma 3 3 2 2 3 3 5" xfId="24502"/>
    <cellStyle name="Comma 3 3 2 2 3 3 6" xfId="24503"/>
    <cellStyle name="Comma 3 3 2 2 3 4" xfId="24504"/>
    <cellStyle name="Comma 3 3 2 2 3 4 2" xfId="24505"/>
    <cellStyle name="Comma 3 3 2 2 3 4 2 2" xfId="24506"/>
    <cellStyle name="Comma 3 3 2 2 3 4 2 3" xfId="24507"/>
    <cellStyle name="Comma 3 3 2 2 3 4 3" xfId="24508"/>
    <cellStyle name="Comma 3 3 2 2 3 4 4" xfId="24509"/>
    <cellStyle name="Comma 3 3 2 2 3 4 5" xfId="24510"/>
    <cellStyle name="Comma 3 3 2 2 3 4 6" xfId="24511"/>
    <cellStyle name="Comma 3 3 2 2 3 5" xfId="24512"/>
    <cellStyle name="Comma 3 3 2 2 3 5 2" xfId="24513"/>
    <cellStyle name="Comma 3 3 2 2 3 5 3" xfId="24514"/>
    <cellStyle name="Comma 3 3 2 2 3 6" xfId="24515"/>
    <cellStyle name="Comma 3 3 2 2 3 7" xfId="24516"/>
    <cellStyle name="Comma 3 3 2 2 3 8" xfId="24517"/>
    <cellStyle name="Comma 3 3 2 2 3 9" xfId="24518"/>
    <cellStyle name="Comma 3 3 2 2 4" xfId="24519"/>
    <cellStyle name="Comma 3 3 2 2 4 2" xfId="24520"/>
    <cellStyle name="Comma 3 3 2 2 4 2 2" xfId="24521"/>
    <cellStyle name="Comma 3 3 2 2 4 2 2 2" xfId="24522"/>
    <cellStyle name="Comma 3 3 2 2 4 2 2 3" xfId="24523"/>
    <cellStyle name="Comma 3 3 2 2 4 2 3" xfId="24524"/>
    <cellStyle name="Comma 3 3 2 2 4 2 4" xfId="24525"/>
    <cellStyle name="Comma 3 3 2 2 4 2 5" xfId="24526"/>
    <cellStyle name="Comma 3 3 2 2 4 2 6" xfId="24527"/>
    <cellStyle name="Comma 3 3 2 2 4 3" xfId="24528"/>
    <cellStyle name="Comma 3 3 2 2 4 3 2" xfId="24529"/>
    <cellStyle name="Comma 3 3 2 2 4 3 3" xfId="24530"/>
    <cellStyle name="Comma 3 3 2 2 4 4" xfId="24531"/>
    <cellStyle name="Comma 3 3 2 2 4 5" xfId="24532"/>
    <cellStyle name="Comma 3 3 2 2 4 6" xfId="24533"/>
    <cellStyle name="Comma 3 3 2 2 4 7" xfId="24534"/>
    <cellStyle name="Comma 3 3 2 2 5" xfId="24535"/>
    <cellStyle name="Comma 3 3 2 2 5 2" xfId="24536"/>
    <cellStyle name="Comma 3 3 2 2 5 2 2" xfId="24537"/>
    <cellStyle name="Comma 3 3 2 2 5 2 3" xfId="24538"/>
    <cellStyle name="Comma 3 3 2 2 5 3" xfId="24539"/>
    <cellStyle name="Comma 3 3 2 2 5 4" xfId="24540"/>
    <cellStyle name="Comma 3 3 2 2 5 5" xfId="24541"/>
    <cellStyle name="Comma 3 3 2 2 5 6" xfId="24542"/>
    <cellStyle name="Comma 3 3 2 2 6" xfId="24543"/>
    <cellStyle name="Comma 3 3 2 2 6 2" xfId="24544"/>
    <cellStyle name="Comma 3 3 2 2 6 2 2" xfId="24545"/>
    <cellStyle name="Comma 3 3 2 2 6 2 3" xfId="24546"/>
    <cellStyle name="Comma 3 3 2 2 6 3" xfId="24547"/>
    <cellStyle name="Comma 3 3 2 2 6 4" xfId="24548"/>
    <cellStyle name="Comma 3 3 2 2 6 5" xfId="24549"/>
    <cellStyle name="Comma 3 3 2 2 6 6" xfId="24550"/>
    <cellStyle name="Comma 3 3 2 2 7" xfId="24551"/>
    <cellStyle name="Comma 3 3 2 2 7 2" xfId="24552"/>
    <cellStyle name="Comma 3 3 2 2 7 2 2" xfId="24553"/>
    <cellStyle name="Comma 3 3 2 2 7 2 3" xfId="24554"/>
    <cellStyle name="Comma 3 3 2 2 7 3" xfId="24555"/>
    <cellStyle name="Comma 3 3 2 2 7 4" xfId="24556"/>
    <cellStyle name="Comma 3 3 2 2 7 5" xfId="24557"/>
    <cellStyle name="Comma 3 3 2 2 7 6" xfId="24558"/>
    <cellStyle name="Comma 3 3 2 2 8" xfId="24559"/>
    <cellStyle name="Comma 3 3 2 2 8 2" xfId="24560"/>
    <cellStyle name="Comma 3 3 2 2 8 2 2" xfId="24561"/>
    <cellStyle name="Comma 3 3 2 2 8 2 3" xfId="24562"/>
    <cellStyle name="Comma 3 3 2 2 8 3" xfId="24563"/>
    <cellStyle name="Comma 3 3 2 2 8 4" xfId="24564"/>
    <cellStyle name="Comma 3 3 2 2 8 5" xfId="24565"/>
    <cellStyle name="Comma 3 3 2 2 8 6" xfId="24566"/>
    <cellStyle name="Comma 3 3 2 2 9" xfId="24567"/>
    <cellStyle name="Comma 3 3 2 2 9 2" xfId="24568"/>
    <cellStyle name="Comma 3 3 2 2 9 3" xfId="24569"/>
    <cellStyle name="Comma 3 3 2 3" xfId="24570"/>
    <cellStyle name="Comma 3 3 2 3 10" xfId="24571"/>
    <cellStyle name="Comma 3 3 2 3 2" xfId="24572"/>
    <cellStyle name="Comma 3 3 2 3 2 2" xfId="24573"/>
    <cellStyle name="Comma 3 3 2 3 2 2 2" xfId="24574"/>
    <cellStyle name="Comma 3 3 2 3 2 2 2 2" xfId="24575"/>
    <cellStyle name="Comma 3 3 2 3 2 2 2 3" xfId="24576"/>
    <cellStyle name="Comma 3 3 2 3 2 2 3" xfId="24577"/>
    <cellStyle name="Comma 3 3 2 3 2 2 4" xfId="24578"/>
    <cellStyle name="Comma 3 3 2 3 2 2 5" xfId="24579"/>
    <cellStyle name="Comma 3 3 2 3 2 2 6" xfId="24580"/>
    <cellStyle name="Comma 3 3 2 3 2 3" xfId="24581"/>
    <cellStyle name="Comma 3 3 2 3 2 3 2" xfId="24582"/>
    <cellStyle name="Comma 3 3 2 3 2 3 2 2" xfId="24583"/>
    <cellStyle name="Comma 3 3 2 3 2 3 2 3" xfId="24584"/>
    <cellStyle name="Comma 3 3 2 3 2 3 3" xfId="24585"/>
    <cellStyle name="Comma 3 3 2 3 2 3 4" xfId="24586"/>
    <cellStyle name="Comma 3 3 2 3 2 3 5" xfId="24587"/>
    <cellStyle name="Comma 3 3 2 3 2 3 6" xfId="24588"/>
    <cellStyle name="Comma 3 3 2 3 2 4" xfId="24589"/>
    <cellStyle name="Comma 3 3 2 3 2 4 2" xfId="24590"/>
    <cellStyle name="Comma 3 3 2 3 2 4 3" xfId="24591"/>
    <cellStyle name="Comma 3 3 2 3 2 5" xfId="24592"/>
    <cellStyle name="Comma 3 3 2 3 2 6" xfId="24593"/>
    <cellStyle name="Comma 3 3 2 3 2 7" xfId="24594"/>
    <cellStyle name="Comma 3 3 2 3 2 8" xfId="24595"/>
    <cellStyle name="Comma 3 3 2 3 3" xfId="24596"/>
    <cellStyle name="Comma 3 3 2 3 3 2" xfId="24597"/>
    <cellStyle name="Comma 3 3 2 3 3 2 2" xfId="24598"/>
    <cellStyle name="Comma 3 3 2 3 3 2 2 2" xfId="24599"/>
    <cellStyle name="Comma 3 3 2 3 3 2 2 3" xfId="24600"/>
    <cellStyle name="Comma 3 3 2 3 3 2 3" xfId="24601"/>
    <cellStyle name="Comma 3 3 2 3 3 2 4" xfId="24602"/>
    <cellStyle name="Comma 3 3 2 3 3 2 5" xfId="24603"/>
    <cellStyle name="Comma 3 3 2 3 3 2 6" xfId="24604"/>
    <cellStyle name="Comma 3 3 2 3 3 3" xfId="24605"/>
    <cellStyle name="Comma 3 3 2 3 3 3 2" xfId="24606"/>
    <cellStyle name="Comma 3 3 2 3 3 3 3" xfId="24607"/>
    <cellStyle name="Comma 3 3 2 3 3 4" xfId="24608"/>
    <cellStyle name="Comma 3 3 2 3 3 5" xfId="24609"/>
    <cellStyle name="Comma 3 3 2 3 3 6" xfId="24610"/>
    <cellStyle name="Comma 3 3 2 3 3 7" xfId="24611"/>
    <cellStyle name="Comma 3 3 2 3 4" xfId="24612"/>
    <cellStyle name="Comma 3 3 2 3 4 2" xfId="24613"/>
    <cellStyle name="Comma 3 3 2 3 4 2 2" xfId="24614"/>
    <cellStyle name="Comma 3 3 2 3 4 2 3" xfId="24615"/>
    <cellStyle name="Comma 3 3 2 3 4 3" xfId="24616"/>
    <cellStyle name="Comma 3 3 2 3 4 4" xfId="24617"/>
    <cellStyle name="Comma 3 3 2 3 4 5" xfId="24618"/>
    <cellStyle name="Comma 3 3 2 3 4 6" xfId="24619"/>
    <cellStyle name="Comma 3 3 2 3 5" xfId="24620"/>
    <cellStyle name="Comma 3 3 2 3 5 2" xfId="24621"/>
    <cellStyle name="Comma 3 3 2 3 5 2 2" xfId="24622"/>
    <cellStyle name="Comma 3 3 2 3 5 2 3" xfId="24623"/>
    <cellStyle name="Comma 3 3 2 3 5 3" xfId="24624"/>
    <cellStyle name="Comma 3 3 2 3 5 4" xfId="24625"/>
    <cellStyle name="Comma 3 3 2 3 5 5" xfId="24626"/>
    <cellStyle name="Comma 3 3 2 3 5 6" xfId="24627"/>
    <cellStyle name="Comma 3 3 2 3 6" xfId="24628"/>
    <cellStyle name="Comma 3 3 2 3 6 2" xfId="24629"/>
    <cellStyle name="Comma 3 3 2 3 6 3" xfId="24630"/>
    <cellStyle name="Comma 3 3 2 3 7" xfId="24631"/>
    <cellStyle name="Comma 3 3 2 3 8" xfId="24632"/>
    <cellStyle name="Comma 3 3 2 3 9" xfId="24633"/>
    <cellStyle name="Comma 3 3 2 4" xfId="24634"/>
    <cellStyle name="Comma 3 3 2 4 2" xfId="24635"/>
    <cellStyle name="Comma 3 3 2 4 2 2" xfId="24636"/>
    <cellStyle name="Comma 3 3 2 4 2 2 2" xfId="24637"/>
    <cellStyle name="Comma 3 3 2 4 2 2 2 2" xfId="24638"/>
    <cellStyle name="Comma 3 3 2 4 2 2 2 3" xfId="24639"/>
    <cellStyle name="Comma 3 3 2 4 2 2 3" xfId="24640"/>
    <cellStyle name="Comma 3 3 2 4 2 2 4" xfId="24641"/>
    <cellStyle name="Comma 3 3 2 4 2 2 5" xfId="24642"/>
    <cellStyle name="Comma 3 3 2 4 2 2 6" xfId="24643"/>
    <cellStyle name="Comma 3 3 2 4 2 3" xfId="24644"/>
    <cellStyle name="Comma 3 3 2 4 2 3 2" xfId="24645"/>
    <cellStyle name="Comma 3 3 2 4 2 3 3" xfId="24646"/>
    <cellStyle name="Comma 3 3 2 4 2 4" xfId="24647"/>
    <cellStyle name="Comma 3 3 2 4 2 5" xfId="24648"/>
    <cellStyle name="Comma 3 3 2 4 2 6" xfId="24649"/>
    <cellStyle name="Comma 3 3 2 4 2 7" xfId="24650"/>
    <cellStyle name="Comma 3 3 2 4 3" xfId="24651"/>
    <cellStyle name="Comma 3 3 2 4 3 2" xfId="24652"/>
    <cellStyle name="Comma 3 3 2 4 3 2 2" xfId="24653"/>
    <cellStyle name="Comma 3 3 2 4 3 2 3" xfId="24654"/>
    <cellStyle name="Comma 3 3 2 4 3 3" xfId="24655"/>
    <cellStyle name="Comma 3 3 2 4 3 4" xfId="24656"/>
    <cellStyle name="Comma 3 3 2 4 3 5" xfId="24657"/>
    <cellStyle name="Comma 3 3 2 4 3 6" xfId="24658"/>
    <cellStyle name="Comma 3 3 2 4 4" xfId="24659"/>
    <cellStyle name="Comma 3 3 2 4 4 2" xfId="24660"/>
    <cellStyle name="Comma 3 3 2 4 4 2 2" xfId="24661"/>
    <cellStyle name="Comma 3 3 2 4 4 2 3" xfId="24662"/>
    <cellStyle name="Comma 3 3 2 4 4 3" xfId="24663"/>
    <cellStyle name="Comma 3 3 2 4 4 4" xfId="24664"/>
    <cellStyle name="Comma 3 3 2 4 4 5" xfId="24665"/>
    <cellStyle name="Comma 3 3 2 4 4 6" xfId="24666"/>
    <cellStyle name="Comma 3 3 2 4 5" xfId="24667"/>
    <cellStyle name="Comma 3 3 2 4 5 2" xfId="24668"/>
    <cellStyle name="Comma 3 3 2 4 5 3" xfId="24669"/>
    <cellStyle name="Comma 3 3 2 4 6" xfId="24670"/>
    <cellStyle name="Comma 3 3 2 4 7" xfId="24671"/>
    <cellStyle name="Comma 3 3 2 4 8" xfId="24672"/>
    <cellStyle name="Comma 3 3 2 4 9" xfId="24673"/>
    <cellStyle name="Comma 3 3 2 5" xfId="24674"/>
    <cellStyle name="Comma 3 3 2 5 2" xfId="24675"/>
    <cellStyle name="Comma 3 3 2 5 2 2" xfId="24676"/>
    <cellStyle name="Comma 3 3 2 5 2 2 2" xfId="24677"/>
    <cellStyle name="Comma 3 3 2 5 2 2 3" xfId="24678"/>
    <cellStyle name="Comma 3 3 2 5 2 3" xfId="24679"/>
    <cellStyle name="Comma 3 3 2 5 2 4" xfId="24680"/>
    <cellStyle name="Comma 3 3 2 5 2 5" xfId="24681"/>
    <cellStyle name="Comma 3 3 2 5 2 6" xfId="24682"/>
    <cellStyle name="Comma 3 3 2 5 3" xfId="24683"/>
    <cellStyle name="Comma 3 3 2 5 3 2" xfId="24684"/>
    <cellStyle name="Comma 3 3 2 5 3 3" xfId="24685"/>
    <cellStyle name="Comma 3 3 2 5 4" xfId="24686"/>
    <cellStyle name="Comma 3 3 2 5 5" xfId="24687"/>
    <cellStyle name="Comma 3 3 2 5 6" xfId="24688"/>
    <cellStyle name="Comma 3 3 2 5 7" xfId="24689"/>
    <cellStyle name="Comma 3 3 2 6" xfId="24690"/>
    <cellStyle name="Comma 3 3 2 6 2" xfId="24691"/>
    <cellStyle name="Comma 3 3 2 6 2 2" xfId="24692"/>
    <cellStyle name="Comma 3 3 2 6 2 3" xfId="24693"/>
    <cellStyle name="Comma 3 3 2 6 3" xfId="24694"/>
    <cellStyle name="Comma 3 3 2 6 4" xfId="24695"/>
    <cellStyle name="Comma 3 3 2 6 5" xfId="24696"/>
    <cellStyle name="Comma 3 3 2 6 6" xfId="24697"/>
    <cellStyle name="Comma 3 3 2 7" xfId="24698"/>
    <cellStyle name="Comma 3 3 2 7 2" xfId="24699"/>
    <cellStyle name="Comma 3 3 2 7 2 2" xfId="24700"/>
    <cellStyle name="Comma 3 3 2 7 2 3" xfId="24701"/>
    <cellStyle name="Comma 3 3 2 7 3" xfId="24702"/>
    <cellStyle name="Comma 3 3 2 7 4" xfId="24703"/>
    <cellStyle name="Comma 3 3 2 7 5" xfId="24704"/>
    <cellStyle name="Comma 3 3 2 7 6" xfId="24705"/>
    <cellStyle name="Comma 3 3 2 8" xfId="24706"/>
    <cellStyle name="Comma 3 3 2 8 2" xfId="24707"/>
    <cellStyle name="Comma 3 3 2 8 2 2" xfId="24708"/>
    <cellStyle name="Comma 3 3 2 8 2 3" xfId="24709"/>
    <cellStyle name="Comma 3 3 2 8 3" xfId="24710"/>
    <cellStyle name="Comma 3 3 2 8 4" xfId="24711"/>
    <cellStyle name="Comma 3 3 2 8 5" xfId="24712"/>
    <cellStyle name="Comma 3 3 2 8 6" xfId="24713"/>
    <cellStyle name="Comma 3 3 2 9" xfId="24714"/>
    <cellStyle name="Comma 3 3 2 9 2" xfId="24715"/>
    <cellStyle name="Comma 3 3 2 9 2 2" xfId="24716"/>
    <cellStyle name="Comma 3 3 2 9 2 3" xfId="24717"/>
    <cellStyle name="Comma 3 3 2 9 3" xfId="24718"/>
    <cellStyle name="Comma 3 3 2 9 4" xfId="24719"/>
    <cellStyle name="Comma 3 3 2 9 5" xfId="24720"/>
    <cellStyle name="Comma 3 3 2 9 6" xfId="24721"/>
    <cellStyle name="Comma 3 3 3" xfId="353"/>
    <cellStyle name="Comma 3 3 3 10" xfId="24722"/>
    <cellStyle name="Comma 3 3 3 10 2" xfId="24723"/>
    <cellStyle name="Comma 3 3 3 10 3" xfId="24724"/>
    <cellStyle name="Comma 3 3 3 11" xfId="24725"/>
    <cellStyle name="Comma 3 3 3 12" xfId="24726"/>
    <cellStyle name="Comma 3 3 3 13" xfId="24727"/>
    <cellStyle name="Comma 3 3 3 14" xfId="24728"/>
    <cellStyle name="Comma 3 3 3 2" xfId="24729"/>
    <cellStyle name="Comma 3 3 3 2 10" xfId="24730"/>
    <cellStyle name="Comma 3 3 3 2 11" xfId="24731"/>
    <cellStyle name="Comma 3 3 3 2 12" xfId="24732"/>
    <cellStyle name="Comma 3 3 3 2 13" xfId="24733"/>
    <cellStyle name="Comma 3 3 3 2 2" xfId="24734"/>
    <cellStyle name="Comma 3 3 3 2 2 10" xfId="24735"/>
    <cellStyle name="Comma 3 3 3 2 2 2" xfId="24736"/>
    <cellStyle name="Comma 3 3 3 2 2 2 2" xfId="24737"/>
    <cellStyle name="Comma 3 3 3 2 2 2 2 2" xfId="24738"/>
    <cellStyle name="Comma 3 3 3 2 2 2 2 2 2" xfId="24739"/>
    <cellStyle name="Comma 3 3 3 2 2 2 2 2 3" xfId="24740"/>
    <cellStyle name="Comma 3 3 3 2 2 2 2 3" xfId="24741"/>
    <cellStyle name="Comma 3 3 3 2 2 2 2 4" xfId="24742"/>
    <cellStyle name="Comma 3 3 3 2 2 2 2 5" xfId="24743"/>
    <cellStyle name="Comma 3 3 3 2 2 2 2 6" xfId="24744"/>
    <cellStyle name="Comma 3 3 3 2 2 2 3" xfId="24745"/>
    <cellStyle name="Comma 3 3 3 2 2 2 3 2" xfId="24746"/>
    <cellStyle name="Comma 3 3 3 2 2 2 3 2 2" xfId="24747"/>
    <cellStyle name="Comma 3 3 3 2 2 2 3 2 3" xfId="24748"/>
    <cellStyle name="Comma 3 3 3 2 2 2 3 3" xfId="24749"/>
    <cellStyle name="Comma 3 3 3 2 2 2 3 4" xfId="24750"/>
    <cellStyle name="Comma 3 3 3 2 2 2 3 5" xfId="24751"/>
    <cellStyle name="Comma 3 3 3 2 2 2 3 6" xfId="24752"/>
    <cellStyle name="Comma 3 3 3 2 2 2 4" xfId="24753"/>
    <cellStyle name="Comma 3 3 3 2 2 2 4 2" xfId="24754"/>
    <cellStyle name="Comma 3 3 3 2 2 2 4 3" xfId="24755"/>
    <cellStyle name="Comma 3 3 3 2 2 2 5" xfId="24756"/>
    <cellStyle name="Comma 3 3 3 2 2 2 6" xfId="24757"/>
    <cellStyle name="Comma 3 3 3 2 2 2 7" xfId="24758"/>
    <cellStyle name="Comma 3 3 3 2 2 2 8" xfId="24759"/>
    <cellStyle name="Comma 3 3 3 2 2 3" xfId="24760"/>
    <cellStyle name="Comma 3 3 3 2 2 3 2" xfId="24761"/>
    <cellStyle name="Comma 3 3 3 2 2 3 2 2" xfId="24762"/>
    <cellStyle name="Comma 3 3 3 2 2 3 2 2 2" xfId="24763"/>
    <cellStyle name="Comma 3 3 3 2 2 3 2 2 3" xfId="24764"/>
    <cellStyle name="Comma 3 3 3 2 2 3 2 3" xfId="24765"/>
    <cellStyle name="Comma 3 3 3 2 2 3 2 4" xfId="24766"/>
    <cellStyle name="Comma 3 3 3 2 2 3 2 5" xfId="24767"/>
    <cellStyle name="Comma 3 3 3 2 2 3 2 6" xfId="24768"/>
    <cellStyle name="Comma 3 3 3 2 2 3 3" xfId="24769"/>
    <cellStyle name="Comma 3 3 3 2 2 3 3 2" xfId="24770"/>
    <cellStyle name="Comma 3 3 3 2 2 3 3 3" xfId="24771"/>
    <cellStyle name="Comma 3 3 3 2 2 3 4" xfId="24772"/>
    <cellStyle name="Comma 3 3 3 2 2 3 5" xfId="24773"/>
    <cellStyle name="Comma 3 3 3 2 2 3 6" xfId="24774"/>
    <cellStyle name="Comma 3 3 3 2 2 3 7" xfId="24775"/>
    <cellStyle name="Comma 3 3 3 2 2 4" xfId="24776"/>
    <cellStyle name="Comma 3 3 3 2 2 4 2" xfId="24777"/>
    <cellStyle name="Comma 3 3 3 2 2 4 2 2" xfId="24778"/>
    <cellStyle name="Comma 3 3 3 2 2 4 2 3" xfId="24779"/>
    <cellStyle name="Comma 3 3 3 2 2 4 3" xfId="24780"/>
    <cellStyle name="Comma 3 3 3 2 2 4 4" xfId="24781"/>
    <cellStyle name="Comma 3 3 3 2 2 4 5" xfId="24782"/>
    <cellStyle name="Comma 3 3 3 2 2 4 6" xfId="24783"/>
    <cellStyle name="Comma 3 3 3 2 2 5" xfId="24784"/>
    <cellStyle name="Comma 3 3 3 2 2 5 2" xfId="24785"/>
    <cellStyle name="Comma 3 3 3 2 2 5 2 2" xfId="24786"/>
    <cellStyle name="Comma 3 3 3 2 2 5 2 3" xfId="24787"/>
    <cellStyle name="Comma 3 3 3 2 2 5 3" xfId="24788"/>
    <cellStyle name="Comma 3 3 3 2 2 5 4" xfId="24789"/>
    <cellStyle name="Comma 3 3 3 2 2 5 5" xfId="24790"/>
    <cellStyle name="Comma 3 3 3 2 2 5 6" xfId="24791"/>
    <cellStyle name="Comma 3 3 3 2 2 6" xfId="24792"/>
    <cellStyle name="Comma 3 3 3 2 2 6 2" xfId="24793"/>
    <cellStyle name="Comma 3 3 3 2 2 6 3" xfId="24794"/>
    <cellStyle name="Comma 3 3 3 2 2 7" xfId="24795"/>
    <cellStyle name="Comma 3 3 3 2 2 8" xfId="24796"/>
    <cellStyle name="Comma 3 3 3 2 2 9" xfId="24797"/>
    <cellStyle name="Comma 3 3 3 2 3" xfId="24798"/>
    <cellStyle name="Comma 3 3 3 2 3 2" xfId="24799"/>
    <cellStyle name="Comma 3 3 3 2 3 2 2" xfId="24800"/>
    <cellStyle name="Comma 3 3 3 2 3 2 2 2" xfId="24801"/>
    <cellStyle name="Comma 3 3 3 2 3 2 2 2 2" xfId="24802"/>
    <cellStyle name="Comma 3 3 3 2 3 2 2 2 3" xfId="24803"/>
    <cellStyle name="Comma 3 3 3 2 3 2 2 3" xfId="24804"/>
    <cellStyle name="Comma 3 3 3 2 3 2 2 4" xfId="24805"/>
    <cellStyle name="Comma 3 3 3 2 3 2 2 5" xfId="24806"/>
    <cellStyle name="Comma 3 3 3 2 3 2 2 6" xfId="24807"/>
    <cellStyle name="Comma 3 3 3 2 3 2 3" xfId="24808"/>
    <cellStyle name="Comma 3 3 3 2 3 2 3 2" xfId="24809"/>
    <cellStyle name="Comma 3 3 3 2 3 2 3 3" xfId="24810"/>
    <cellStyle name="Comma 3 3 3 2 3 2 4" xfId="24811"/>
    <cellStyle name="Comma 3 3 3 2 3 2 5" xfId="24812"/>
    <cellStyle name="Comma 3 3 3 2 3 2 6" xfId="24813"/>
    <cellStyle name="Comma 3 3 3 2 3 2 7" xfId="24814"/>
    <cellStyle name="Comma 3 3 3 2 3 3" xfId="24815"/>
    <cellStyle name="Comma 3 3 3 2 3 3 2" xfId="24816"/>
    <cellStyle name="Comma 3 3 3 2 3 3 2 2" xfId="24817"/>
    <cellStyle name="Comma 3 3 3 2 3 3 2 3" xfId="24818"/>
    <cellStyle name="Comma 3 3 3 2 3 3 3" xfId="24819"/>
    <cellStyle name="Comma 3 3 3 2 3 3 4" xfId="24820"/>
    <cellStyle name="Comma 3 3 3 2 3 3 5" xfId="24821"/>
    <cellStyle name="Comma 3 3 3 2 3 3 6" xfId="24822"/>
    <cellStyle name="Comma 3 3 3 2 3 4" xfId="24823"/>
    <cellStyle name="Comma 3 3 3 2 3 4 2" xfId="24824"/>
    <cellStyle name="Comma 3 3 3 2 3 4 2 2" xfId="24825"/>
    <cellStyle name="Comma 3 3 3 2 3 4 2 3" xfId="24826"/>
    <cellStyle name="Comma 3 3 3 2 3 4 3" xfId="24827"/>
    <cellStyle name="Comma 3 3 3 2 3 4 4" xfId="24828"/>
    <cellStyle name="Comma 3 3 3 2 3 4 5" xfId="24829"/>
    <cellStyle name="Comma 3 3 3 2 3 4 6" xfId="24830"/>
    <cellStyle name="Comma 3 3 3 2 3 5" xfId="24831"/>
    <cellStyle name="Comma 3 3 3 2 3 5 2" xfId="24832"/>
    <cellStyle name="Comma 3 3 3 2 3 5 3" xfId="24833"/>
    <cellStyle name="Comma 3 3 3 2 3 6" xfId="24834"/>
    <cellStyle name="Comma 3 3 3 2 3 7" xfId="24835"/>
    <cellStyle name="Comma 3 3 3 2 3 8" xfId="24836"/>
    <cellStyle name="Comma 3 3 3 2 3 9" xfId="24837"/>
    <cellStyle name="Comma 3 3 3 2 4" xfId="24838"/>
    <cellStyle name="Comma 3 3 3 2 4 2" xfId="24839"/>
    <cellStyle name="Comma 3 3 3 2 4 2 2" xfId="24840"/>
    <cellStyle name="Comma 3 3 3 2 4 2 2 2" xfId="24841"/>
    <cellStyle name="Comma 3 3 3 2 4 2 2 3" xfId="24842"/>
    <cellStyle name="Comma 3 3 3 2 4 2 3" xfId="24843"/>
    <cellStyle name="Comma 3 3 3 2 4 2 4" xfId="24844"/>
    <cellStyle name="Comma 3 3 3 2 4 2 5" xfId="24845"/>
    <cellStyle name="Comma 3 3 3 2 4 2 6" xfId="24846"/>
    <cellStyle name="Comma 3 3 3 2 4 3" xfId="24847"/>
    <cellStyle name="Comma 3 3 3 2 4 3 2" xfId="24848"/>
    <cellStyle name="Comma 3 3 3 2 4 3 3" xfId="24849"/>
    <cellStyle name="Comma 3 3 3 2 4 4" xfId="24850"/>
    <cellStyle name="Comma 3 3 3 2 4 5" xfId="24851"/>
    <cellStyle name="Comma 3 3 3 2 4 6" xfId="24852"/>
    <cellStyle name="Comma 3 3 3 2 4 7" xfId="24853"/>
    <cellStyle name="Comma 3 3 3 2 5" xfId="24854"/>
    <cellStyle name="Comma 3 3 3 2 5 2" xfId="24855"/>
    <cellStyle name="Comma 3 3 3 2 5 2 2" xfId="24856"/>
    <cellStyle name="Comma 3 3 3 2 5 2 3" xfId="24857"/>
    <cellStyle name="Comma 3 3 3 2 5 3" xfId="24858"/>
    <cellStyle name="Comma 3 3 3 2 5 4" xfId="24859"/>
    <cellStyle name="Comma 3 3 3 2 5 5" xfId="24860"/>
    <cellStyle name="Comma 3 3 3 2 5 6" xfId="24861"/>
    <cellStyle name="Comma 3 3 3 2 6" xfId="24862"/>
    <cellStyle name="Comma 3 3 3 2 6 2" xfId="24863"/>
    <cellStyle name="Comma 3 3 3 2 6 2 2" xfId="24864"/>
    <cellStyle name="Comma 3 3 3 2 6 2 3" xfId="24865"/>
    <cellStyle name="Comma 3 3 3 2 6 3" xfId="24866"/>
    <cellStyle name="Comma 3 3 3 2 6 4" xfId="24867"/>
    <cellStyle name="Comma 3 3 3 2 6 5" xfId="24868"/>
    <cellStyle name="Comma 3 3 3 2 6 6" xfId="24869"/>
    <cellStyle name="Comma 3 3 3 2 7" xfId="24870"/>
    <cellStyle name="Comma 3 3 3 2 7 2" xfId="24871"/>
    <cellStyle name="Comma 3 3 3 2 7 2 2" xfId="24872"/>
    <cellStyle name="Comma 3 3 3 2 7 2 3" xfId="24873"/>
    <cellStyle name="Comma 3 3 3 2 7 3" xfId="24874"/>
    <cellStyle name="Comma 3 3 3 2 7 4" xfId="24875"/>
    <cellStyle name="Comma 3 3 3 2 7 5" xfId="24876"/>
    <cellStyle name="Comma 3 3 3 2 7 6" xfId="24877"/>
    <cellStyle name="Comma 3 3 3 2 8" xfId="24878"/>
    <cellStyle name="Comma 3 3 3 2 8 2" xfId="24879"/>
    <cellStyle name="Comma 3 3 3 2 8 2 2" xfId="24880"/>
    <cellStyle name="Comma 3 3 3 2 8 2 3" xfId="24881"/>
    <cellStyle name="Comma 3 3 3 2 8 3" xfId="24882"/>
    <cellStyle name="Comma 3 3 3 2 8 4" xfId="24883"/>
    <cellStyle name="Comma 3 3 3 2 8 5" xfId="24884"/>
    <cellStyle name="Comma 3 3 3 2 8 6" xfId="24885"/>
    <cellStyle name="Comma 3 3 3 2 9" xfId="24886"/>
    <cellStyle name="Comma 3 3 3 2 9 2" xfId="24887"/>
    <cellStyle name="Comma 3 3 3 2 9 3" xfId="24888"/>
    <cellStyle name="Comma 3 3 3 3" xfId="24889"/>
    <cellStyle name="Comma 3 3 3 3 10" xfId="24890"/>
    <cellStyle name="Comma 3 3 3 3 2" xfId="24891"/>
    <cellStyle name="Comma 3 3 3 3 2 2" xfId="24892"/>
    <cellStyle name="Comma 3 3 3 3 2 2 2" xfId="24893"/>
    <cellStyle name="Comma 3 3 3 3 2 2 2 2" xfId="24894"/>
    <cellStyle name="Comma 3 3 3 3 2 2 2 3" xfId="24895"/>
    <cellStyle name="Comma 3 3 3 3 2 2 3" xfId="24896"/>
    <cellStyle name="Comma 3 3 3 3 2 2 4" xfId="24897"/>
    <cellStyle name="Comma 3 3 3 3 2 2 5" xfId="24898"/>
    <cellStyle name="Comma 3 3 3 3 2 2 6" xfId="24899"/>
    <cellStyle name="Comma 3 3 3 3 2 3" xfId="24900"/>
    <cellStyle name="Comma 3 3 3 3 2 3 2" xfId="24901"/>
    <cellStyle name="Comma 3 3 3 3 2 3 2 2" xfId="24902"/>
    <cellStyle name="Comma 3 3 3 3 2 3 2 3" xfId="24903"/>
    <cellStyle name="Comma 3 3 3 3 2 3 3" xfId="24904"/>
    <cellStyle name="Comma 3 3 3 3 2 3 4" xfId="24905"/>
    <cellStyle name="Comma 3 3 3 3 2 3 5" xfId="24906"/>
    <cellStyle name="Comma 3 3 3 3 2 3 6" xfId="24907"/>
    <cellStyle name="Comma 3 3 3 3 2 4" xfId="24908"/>
    <cellStyle name="Comma 3 3 3 3 2 4 2" xfId="24909"/>
    <cellStyle name="Comma 3 3 3 3 2 4 3" xfId="24910"/>
    <cellStyle name="Comma 3 3 3 3 2 5" xfId="24911"/>
    <cellStyle name="Comma 3 3 3 3 2 6" xfId="24912"/>
    <cellStyle name="Comma 3 3 3 3 2 7" xfId="24913"/>
    <cellStyle name="Comma 3 3 3 3 2 8" xfId="24914"/>
    <cellStyle name="Comma 3 3 3 3 3" xfId="24915"/>
    <cellStyle name="Comma 3 3 3 3 3 2" xfId="24916"/>
    <cellStyle name="Comma 3 3 3 3 3 2 2" xfId="24917"/>
    <cellStyle name="Comma 3 3 3 3 3 2 2 2" xfId="24918"/>
    <cellStyle name="Comma 3 3 3 3 3 2 2 3" xfId="24919"/>
    <cellStyle name="Comma 3 3 3 3 3 2 3" xfId="24920"/>
    <cellStyle name="Comma 3 3 3 3 3 2 4" xfId="24921"/>
    <cellStyle name="Comma 3 3 3 3 3 2 5" xfId="24922"/>
    <cellStyle name="Comma 3 3 3 3 3 2 6" xfId="24923"/>
    <cellStyle name="Comma 3 3 3 3 3 3" xfId="24924"/>
    <cellStyle name="Comma 3 3 3 3 3 3 2" xfId="24925"/>
    <cellStyle name="Comma 3 3 3 3 3 3 3" xfId="24926"/>
    <cellStyle name="Comma 3 3 3 3 3 4" xfId="24927"/>
    <cellStyle name="Comma 3 3 3 3 3 5" xfId="24928"/>
    <cellStyle name="Comma 3 3 3 3 3 6" xfId="24929"/>
    <cellStyle name="Comma 3 3 3 3 3 7" xfId="24930"/>
    <cellStyle name="Comma 3 3 3 3 4" xfId="24931"/>
    <cellStyle name="Comma 3 3 3 3 4 2" xfId="24932"/>
    <cellStyle name="Comma 3 3 3 3 4 2 2" xfId="24933"/>
    <cellStyle name="Comma 3 3 3 3 4 2 3" xfId="24934"/>
    <cellStyle name="Comma 3 3 3 3 4 3" xfId="24935"/>
    <cellStyle name="Comma 3 3 3 3 4 4" xfId="24936"/>
    <cellStyle name="Comma 3 3 3 3 4 5" xfId="24937"/>
    <cellStyle name="Comma 3 3 3 3 4 6" xfId="24938"/>
    <cellStyle name="Comma 3 3 3 3 5" xfId="24939"/>
    <cellStyle name="Comma 3 3 3 3 5 2" xfId="24940"/>
    <cellStyle name="Comma 3 3 3 3 5 2 2" xfId="24941"/>
    <cellStyle name="Comma 3 3 3 3 5 2 3" xfId="24942"/>
    <cellStyle name="Comma 3 3 3 3 5 3" xfId="24943"/>
    <cellStyle name="Comma 3 3 3 3 5 4" xfId="24944"/>
    <cellStyle name="Comma 3 3 3 3 5 5" xfId="24945"/>
    <cellStyle name="Comma 3 3 3 3 5 6" xfId="24946"/>
    <cellStyle name="Comma 3 3 3 3 6" xfId="24947"/>
    <cellStyle name="Comma 3 3 3 3 6 2" xfId="24948"/>
    <cellStyle name="Comma 3 3 3 3 6 3" xfId="24949"/>
    <cellStyle name="Comma 3 3 3 3 7" xfId="24950"/>
    <cellStyle name="Comma 3 3 3 3 8" xfId="24951"/>
    <cellStyle name="Comma 3 3 3 3 9" xfId="24952"/>
    <cellStyle name="Comma 3 3 3 4" xfId="24953"/>
    <cellStyle name="Comma 3 3 3 4 2" xfId="24954"/>
    <cellStyle name="Comma 3 3 3 4 2 2" xfId="24955"/>
    <cellStyle name="Comma 3 3 3 4 2 2 2" xfId="24956"/>
    <cellStyle name="Comma 3 3 3 4 2 2 2 2" xfId="24957"/>
    <cellStyle name="Comma 3 3 3 4 2 2 2 3" xfId="24958"/>
    <cellStyle name="Comma 3 3 3 4 2 2 3" xfId="24959"/>
    <cellStyle name="Comma 3 3 3 4 2 2 4" xfId="24960"/>
    <cellStyle name="Comma 3 3 3 4 2 2 5" xfId="24961"/>
    <cellStyle name="Comma 3 3 3 4 2 2 6" xfId="24962"/>
    <cellStyle name="Comma 3 3 3 4 2 3" xfId="24963"/>
    <cellStyle name="Comma 3 3 3 4 2 3 2" xfId="24964"/>
    <cellStyle name="Comma 3 3 3 4 2 3 3" xfId="24965"/>
    <cellStyle name="Comma 3 3 3 4 2 4" xfId="24966"/>
    <cellStyle name="Comma 3 3 3 4 2 5" xfId="24967"/>
    <cellStyle name="Comma 3 3 3 4 2 6" xfId="24968"/>
    <cellStyle name="Comma 3 3 3 4 2 7" xfId="24969"/>
    <cellStyle name="Comma 3 3 3 4 3" xfId="24970"/>
    <cellStyle name="Comma 3 3 3 4 3 2" xfId="24971"/>
    <cellStyle name="Comma 3 3 3 4 3 2 2" xfId="24972"/>
    <cellStyle name="Comma 3 3 3 4 3 2 3" xfId="24973"/>
    <cellStyle name="Comma 3 3 3 4 3 3" xfId="24974"/>
    <cellStyle name="Comma 3 3 3 4 3 4" xfId="24975"/>
    <cellStyle name="Comma 3 3 3 4 3 5" xfId="24976"/>
    <cellStyle name="Comma 3 3 3 4 3 6" xfId="24977"/>
    <cellStyle name="Comma 3 3 3 4 4" xfId="24978"/>
    <cellStyle name="Comma 3 3 3 4 4 2" xfId="24979"/>
    <cellStyle name="Comma 3 3 3 4 4 2 2" xfId="24980"/>
    <cellStyle name="Comma 3 3 3 4 4 2 3" xfId="24981"/>
    <cellStyle name="Comma 3 3 3 4 4 3" xfId="24982"/>
    <cellStyle name="Comma 3 3 3 4 4 4" xfId="24983"/>
    <cellStyle name="Comma 3 3 3 4 4 5" xfId="24984"/>
    <cellStyle name="Comma 3 3 3 4 4 6" xfId="24985"/>
    <cellStyle name="Comma 3 3 3 4 5" xfId="24986"/>
    <cellStyle name="Comma 3 3 3 4 5 2" xfId="24987"/>
    <cellStyle name="Comma 3 3 3 4 5 3" xfId="24988"/>
    <cellStyle name="Comma 3 3 3 4 6" xfId="24989"/>
    <cellStyle name="Comma 3 3 3 4 7" xfId="24990"/>
    <cellStyle name="Comma 3 3 3 4 8" xfId="24991"/>
    <cellStyle name="Comma 3 3 3 4 9" xfId="24992"/>
    <cellStyle name="Comma 3 3 3 5" xfId="24993"/>
    <cellStyle name="Comma 3 3 3 5 2" xfId="24994"/>
    <cellStyle name="Comma 3 3 3 5 2 2" xfId="24995"/>
    <cellStyle name="Comma 3 3 3 5 2 2 2" xfId="24996"/>
    <cellStyle name="Comma 3 3 3 5 2 2 3" xfId="24997"/>
    <cellStyle name="Comma 3 3 3 5 2 3" xfId="24998"/>
    <cellStyle name="Comma 3 3 3 5 2 4" xfId="24999"/>
    <cellStyle name="Comma 3 3 3 5 2 5" xfId="25000"/>
    <cellStyle name="Comma 3 3 3 5 2 6" xfId="25001"/>
    <cellStyle name="Comma 3 3 3 5 3" xfId="25002"/>
    <cellStyle name="Comma 3 3 3 5 3 2" xfId="25003"/>
    <cellStyle name="Comma 3 3 3 5 3 3" xfId="25004"/>
    <cellStyle name="Comma 3 3 3 5 4" xfId="25005"/>
    <cellStyle name="Comma 3 3 3 5 5" xfId="25006"/>
    <cellStyle name="Comma 3 3 3 5 6" xfId="25007"/>
    <cellStyle name="Comma 3 3 3 5 7" xfId="25008"/>
    <cellStyle name="Comma 3 3 3 6" xfId="25009"/>
    <cellStyle name="Comma 3 3 3 6 2" xfId="25010"/>
    <cellStyle name="Comma 3 3 3 6 2 2" xfId="25011"/>
    <cellStyle name="Comma 3 3 3 6 2 3" xfId="25012"/>
    <cellStyle name="Comma 3 3 3 6 3" xfId="25013"/>
    <cellStyle name="Comma 3 3 3 6 4" xfId="25014"/>
    <cellStyle name="Comma 3 3 3 6 5" xfId="25015"/>
    <cellStyle name="Comma 3 3 3 6 6" xfId="25016"/>
    <cellStyle name="Comma 3 3 3 7" xfId="25017"/>
    <cellStyle name="Comma 3 3 3 7 2" xfId="25018"/>
    <cellStyle name="Comma 3 3 3 7 2 2" xfId="25019"/>
    <cellStyle name="Comma 3 3 3 7 2 3" xfId="25020"/>
    <cellStyle name="Comma 3 3 3 7 3" xfId="25021"/>
    <cellStyle name="Comma 3 3 3 7 4" xfId="25022"/>
    <cellStyle name="Comma 3 3 3 7 5" xfId="25023"/>
    <cellStyle name="Comma 3 3 3 7 6" xfId="25024"/>
    <cellStyle name="Comma 3 3 3 8" xfId="25025"/>
    <cellStyle name="Comma 3 3 3 8 2" xfId="25026"/>
    <cellStyle name="Comma 3 3 3 8 2 2" xfId="25027"/>
    <cellStyle name="Comma 3 3 3 8 2 3" xfId="25028"/>
    <cellStyle name="Comma 3 3 3 8 3" xfId="25029"/>
    <cellStyle name="Comma 3 3 3 8 4" xfId="25030"/>
    <cellStyle name="Comma 3 3 3 8 5" xfId="25031"/>
    <cellStyle name="Comma 3 3 3 8 6" xfId="25032"/>
    <cellStyle name="Comma 3 3 3 9" xfId="25033"/>
    <cellStyle name="Comma 3 3 3 9 2" xfId="25034"/>
    <cellStyle name="Comma 3 3 3 9 2 2" xfId="25035"/>
    <cellStyle name="Comma 3 3 3 9 2 3" xfId="25036"/>
    <cellStyle name="Comma 3 3 3 9 3" xfId="25037"/>
    <cellStyle name="Comma 3 3 3 9 4" xfId="25038"/>
    <cellStyle name="Comma 3 3 3 9 5" xfId="25039"/>
    <cellStyle name="Comma 3 3 3 9 6" xfId="25040"/>
    <cellStyle name="Comma 3 3 4" xfId="25041"/>
    <cellStyle name="Comma 3 3 4 10" xfId="25042"/>
    <cellStyle name="Comma 3 3 4 11" xfId="25043"/>
    <cellStyle name="Comma 3 3 4 12" xfId="25044"/>
    <cellStyle name="Comma 3 3 4 13" xfId="25045"/>
    <cellStyle name="Comma 3 3 4 2" xfId="25046"/>
    <cellStyle name="Comma 3 3 4 2 10" xfId="25047"/>
    <cellStyle name="Comma 3 3 4 2 2" xfId="25048"/>
    <cellStyle name="Comma 3 3 4 2 2 2" xfId="25049"/>
    <cellStyle name="Comma 3 3 4 2 2 2 2" xfId="25050"/>
    <cellStyle name="Comma 3 3 4 2 2 2 2 2" xfId="25051"/>
    <cellStyle name="Comma 3 3 4 2 2 2 2 3" xfId="25052"/>
    <cellStyle name="Comma 3 3 4 2 2 2 3" xfId="25053"/>
    <cellStyle name="Comma 3 3 4 2 2 2 4" xfId="25054"/>
    <cellStyle name="Comma 3 3 4 2 2 2 5" xfId="25055"/>
    <cellStyle name="Comma 3 3 4 2 2 2 6" xfId="25056"/>
    <cellStyle name="Comma 3 3 4 2 2 3" xfId="25057"/>
    <cellStyle name="Comma 3 3 4 2 2 3 2" xfId="25058"/>
    <cellStyle name="Comma 3 3 4 2 2 3 2 2" xfId="25059"/>
    <cellStyle name="Comma 3 3 4 2 2 3 2 3" xfId="25060"/>
    <cellStyle name="Comma 3 3 4 2 2 3 3" xfId="25061"/>
    <cellStyle name="Comma 3 3 4 2 2 3 4" xfId="25062"/>
    <cellStyle name="Comma 3 3 4 2 2 3 5" xfId="25063"/>
    <cellStyle name="Comma 3 3 4 2 2 3 6" xfId="25064"/>
    <cellStyle name="Comma 3 3 4 2 2 4" xfId="25065"/>
    <cellStyle name="Comma 3 3 4 2 2 4 2" xfId="25066"/>
    <cellStyle name="Comma 3 3 4 2 2 4 3" xfId="25067"/>
    <cellStyle name="Comma 3 3 4 2 2 5" xfId="25068"/>
    <cellStyle name="Comma 3 3 4 2 2 6" xfId="25069"/>
    <cellStyle name="Comma 3 3 4 2 2 7" xfId="25070"/>
    <cellStyle name="Comma 3 3 4 2 2 8" xfId="25071"/>
    <cellStyle name="Comma 3 3 4 2 3" xfId="25072"/>
    <cellStyle name="Comma 3 3 4 2 3 2" xfId="25073"/>
    <cellStyle name="Comma 3 3 4 2 3 2 2" xfId="25074"/>
    <cellStyle name="Comma 3 3 4 2 3 2 2 2" xfId="25075"/>
    <cellStyle name="Comma 3 3 4 2 3 2 2 3" xfId="25076"/>
    <cellStyle name="Comma 3 3 4 2 3 2 3" xfId="25077"/>
    <cellStyle name="Comma 3 3 4 2 3 2 4" xfId="25078"/>
    <cellStyle name="Comma 3 3 4 2 3 2 5" xfId="25079"/>
    <cellStyle name="Comma 3 3 4 2 3 2 6" xfId="25080"/>
    <cellStyle name="Comma 3 3 4 2 3 3" xfId="25081"/>
    <cellStyle name="Comma 3 3 4 2 3 3 2" xfId="25082"/>
    <cellStyle name="Comma 3 3 4 2 3 3 3" xfId="25083"/>
    <cellStyle name="Comma 3 3 4 2 3 4" xfId="25084"/>
    <cellStyle name="Comma 3 3 4 2 3 5" xfId="25085"/>
    <cellStyle name="Comma 3 3 4 2 3 6" xfId="25086"/>
    <cellStyle name="Comma 3 3 4 2 3 7" xfId="25087"/>
    <cellStyle name="Comma 3 3 4 2 4" xfId="25088"/>
    <cellStyle name="Comma 3 3 4 2 4 2" xfId="25089"/>
    <cellStyle name="Comma 3 3 4 2 4 2 2" xfId="25090"/>
    <cellStyle name="Comma 3 3 4 2 4 2 3" xfId="25091"/>
    <cellStyle name="Comma 3 3 4 2 4 3" xfId="25092"/>
    <cellStyle name="Comma 3 3 4 2 4 4" xfId="25093"/>
    <cellStyle name="Comma 3 3 4 2 4 5" xfId="25094"/>
    <cellStyle name="Comma 3 3 4 2 4 6" xfId="25095"/>
    <cellStyle name="Comma 3 3 4 2 5" xfId="25096"/>
    <cellStyle name="Comma 3 3 4 2 5 2" xfId="25097"/>
    <cellStyle name="Comma 3 3 4 2 5 2 2" xfId="25098"/>
    <cellStyle name="Comma 3 3 4 2 5 2 3" xfId="25099"/>
    <cellStyle name="Comma 3 3 4 2 5 3" xfId="25100"/>
    <cellStyle name="Comma 3 3 4 2 5 4" xfId="25101"/>
    <cellStyle name="Comma 3 3 4 2 5 5" xfId="25102"/>
    <cellStyle name="Comma 3 3 4 2 5 6" xfId="25103"/>
    <cellStyle name="Comma 3 3 4 2 6" xfId="25104"/>
    <cellStyle name="Comma 3 3 4 2 6 2" xfId="25105"/>
    <cellStyle name="Comma 3 3 4 2 6 3" xfId="25106"/>
    <cellStyle name="Comma 3 3 4 2 7" xfId="25107"/>
    <cellStyle name="Comma 3 3 4 2 8" xfId="25108"/>
    <cellStyle name="Comma 3 3 4 2 9" xfId="25109"/>
    <cellStyle name="Comma 3 3 4 3" xfId="25110"/>
    <cellStyle name="Comma 3 3 4 3 2" xfId="25111"/>
    <cellStyle name="Comma 3 3 4 3 2 2" xfId="25112"/>
    <cellStyle name="Comma 3 3 4 3 2 2 2" xfId="25113"/>
    <cellStyle name="Comma 3 3 4 3 2 2 2 2" xfId="25114"/>
    <cellStyle name="Comma 3 3 4 3 2 2 2 3" xfId="25115"/>
    <cellStyle name="Comma 3 3 4 3 2 2 3" xfId="25116"/>
    <cellStyle name="Comma 3 3 4 3 2 2 4" xfId="25117"/>
    <cellStyle name="Comma 3 3 4 3 2 2 5" xfId="25118"/>
    <cellStyle name="Comma 3 3 4 3 2 2 6" xfId="25119"/>
    <cellStyle name="Comma 3 3 4 3 2 3" xfId="25120"/>
    <cellStyle name="Comma 3 3 4 3 2 3 2" xfId="25121"/>
    <cellStyle name="Comma 3 3 4 3 2 3 3" xfId="25122"/>
    <cellStyle name="Comma 3 3 4 3 2 4" xfId="25123"/>
    <cellStyle name="Comma 3 3 4 3 2 5" xfId="25124"/>
    <cellStyle name="Comma 3 3 4 3 2 6" xfId="25125"/>
    <cellStyle name="Comma 3 3 4 3 2 7" xfId="25126"/>
    <cellStyle name="Comma 3 3 4 3 3" xfId="25127"/>
    <cellStyle name="Comma 3 3 4 3 3 2" xfId="25128"/>
    <cellStyle name="Comma 3 3 4 3 3 2 2" xfId="25129"/>
    <cellStyle name="Comma 3 3 4 3 3 2 3" xfId="25130"/>
    <cellStyle name="Comma 3 3 4 3 3 3" xfId="25131"/>
    <cellStyle name="Comma 3 3 4 3 3 4" xfId="25132"/>
    <cellStyle name="Comma 3 3 4 3 3 5" xfId="25133"/>
    <cellStyle name="Comma 3 3 4 3 3 6" xfId="25134"/>
    <cellStyle name="Comma 3 3 4 3 4" xfId="25135"/>
    <cellStyle name="Comma 3 3 4 3 4 2" xfId="25136"/>
    <cellStyle name="Comma 3 3 4 3 4 2 2" xfId="25137"/>
    <cellStyle name="Comma 3 3 4 3 4 2 3" xfId="25138"/>
    <cellStyle name="Comma 3 3 4 3 4 3" xfId="25139"/>
    <cellStyle name="Comma 3 3 4 3 4 4" xfId="25140"/>
    <cellStyle name="Comma 3 3 4 3 4 5" xfId="25141"/>
    <cellStyle name="Comma 3 3 4 3 4 6" xfId="25142"/>
    <cellStyle name="Comma 3 3 4 3 5" xfId="25143"/>
    <cellStyle name="Comma 3 3 4 3 5 2" xfId="25144"/>
    <cellStyle name="Comma 3 3 4 3 5 3" xfId="25145"/>
    <cellStyle name="Comma 3 3 4 3 6" xfId="25146"/>
    <cellStyle name="Comma 3 3 4 3 7" xfId="25147"/>
    <cellStyle name="Comma 3 3 4 3 8" xfId="25148"/>
    <cellStyle name="Comma 3 3 4 3 9" xfId="25149"/>
    <cellStyle name="Comma 3 3 4 4" xfId="25150"/>
    <cellStyle name="Comma 3 3 4 4 2" xfId="25151"/>
    <cellStyle name="Comma 3 3 4 4 2 2" xfId="25152"/>
    <cellStyle name="Comma 3 3 4 4 2 2 2" xfId="25153"/>
    <cellStyle name="Comma 3 3 4 4 2 2 3" xfId="25154"/>
    <cellStyle name="Comma 3 3 4 4 2 3" xfId="25155"/>
    <cellStyle name="Comma 3 3 4 4 2 4" xfId="25156"/>
    <cellStyle name="Comma 3 3 4 4 2 5" xfId="25157"/>
    <cellStyle name="Comma 3 3 4 4 2 6" xfId="25158"/>
    <cellStyle name="Comma 3 3 4 4 3" xfId="25159"/>
    <cellStyle name="Comma 3 3 4 4 3 2" xfId="25160"/>
    <cellStyle name="Comma 3 3 4 4 3 3" xfId="25161"/>
    <cellStyle name="Comma 3 3 4 4 4" xfId="25162"/>
    <cellStyle name="Comma 3 3 4 4 5" xfId="25163"/>
    <cellStyle name="Comma 3 3 4 4 6" xfId="25164"/>
    <cellStyle name="Comma 3 3 4 4 7" xfId="25165"/>
    <cellStyle name="Comma 3 3 4 5" xfId="25166"/>
    <cellStyle name="Comma 3 3 4 5 2" xfId="25167"/>
    <cellStyle name="Comma 3 3 4 5 2 2" xfId="25168"/>
    <cellStyle name="Comma 3 3 4 5 2 3" xfId="25169"/>
    <cellStyle name="Comma 3 3 4 5 3" xfId="25170"/>
    <cellStyle name="Comma 3 3 4 5 4" xfId="25171"/>
    <cellStyle name="Comma 3 3 4 5 5" xfId="25172"/>
    <cellStyle name="Comma 3 3 4 5 6" xfId="25173"/>
    <cellStyle name="Comma 3 3 4 6" xfId="25174"/>
    <cellStyle name="Comma 3 3 4 6 2" xfId="25175"/>
    <cellStyle name="Comma 3 3 4 6 2 2" xfId="25176"/>
    <cellStyle name="Comma 3 3 4 6 2 3" xfId="25177"/>
    <cellStyle name="Comma 3 3 4 6 3" xfId="25178"/>
    <cellStyle name="Comma 3 3 4 6 4" xfId="25179"/>
    <cellStyle name="Comma 3 3 4 6 5" xfId="25180"/>
    <cellStyle name="Comma 3 3 4 6 6" xfId="25181"/>
    <cellStyle name="Comma 3 3 4 7" xfId="25182"/>
    <cellStyle name="Comma 3 3 4 7 2" xfId="25183"/>
    <cellStyle name="Comma 3 3 4 7 2 2" xfId="25184"/>
    <cellStyle name="Comma 3 3 4 7 2 3" xfId="25185"/>
    <cellStyle name="Comma 3 3 4 7 3" xfId="25186"/>
    <cellStyle name="Comma 3 3 4 7 4" xfId="25187"/>
    <cellStyle name="Comma 3 3 4 7 5" xfId="25188"/>
    <cellStyle name="Comma 3 3 4 7 6" xfId="25189"/>
    <cellStyle name="Comma 3 3 4 8" xfId="25190"/>
    <cellStyle name="Comma 3 3 4 8 2" xfId="25191"/>
    <cellStyle name="Comma 3 3 4 8 2 2" xfId="25192"/>
    <cellStyle name="Comma 3 3 4 8 2 3" xfId="25193"/>
    <cellStyle name="Comma 3 3 4 8 3" xfId="25194"/>
    <cellStyle name="Comma 3 3 4 8 4" xfId="25195"/>
    <cellStyle name="Comma 3 3 4 8 5" xfId="25196"/>
    <cellStyle name="Comma 3 3 4 8 6" xfId="25197"/>
    <cellStyle name="Comma 3 3 4 9" xfId="25198"/>
    <cellStyle name="Comma 3 3 4 9 2" xfId="25199"/>
    <cellStyle name="Comma 3 3 4 9 3" xfId="25200"/>
    <cellStyle name="Comma 3 3 5" xfId="25201"/>
    <cellStyle name="Comma 3 3 5 10" xfId="25202"/>
    <cellStyle name="Comma 3 3 5 2" xfId="25203"/>
    <cellStyle name="Comma 3 3 5 2 2" xfId="25204"/>
    <cellStyle name="Comma 3 3 5 2 2 2" xfId="25205"/>
    <cellStyle name="Comma 3 3 5 2 2 2 2" xfId="25206"/>
    <cellStyle name="Comma 3 3 5 2 2 2 3" xfId="25207"/>
    <cellStyle name="Comma 3 3 5 2 2 3" xfId="25208"/>
    <cellStyle name="Comma 3 3 5 2 2 4" xfId="25209"/>
    <cellStyle name="Comma 3 3 5 2 2 5" xfId="25210"/>
    <cellStyle name="Comma 3 3 5 2 2 6" xfId="25211"/>
    <cellStyle name="Comma 3 3 5 2 3" xfId="25212"/>
    <cellStyle name="Comma 3 3 5 2 3 2" xfId="25213"/>
    <cellStyle name="Comma 3 3 5 2 3 2 2" xfId="25214"/>
    <cellStyle name="Comma 3 3 5 2 3 2 3" xfId="25215"/>
    <cellStyle name="Comma 3 3 5 2 3 3" xfId="25216"/>
    <cellStyle name="Comma 3 3 5 2 3 4" xfId="25217"/>
    <cellStyle name="Comma 3 3 5 2 3 5" xfId="25218"/>
    <cellStyle name="Comma 3 3 5 2 3 6" xfId="25219"/>
    <cellStyle name="Comma 3 3 5 2 4" xfId="25220"/>
    <cellStyle name="Comma 3 3 5 2 4 2" xfId="25221"/>
    <cellStyle name="Comma 3 3 5 2 4 3" xfId="25222"/>
    <cellStyle name="Comma 3 3 5 2 5" xfId="25223"/>
    <cellStyle name="Comma 3 3 5 2 6" xfId="25224"/>
    <cellStyle name="Comma 3 3 5 2 7" xfId="25225"/>
    <cellStyle name="Comma 3 3 5 2 8" xfId="25226"/>
    <cellStyle name="Comma 3 3 5 3" xfId="25227"/>
    <cellStyle name="Comma 3 3 5 3 2" xfId="25228"/>
    <cellStyle name="Comma 3 3 5 3 2 2" xfId="25229"/>
    <cellStyle name="Comma 3 3 5 3 2 2 2" xfId="25230"/>
    <cellStyle name="Comma 3 3 5 3 2 2 3" xfId="25231"/>
    <cellStyle name="Comma 3 3 5 3 2 3" xfId="25232"/>
    <cellStyle name="Comma 3 3 5 3 2 4" xfId="25233"/>
    <cellStyle name="Comma 3 3 5 3 2 5" xfId="25234"/>
    <cellStyle name="Comma 3 3 5 3 2 6" xfId="25235"/>
    <cellStyle name="Comma 3 3 5 3 3" xfId="25236"/>
    <cellStyle name="Comma 3 3 5 3 3 2" xfId="25237"/>
    <cellStyle name="Comma 3 3 5 3 3 3" xfId="25238"/>
    <cellStyle name="Comma 3 3 5 3 4" xfId="25239"/>
    <cellStyle name="Comma 3 3 5 3 5" xfId="25240"/>
    <cellStyle name="Comma 3 3 5 3 6" xfId="25241"/>
    <cellStyle name="Comma 3 3 5 3 7" xfId="25242"/>
    <cellStyle name="Comma 3 3 5 4" xfId="25243"/>
    <cellStyle name="Comma 3 3 5 4 2" xfId="25244"/>
    <cellStyle name="Comma 3 3 5 4 2 2" xfId="25245"/>
    <cellStyle name="Comma 3 3 5 4 2 3" xfId="25246"/>
    <cellStyle name="Comma 3 3 5 4 3" xfId="25247"/>
    <cellStyle name="Comma 3 3 5 4 4" xfId="25248"/>
    <cellStyle name="Comma 3 3 5 4 5" xfId="25249"/>
    <cellStyle name="Comma 3 3 5 4 6" xfId="25250"/>
    <cellStyle name="Comma 3 3 5 5" xfId="25251"/>
    <cellStyle name="Comma 3 3 5 5 2" xfId="25252"/>
    <cellStyle name="Comma 3 3 5 5 2 2" xfId="25253"/>
    <cellStyle name="Comma 3 3 5 5 2 3" xfId="25254"/>
    <cellStyle name="Comma 3 3 5 5 3" xfId="25255"/>
    <cellStyle name="Comma 3 3 5 5 4" xfId="25256"/>
    <cellStyle name="Comma 3 3 5 5 5" xfId="25257"/>
    <cellStyle name="Comma 3 3 5 5 6" xfId="25258"/>
    <cellStyle name="Comma 3 3 5 6" xfId="25259"/>
    <cellStyle name="Comma 3 3 5 6 2" xfId="25260"/>
    <cellStyle name="Comma 3 3 5 6 3" xfId="25261"/>
    <cellStyle name="Comma 3 3 5 7" xfId="25262"/>
    <cellStyle name="Comma 3 3 5 8" xfId="25263"/>
    <cellStyle name="Comma 3 3 5 9" xfId="25264"/>
    <cellStyle name="Comma 3 3 6" xfId="25265"/>
    <cellStyle name="Comma 3 3 6 2" xfId="25266"/>
    <cellStyle name="Comma 3 3 6 2 2" xfId="25267"/>
    <cellStyle name="Comma 3 3 6 2 2 2" xfId="25268"/>
    <cellStyle name="Comma 3 3 6 2 2 2 2" xfId="25269"/>
    <cellStyle name="Comma 3 3 6 2 2 2 3" xfId="25270"/>
    <cellStyle name="Comma 3 3 6 2 2 3" xfId="25271"/>
    <cellStyle name="Comma 3 3 6 2 2 4" xfId="25272"/>
    <cellStyle name="Comma 3 3 6 2 2 5" xfId="25273"/>
    <cellStyle name="Comma 3 3 6 2 2 6" xfId="25274"/>
    <cellStyle name="Comma 3 3 6 2 3" xfId="25275"/>
    <cellStyle name="Comma 3 3 6 2 3 2" xfId="25276"/>
    <cellStyle name="Comma 3 3 6 2 3 3" xfId="25277"/>
    <cellStyle name="Comma 3 3 6 2 4" xfId="25278"/>
    <cellStyle name="Comma 3 3 6 2 5" xfId="25279"/>
    <cellStyle name="Comma 3 3 6 2 6" xfId="25280"/>
    <cellStyle name="Comma 3 3 6 2 7" xfId="25281"/>
    <cellStyle name="Comma 3 3 6 3" xfId="25282"/>
    <cellStyle name="Comma 3 3 6 3 2" xfId="25283"/>
    <cellStyle name="Comma 3 3 6 3 2 2" xfId="25284"/>
    <cellStyle name="Comma 3 3 6 3 2 3" xfId="25285"/>
    <cellStyle name="Comma 3 3 6 3 3" xfId="25286"/>
    <cellStyle name="Comma 3 3 6 3 4" xfId="25287"/>
    <cellStyle name="Comma 3 3 6 3 5" xfId="25288"/>
    <cellStyle name="Comma 3 3 6 3 6" xfId="25289"/>
    <cellStyle name="Comma 3 3 6 4" xfId="25290"/>
    <cellStyle name="Comma 3 3 6 4 2" xfId="25291"/>
    <cellStyle name="Comma 3 3 6 4 2 2" xfId="25292"/>
    <cellStyle name="Comma 3 3 6 4 2 3" xfId="25293"/>
    <cellStyle name="Comma 3 3 6 4 3" xfId="25294"/>
    <cellStyle name="Comma 3 3 6 4 4" xfId="25295"/>
    <cellStyle name="Comma 3 3 6 4 5" xfId="25296"/>
    <cellStyle name="Comma 3 3 6 4 6" xfId="25297"/>
    <cellStyle name="Comma 3 3 6 5" xfId="25298"/>
    <cellStyle name="Comma 3 3 6 5 2" xfId="25299"/>
    <cellStyle name="Comma 3 3 6 5 3" xfId="25300"/>
    <cellStyle name="Comma 3 3 6 6" xfId="25301"/>
    <cellStyle name="Comma 3 3 6 7" xfId="25302"/>
    <cellStyle name="Comma 3 3 6 8" xfId="25303"/>
    <cellStyle name="Comma 3 3 6 9" xfId="25304"/>
    <cellStyle name="Comma 3 3 7" xfId="25305"/>
    <cellStyle name="Comma 3 3 7 2" xfId="25306"/>
    <cellStyle name="Comma 3 3 7 2 2" xfId="25307"/>
    <cellStyle name="Comma 3 3 7 2 2 2" xfId="25308"/>
    <cellStyle name="Comma 3 3 7 2 2 3" xfId="25309"/>
    <cellStyle name="Comma 3 3 7 2 3" xfId="25310"/>
    <cellStyle name="Comma 3 3 7 2 4" xfId="25311"/>
    <cellStyle name="Comma 3 3 7 2 5" xfId="25312"/>
    <cellStyle name="Comma 3 3 7 2 6" xfId="25313"/>
    <cellStyle name="Comma 3 3 7 3" xfId="25314"/>
    <cellStyle name="Comma 3 3 7 3 2" xfId="25315"/>
    <cellStyle name="Comma 3 3 7 3 3" xfId="25316"/>
    <cellStyle name="Comma 3 3 7 4" xfId="25317"/>
    <cellStyle name="Comma 3 3 7 5" xfId="25318"/>
    <cellStyle name="Comma 3 3 7 6" xfId="25319"/>
    <cellStyle name="Comma 3 3 7 7" xfId="25320"/>
    <cellStyle name="Comma 3 3 8" xfId="25321"/>
    <cellStyle name="Comma 3 3 8 2" xfId="25322"/>
    <cellStyle name="Comma 3 3 8 2 2" xfId="25323"/>
    <cellStyle name="Comma 3 3 8 2 3" xfId="25324"/>
    <cellStyle name="Comma 3 3 8 3" xfId="25325"/>
    <cellStyle name="Comma 3 3 8 4" xfId="25326"/>
    <cellStyle name="Comma 3 3 8 5" xfId="25327"/>
    <cellStyle name="Comma 3 3 8 6" xfId="25328"/>
    <cellStyle name="Comma 3 3 9" xfId="25329"/>
    <cellStyle name="Comma 3 3 9 2" xfId="25330"/>
    <cellStyle name="Comma 3 3 9 2 2" xfId="25331"/>
    <cellStyle name="Comma 3 3 9 2 3" xfId="25332"/>
    <cellStyle name="Comma 3 3 9 3" xfId="25333"/>
    <cellStyle name="Comma 3 3 9 4" xfId="25334"/>
    <cellStyle name="Comma 3 3 9 5" xfId="25335"/>
    <cellStyle name="Comma 3 3 9 6" xfId="25336"/>
    <cellStyle name="Comma 3 4" xfId="354"/>
    <cellStyle name="Comma 3 4 10" xfId="25337"/>
    <cellStyle name="Comma 3 4 10 2" xfId="25338"/>
    <cellStyle name="Comma 3 4 10 3" xfId="25339"/>
    <cellStyle name="Comma 3 4 11" xfId="25340"/>
    <cellStyle name="Comma 3 4 12" xfId="25341"/>
    <cellStyle name="Comma 3 4 13" xfId="25342"/>
    <cellStyle name="Comma 3 4 14" xfId="25343"/>
    <cellStyle name="Comma 3 4 2" xfId="355"/>
    <cellStyle name="Comma 3 4 2 10" xfId="25344"/>
    <cellStyle name="Comma 3 4 2 11" xfId="25345"/>
    <cellStyle name="Comma 3 4 2 12" xfId="25346"/>
    <cellStyle name="Comma 3 4 2 13" xfId="25347"/>
    <cellStyle name="Comma 3 4 2 2" xfId="25348"/>
    <cellStyle name="Comma 3 4 2 2 10" xfId="25349"/>
    <cellStyle name="Comma 3 4 2 2 2" xfId="25350"/>
    <cellStyle name="Comma 3 4 2 2 2 2" xfId="25351"/>
    <cellStyle name="Comma 3 4 2 2 2 2 2" xfId="25352"/>
    <cellStyle name="Comma 3 4 2 2 2 2 2 2" xfId="25353"/>
    <cellStyle name="Comma 3 4 2 2 2 2 2 3" xfId="25354"/>
    <cellStyle name="Comma 3 4 2 2 2 2 3" xfId="25355"/>
    <cellStyle name="Comma 3 4 2 2 2 2 4" xfId="25356"/>
    <cellStyle name="Comma 3 4 2 2 2 2 5" xfId="25357"/>
    <cellStyle name="Comma 3 4 2 2 2 2 6" xfId="25358"/>
    <cellStyle name="Comma 3 4 2 2 2 3" xfId="25359"/>
    <cellStyle name="Comma 3 4 2 2 2 3 2" xfId="25360"/>
    <cellStyle name="Comma 3 4 2 2 2 3 2 2" xfId="25361"/>
    <cellStyle name="Comma 3 4 2 2 2 3 2 3" xfId="25362"/>
    <cellStyle name="Comma 3 4 2 2 2 3 3" xfId="25363"/>
    <cellStyle name="Comma 3 4 2 2 2 3 4" xfId="25364"/>
    <cellStyle name="Comma 3 4 2 2 2 3 5" xfId="25365"/>
    <cellStyle name="Comma 3 4 2 2 2 3 6" xfId="25366"/>
    <cellStyle name="Comma 3 4 2 2 2 4" xfId="25367"/>
    <cellStyle name="Comma 3 4 2 2 2 4 2" xfId="25368"/>
    <cellStyle name="Comma 3 4 2 2 2 4 3" xfId="25369"/>
    <cellStyle name="Comma 3 4 2 2 2 5" xfId="25370"/>
    <cellStyle name="Comma 3 4 2 2 2 6" xfId="25371"/>
    <cellStyle name="Comma 3 4 2 2 2 7" xfId="25372"/>
    <cellStyle name="Comma 3 4 2 2 2 8" xfId="25373"/>
    <cellStyle name="Comma 3 4 2 2 3" xfId="25374"/>
    <cellStyle name="Comma 3 4 2 2 3 2" xfId="25375"/>
    <cellStyle name="Comma 3 4 2 2 3 2 2" xfId="25376"/>
    <cellStyle name="Comma 3 4 2 2 3 2 2 2" xfId="25377"/>
    <cellStyle name="Comma 3 4 2 2 3 2 2 3" xfId="25378"/>
    <cellStyle name="Comma 3 4 2 2 3 2 3" xfId="25379"/>
    <cellStyle name="Comma 3 4 2 2 3 2 4" xfId="25380"/>
    <cellStyle name="Comma 3 4 2 2 3 2 5" xfId="25381"/>
    <cellStyle name="Comma 3 4 2 2 3 2 6" xfId="25382"/>
    <cellStyle name="Comma 3 4 2 2 3 3" xfId="25383"/>
    <cellStyle name="Comma 3 4 2 2 3 3 2" xfId="25384"/>
    <cellStyle name="Comma 3 4 2 2 3 3 3" xfId="25385"/>
    <cellStyle name="Comma 3 4 2 2 3 4" xfId="25386"/>
    <cellStyle name="Comma 3 4 2 2 3 5" xfId="25387"/>
    <cellStyle name="Comma 3 4 2 2 3 6" xfId="25388"/>
    <cellStyle name="Comma 3 4 2 2 3 7" xfId="25389"/>
    <cellStyle name="Comma 3 4 2 2 4" xfId="25390"/>
    <cellStyle name="Comma 3 4 2 2 4 2" xfId="25391"/>
    <cellStyle name="Comma 3 4 2 2 4 2 2" xfId="25392"/>
    <cellStyle name="Comma 3 4 2 2 4 2 3" xfId="25393"/>
    <cellStyle name="Comma 3 4 2 2 4 3" xfId="25394"/>
    <cellStyle name="Comma 3 4 2 2 4 4" xfId="25395"/>
    <cellStyle name="Comma 3 4 2 2 4 5" xfId="25396"/>
    <cellStyle name="Comma 3 4 2 2 4 6" xfId="25397"/>
    <cellStyle name="Comma 3 4 2 2 5" xfId="25398"/>
    <cellStyle name="Comma 3 4 2 2 5 2" xfId="25399"/>
    <cellStyle name="Comma 3 4 2 2 5 2 2" xfId="25400"/>
    <cellStyle name="Comma 3 4 2 2 5 2 3" xfId="25401"/>
    <cellStyle name="Comma 3 4 2 2 5 3" xfId="25402"/>
    <cellStyle name="Comma 3 4 2 2 5 4" xfId="25403"/>
    <cellStyle name="Comma 3 4 2 2 5 5" xfId="25404"/>
    <cellStyle name="Comma 3 4 2 2 5 6" xfId="25405"/>
    <cellStyle name="Comma 3 4 2 2 6" xfId="25406"/>
    <cellStyle name="Comma 3 4 2 2 6 2" xfId="25407"/>
    <cellStyle name="Comma 3 4 2 2 6 3" xfId="25408"/>
    <cellStyle name="Comma 3 4 2 2 7" xfId="25409"/>
    <cellStyle name="Comma 3 4 2 2 8" xfId="25410"/>
    <cellStyle name="Comma 3 4 2 2 9" xfId="25411"/>
    <cellStyle name="Comma 3 4 2 3" xfId="25412"/>
    <cellStyle name="Comma 3 4 2 3 2" xfId="25413"/>
    <cellStyle name="Comma 3 4 2 3 2 2" xfId="25414"/>
    <cellStyle name="Comma 3 4 2 3 2 2 2" xfId="25415"/>
    <cellStyle name="Comma 3 4 2 3 2 2 2 2" xfId="25416"/>
    <cellStyle name="Comma 3 4 2 3 2 2 2 3" xfId="25417"/>
    <cellStyle name="Comma 3 4 2 3 2 2 3" xfId="25418"/>
    <cellStyle name="Comma 3 4 2 3 2 2 4" xfId="25419"/>
    <cellStyle name="Comma 3 4 2 3 2 2 5" xfId="25420"/>
    <cellStyle name="Comma 3 4 2 3 2 2 6" xfId="25421"/>
    <cellStyle name="Comma 3 4 2 3 2 3" xfId="25422"/>
    <cellStyle name="Comma 3 4 2 3 2 3 2" xfId="25423"/>
    <cellStyle name="Comma 3 4 2 3 2 3 3" xfId="25424"/>
    <cellStyle name="Comma 3 4 2 3 2 4" xfId="25425"/>
    <cellStyle name="Comma 3 4 2 3 2 5" xfId="25426"/>
    <cellStyle name="Comma 3 4 2 3 2 6" xfId="25427"/>
    <cellStyle name="Comma 3 4 2 3 2 7" xfId="25428"/>
    <cellStyle name="Comma 3 4 2 3 3" xfId="25429"/>
    <cellStyle name="Comma 3 4 2 3 3 2" xfId="25430"/>
    <cellStyle name="Comma 3 4 2 3 3 2 2" xfId="25431"/>
    <cellStyle name="Comma 3 4 2 3 3 2 3" xfId="25432"/>
    <cellStyle name="Comma 3 4 2 3 3 3" xfId="25433"/>
    <cellStyle name="Comma 3 4 2 3 3 4" xfId="25434"/>
    <cellStyle name="Comma 3 4 2 3 3 5" xfId="25435"/>
    <cellStyle name="Comma 3 4 2 3 3 6" xfId="25436"/>
    <cellStyle name="Comma 3 4 2 3 4" xfId="25437"/>
    <cellStyle name="Comma 3 4 2 3 4 2" xfId="25438"/>
    <cellStyle name="Comma 3 4 2 3 4 2 2" xfId="25439"/>
    <cellStyle name="Comma 3 4 2 3 4 2 3" xfId="25440"/>
    <cellStyle name="Comma 3 4 2 3 4 3" xfId="25441"/>
    <cellStyle name="Comma 3 4 2 3 4 4" xfId="25442"/>
    <cellStyle name="Comma 3 4 2 3 4 5" xfId="25443"/>
    <cellStyle name="Comma 3 4 2 3 4 6" xfId="25444"/>
    <cellStyle name="Comma 3 4 2 3 5" xfId="25445"/>
    <cellStyle name="Comma 3 4 2 3 5 2" xfId="25446"/>
    <cellStyle name="Comma 3 4 2 3 5 3" xfId="25447"/>
    <cellStyle name="Comma 3 4 2 3 6" xfId="25448"/>
    <cellStyle name="Comma 3 4 2 3 7" xfId="25449"/>
    <cellStyle name="Comma 3 4 2 3 8" xfId="25450"/>
    <cellStyle name="Comma 3 4 2 3 9" xfId="25451"/>
    <cellStyle name="Comma 3 4 2 4" xfId="25452"/>
    <cellStyle name="Comma 3 4 2 4 2" xfId="25453"/>
    <cellStyle name="Comma 3 4 2 4 2 2" xfId="25454"/>
    <cellStyle name="Comma 3 4 2 4 2 2 2" xfId="25455"/>
    <cellStyle name="Comma 3 4 2 4 2 2 3" xfId="25456"/>
    <cellStyle name="Comma 3 4 2 4 2 3" xfId="25457"/>
    <cellStyle name="Comma 3 4 2 4 2 4" xfId="25458"/>
    <cellStyle name="Comma 3 4 2 4 2 5" xfId="25459"/>
    <cellStyle name="Comma 3 4 2 4 2 6" xfId="25460"/>
    <cellStyle name="Comma 3 4 2 4 3" xfId="25461"/>
    <cellStyle name="Comma 3 4 2 4 3 2" xfId="25462"/>
    <cellStyle name="Comma 3 4 2 4 3 3" xfId="25463"/>
    <cellStyle name="Comma 3 4 2 4 4" xfId="25464"/>
    <cellStyle name="Comma 3 4 2 4 5" xfId="25465"/>
    <cellStyle name="Comma 3 4 2 4 6" xfId="25466"/>
    <cellStyle name="Comma 3 4 2 4 7" xfId="25467"/>
    <cellStyle name="Comma 3 4 2 5" xfId="25468"/>
    <cellStyle name="Comma 3 4 2 5 2" xfId="25469"/>
    <cellStyle name="Comma 3 4 2 5 2 2" xfId="25470"/>
    <cellStyle name="Comma 3 4 2 5 2 3" xfId="25471"/>
    <cellStyle name="Comma 3 4 2 5 3" xfId="25472"/>
    <cellStyle name="Comma 3 4 2 5 4" xfId="25473"/>
    <cellStyle name="Comma 3 4 2 5 5" xfId="25474"/>
    <cellStyle name="Comma 3 4 2 5 6" xfId="25475"/>
    <cellStyle name="Comma 3 4 2 6" xfId="25476"/>
    <cellStyle name="Comma 3 4 2 6 2" xfId="25477"/>
    <cellStyle name="Comma 3 4 2 6 2 2" xfId="25478"/>
    <cellStyle name="Comma 3 4 2 6 2 3" xfId="25479"/>
    <cellStyle name="Comma 3 4 2 6 3" xfId="25480"/>
    <cellStyle name="Comma 3 4 2 6 4" xfId="25481"/>
    <cellStyle name="Comma 3 4 2 6 5" xfId="25482"/>
    <cellStyle name="Comma 3 4 2 6 6" xfId="25483"/>
    <cellStyle name="Comma 3 4 2 7" xfId="25484"/>
    <cellStyle name="Comma 3 4 2 7 2" xfId="25485"/>
    <cellStyle name="Comma 3 4 2 7 2 2" xfId="25486"/>
    <cellStyle name="Comma 3 4 2 7 2 3" xfId="25487"/>
    <cellStyle name="Comma 3 4 2 7 3" xfId="25488"/>
    <cellStyle name="Comma 3 4 2 7 4" xfId="25489"/>
    <cellStyle name="Comma 3 4 2 7 5" xfId="25490"/>
    <cellStyle name="Comma 3 4 2 7 6" xfId="25491"/>
    <cellStyle name="Comma 3 4 2 8" xfId="25492"/>
    <cellStyle name="Comma 3 4 2 8 2" xfId="25493"/>
    <cellStyle name="Comma 3 4 2 8 2 2" xfId="25494"/>
    <cellStyle name="Comma 3 4 2 8 2 3" xfId="25495"/>
    <cellStyle name="Comma 3 4 2 8 3" xfId="25496"/>
    <cellStyle name="Comma 3 4 2 8 4" xfId="25497"/>
    <cellStyle name="Comma 3 4 2 8 5" xfId="25498"/>
    <cellStyle name="Comma 3 4 2 8 6" xfId="25499"/>
    <cellStyle name="Comma 3 4 2 9" xfId="25500"/>
    <cellStyle name="Comma 3 4 2 9 2" xfId="25501"/>
    <cellStyle name="Comma 3 4 2 9 3" xfId="25502"/>
    <cellStyle name="Comma 3 4 3" xfId="25503"/>
    <cellStyle name="Comma 3 4 3 10" xfId="25504"/>
    <cellStyle name="Comma 3 4 3 2" xfId="25505"/>
    <cellStyle name="Comma 3 4 3 2 2" xfId="25506"/>
    <cellStyle name="Comma 3 4 3 2 2 2" xfId="25507"/>
    <cellStyle name="Comma 3 4 3 2 2 2 2" xfId="25508"/>
    <cellStyle name="Comma 3 4 3 2 2 2 3" xfId="25509"/>
    <cellStyle name="Comma 3 4 3 2 2 3" xfId="25510"/>
    <cellStyle name="Comma 3 4 3 2 2 4" xfId="25511"/>
    <cellStyle name="Comma 3 4 3 2 2 5" xfId="25512"/>
    <cellStyle name="Comma 3 4 3 2 2 6" xfId="25513"/>
    <cellStyle name="Comma 3 4 3 2 3" xfId="25514"/>
    <cellStyle name="Comma 3 4 3 2 3 2" xfId="25515"/>
    <cellStyle name="Comma 3 4 3 2 3 2 2" xfId="25516"/>
    <cellStyle name="Comma 3 4 3 2 3 2 3" xfId="25517"/>
    <cellStyle name="Comma 3 4 3 2 3 3" xfId="25518"/>
    <cellStyle name="Comma 3 4 3 2 3 4" xfId="25519"/>
    <cellStyle name="Comma 3 4 3 2 3 5" xfId="25520"/>
    <cellStyle name="Comma 3 4 3 2 3 6" xfId="25521"/>
    <cellStyle name="Comma 3 4 3 2 4" xfId="25522"/>
    <cellStyle name="Comma 3 4 3 2 4 2" xfId="25523"/>
    <cellStyle name="Comma 3 4 3 2 4 3" xfId="25524"/>
    <cellStyle name="Comma 3 4 3 2 5" xfId="25525"/>
    <cellStyle name="Comma 3 4 3 2 6" xfId="25526"/>
    <cellStyle name="Comma 3 4 3 2 7" xfId="25527"/>
    <cellStyle name="Comma 3 4 3 2 8" xfId="25528"/>
    <cellStyle name="Comma 3 4 3 3" xfId="25529"/>
    <cellStyle name="Comma 3 4 3 3 2" xfId="25530"/>
    <cellStyle name="Comma 3 4 3 3 2 2" xfId="25531"/>
    <cellStyle name="Comma 3 4 3 3 2 2 2" xfId="25532"/>
    <cellStyle name="Comma 3 4 3 3 2 2 3" xfId="25533"/>
    <cellStyle name="Comma 3 4 3 3 2 3" xfId="25534"/>
    <cellStyle name="Comma 3 4 3 3 2 4" xfId="25535"/>
    <cellStyle name="Comma 3 4 3 3 2 5" xfId="25536"/>
    <cellStyle name="Comma 3 4 3 3 2 6" xfId="25537"/>
    <cellStyle name="Comma 3 4 3 3 3" xfId="25538"/>
    <cellStyle name="Comma 3 4 3 3 3 2" xfId="25539"/>
    <cellStyle name="Comma 3 4 3 3 3 3" xfId="25540"/>
    <cellStyle name="Comma 3 4 3 3 4" xfId="25541"/>
    <cellStyle name="Comma 3 4 3 3 5" xfId="25542"/>
    <cellStyle name="Comma 3 4 3 3 6" xfId="25543"/>
    <cellStyle name="Comma 3 4 3 3 7" xfId="25544"/>
    <cellStyle name="Comma 3 4 3 4" xfId="25545"/>
    <cellStyle name="Comma 3 4 3 4 2" xfId="25546"/>
    <cellStyle name="Comma 3 4 3 4 2 2" xfId="25547"/>
    <cellStyle name="Comma 3 4 3 4 2 3" xfId="25548"/>
    <cellStyle name="Comma 3 4 3 4 3" xfId="25549"/>
    <cellStyle name="Comma 3 4 3 4 4" xfId="25550"/>
    <cellStyle name="Comma 3 4 3 4 5" xfId="25551"/>
    <cellStyle name="Comma 3 4 3 4 6" xfId="25552"/>
    <cellStyle name="Comma 3 4 3 5" xfId="25553"/>
    <cellStyle name="Comma 3 4 3 5 2" xfId="25554"/>
    <cellStyle name="Comma 3 4 3 5 2 2" xfId="25555"/>
    <cellStyle name="Comma 3 4 3 5 2 3" xfId="25556"/>
    <cellStyle name="Comma 3 4 3 5 3" xfId="25557"/>
    <cellStyle name="Comma 3 4 3 5 4" xfId="25558"/>
    <cellStyle name="Comma 3 4 3 5 5" xfId="25559"/>
    <cellStyle name="Comma 3 4 3 5 6" xfId="25560"/>
    <cellStyle name="Comma 3 4 3 6" xfId="25561"/>
    <cellStyle name="Comma 3 4 3 6 2" xfId="25562"/>
    <cellStyle name="Comma 3 4 3 6 3" xfId="25563"/>
    <cellStyle name="Comma 3 4 3 7" xfId="25564"/>
    <cellStyle name="Comma 3 4 3 8" xfId="25565"/>
    <cellStyle name="Comma 3 4 3 9" xfId="25566"/>
    <cellStyle name="Comma 3 4 4" xfId="25567"/>
    <cellStyle name="Comma 3 4 4 2" xfId="25568"/>
    <cellStyle name="Comma 3 4 4 2 2" xfId="25569"/>
    <cellStyle name="Comma 3 4 4 2 2 2" xfId="25570"/>
    <cellStyle name="Comma 3 4 4 2 2 2 2" xfId="25571"/>
    <cellStyle name="Comma 3 4 4 2 2 2 3" xfId="25572"/>
    <cellStyle name="Comma 3 4 4 2 2 3" xfId="25573"/>
    <cellStyle name="Comma 3 4 4 2 2 4" xfId="25574"/>
    <cellStyle name="Comma 3 4 4 2 2 5" xfId="25575"/>
    <cellStyle name="Comma 3 4 4 2 2 6" xfId="25576"/>
    <cellStyle name="Comma 3 4 4 2 3" xfId="25577"/>
    <cellStyle name="Comma 3 4 4 2 3 2" xfId="25578"/>
    <cellStyle name="Comma 3 4 4 2 3 3" xfId="25579"/>
    <cellStyle name="Comma 3 4 4 2 4" xfId="25580"/>
    <cellStyle name="Comma 3 4 4 2 5" xfId="25581"/>
    <cellStyle name="Comma 3 4 4 2 6" xfId="25582"/>
    <cellStyle name="Comma 3 4 4 2 7" xfId="25583"/>
    <cellStyle name="Comma 3 4 4 3" xfId="25584"/>
    <cellStyle name="Comma 3 4 4 3 2" xfId="25585"/>
    <cellStyle name="Comma 3 4 4 3 2 2" xfId="25586"/>
    <cellStyle name="Comma 3 4 4 3 2 3" xfId="25587"/>
    <cellStyle name="Comma 3 4 4 3 3" xfId="25588"/>
    <cellStyle name="Comma 3 4 4 3 4" xfId="25589"/>
    <cellStyle name="Comma 3 4 4 3 5" xfId="25590"/>
    <cellStyle name="Comma 3 4 4 3 6" xfId="25591"/>
    <cellStyle name="Comma 3 4 4 4" xfId="25592"/>
    <cellStyle name="Comma 3 4 4 4 2" xfId="25593"/>
    <cellStyle name="Comma 3 4 4 4 2 2" xfId="25594"/>
    <cellStyle name="Comma 3 4 4 4 2 3" xfId="25595"/>
    <cellStyle name="Comma 3 4 4 4 3" xfId="25596"/>
    <cellStyle name="Comma 3 4 4 4 4" xfId="25597"/>
    <cellStyle name="Comma 3 4 4 4 5" xfId="25598"/>
    <cellStyle name="Comma 3 4 4 4 6" xfId="25599"/>
    <cellStyle name="Comma 3 4 4 5" xfId="25600"/>
    <cellStyle name="Comma 3 4 4 5 2" xfId="25601"/>
    <cellStyle name="Comma 3 4 4 5 3" xfId="25602"/>
    <cellStyle name="Comma 3 4 4 6" xfId="25603"/>
    <cellStyle name="Comma 3 4 4 7" xfId="25604"/>
    <cellStyle name="Comma 3 4 4 8" xfId="25605"/>
    <cellStyle name="Comma 3 4 4 9" xfId="25606"/>
    <cellStyle name="Comma 3 4 5" xfId="25607"/>
    <cellStyle name="Comma 3 4 5 2" xfId="25608"/>
    <cellStyle name="Comma 3 4 5 2 2" xfId="25609"/>
    <cellStyle name="Comma 3 4 5 2 2 2" xfId="25610"/>
    <cellStyle name="Comma 3 4 5 2 2 3" xfId="25611"/>
    <cellStyle name="Comma 3 4 5 2 3" xfId="25612"/>
    <cellStyle name="Comma 3 4 5 2 4" xfId="25613"/>
    <cellStyle name="Comma 3 4 5 2 5" xfId="25614"/>
    <cellStyle name="Comma 3 4 5 2 6" xfId="25615"/>
    <cellStyle name="Comma 3 4 5 3" xfId="25616"/>
    <cellStyle name="Comma 3 4 5 3 2" xfId="25617"/>
    <cellStyle name="Comma 3 4 5 3 3" xfId="25618"/>
    <cellStyle name="Comma 3 4 5 4" xfId="25619"/>
    <cellStyle name="Comma 3 4 5 5" xfId="25620"/>
    <cellStyle name="Comma 3 4 5 6" xfId="25621"/>
    <cellStyle name="Comma 3 4 5 7" xfId="25622"/>
    <cellStyle name="Comma 3 4 6" xfId="25623"/>
    <cellStyle name="Comma 3 4 6 2" xfId="25624"/>
    <cellStyle name="Comma 3 4 6 2 2" xfId="25625"/>
    <cellStyle name="Comma 3 4 6 2 3" xfId="25626"/>
    <cellStyle name="Comma 3 4 6 3" xfId="25627"/>
    <cellStyle name="Comma 3 4 6 4" xfId="25628"/>
    <cellStyle name="Comma 3 4 6 5" xfId="25629"/>
    <cellStyle name="Comma 3 4 6 6" xfId="25630"/>
    <cellStyle name="Comma 3 4 7" xfId="25631"/>
    <cellStyle name="Comma 3 4 7 2" xfId="25632"/>
    <cellStyle name="Comma 3 4 7 2 2" xfId="25633"/>
    <cellStyle name="Comma 3 4 7 2 3" xfId="25634"/>
    <cellStyle name="Comma 3 4 7 3" xfId="25635"/>
    <cellStyle name="Comma 3 4 7 4" xfId="25636"/>
    <cellStyle name="Comma 3 4 7 5" xfId="25637"/>
    <cellStyle name="Comma 3 4 7 6" xfId="25638"/>
    <cellStyle name="Comma 3 4 8" xfId="25639"/>
    <cellStyle name="Comma 3 4 8 2" xfId="25640"/>
    <cellStyle name="Comma 3 4 8 2 2" xfId="25641"/>
    <cellStyle name="Comma 3 4 8 2 3" xfId="25642"/>
    <cellStyle name="Comma 3 4 8 3" xfId="25643"/>
    <cellStyle name="Comma 3 4 8 4" xfId="25644"/>
    <cellStyle name="Comma 3 4 8 5" xfId="25645"/>
    <cellStyle name="Comma 3 4 8 6" xfId="25646"/>
    <cellStyle name="Comma 3 4 9" xfId="25647"/>
    <cellStyle name="Comma 3 4 9 2" xfId="25648"/>
    <cellStyle name="Comma 3 4 9 2 2" xfId="25649"/>
    <cellStyle name="Comma 3 4 9 2 3" xfId="25650"/>
    <cellStyle name="Comma 3 4 9 3" xfId="25651"/>
    <cellStyle name="Comma 3 4 9 4" xfId="25652"/>
    <cellStyle name="Comma 3 4 9 5" xfId="25653"/>
    <cellStyle name="Comma 3 4 9 6" xfId="25654"/>
    <cellStyle name="Comma 3 5" xfId="356"/>
    <cellStyle name="Comma 3 5 10" xfId="25655"/>
    <cellStyle name="Comma 3 5 10 2" xfId="25656"/>
    <cellStyle name="Comma 3 5 10 3" xfId="25657"/>
    <cellStyle name="Comma 3 5 11" xfId="25658"/>
    <cellStyle name="Comma 3 5 12" xfId="25659"/>
    <cellStyle name="Comma 3 5 13" xfId="25660"/>
    <cellStyle name="Comma 3 5 14" xfId="25661"/>
    <cellStyle name="Comma 3 5 2" xfId="25662"/>
    <cellStyle name="Comma 3 5 2 10" xfId="25663"/>
    <cellStyle name="Comma 3 5 2 11" xfId="25664"/>
    <cellStyle name="Comma 3 5 2 12" xfId="25665"/>
    <cellStyle name="Comma 3 5 2 13" xfId="25666"/>
    <cellStyle name="Comma 3 5 2 2" xfId="25667"/>
    <cellStyle name="Comma 3 5 2 2 10" xfId="25668"/>
    <cellStyle name="Comma 3 5 2 2 2" xfId="25669"/>
    <cellStyle name="Comma 3 5 2 2 2 2" xfId="25670"/>
    <cellStyle name="Comma 3 5 2 2 2 2 2" xfId="25671"/>
    <cellStyle name="Comma 3 5 2 2 2 2 2 2" xfId="25672"/>
    <cellStyle name="Comma 3 5 2 2 2 2 2 3" xfId="25673"/>
    <cellStyle name="Comma 3 5 2 2 2 2 3" xfId="25674"/>
    <cellStyle name="Comma 3 5 2 2 2 2 4" xfId="25675"/>
    <cellStyle name="Comma 3 5 2 2 2 2 5" xfId="25676"/>
    <cellStyle name="Comma 3 5 2 2 2 2 6" xfId="25677"/>
    <cellStyle name="Comma 3 5 2 2 2 3" xfId="25678"/>
    <cellStyle name="Comma 3 5 2 2 2 3 2" xfId="25679"/>
    <cellStyle name="Comma 3 5 2 2 2 3 2 2" xfId="25680"/>
    <cellStyle name="Comma 3 5 2 2 2 3 2 3" xfId="25681"/>
    <cellStyle name="Comma 3 5 2 2 2 3 3" xfId="25682"/>
    <cellStyle name="Comma 3 5 2 2 2 3 4" xfId="25683"/>
    <cellStyle name="Comma 3 5 2 2 2 3 5" xfId="25684"/>
    <cellStyle name="Comma 3 5 2 2 2 3 6" xfId="25685"/>
    <cellStyle name="Comma 3 5 2 2 2 4" xfId="25686"/>
    <cellStyle name="Comma 3 5 2 2 2 4 2" xfId="25687"/>
    <cellStyle name="Comma 3 5 2 2 2 4 3" xfId="25688"/>
    <cellStyle name="Comma 3 5 2 2 2 5" xfId="25689"/>
    <cellStyle name="Comma 3 5 2 2 2 6" xfId="25690"/>
    <cellStyle name="Comma 3 5 2 2 2 7" xfId="25691"/>
    <cellStyle name="Comma 3 5 2 2 2 8" xfId="25692"/>
    <cellStyle name="Comma 3 5 2 2 3" xfId="25693"/>
    <cellStyle name="Comma 3 5 2 2 3 2" xfId="25694"/>
    <cellStyle name="Comma 3 5 2 2 3 2 2" xfId="25695"/>
    <cellStyle name="Comma 3 5 2 2 3 2 2 2" xfId="25696"/>
    <cellStyle name="Comma 3 5 2 2 3 2 2 3" xfId="25697"/>
    <cellStyle name="Comma 3 5 2 2 3 2 3" xfId="25698"/>
    <cellStyle name="Comma 3 5 2 2 3 2 4" xfId="25699"/>
    <cellStyle name="Comma 3 5 2 2 3 2 5" xfId="25700"/>
    <cellStyle name="Comma 3 5 2 2 3 2 6" xfId="25701"/>
    <cellStyle name="Comma 3 5 2 2 3 3" xfId="25702"/>
    <cellStyle name="Comma 3 5 2 2 3 3 2" xfId="25703"/>
    <cellStyle name="Comma 3 5 2 2 3 3 3" xfId="25704"/>
    <cellStyle name="Comma 3 5 2 2 3 4" xfId="25705"/>
    <cellStyle name="Comma 3 5 2 2 3 5" xfId="25706"/>
    <cellStyle name="Comma 3 5 2 2 3 6" xfId="25707"/>
    <cellStyle name="Comma 3 5 2 2 3 7" xfId="25708"/>
    <cellStyle name="Comma 3 5 2 2 4" xfId="25709"/>
    <cellStyle name="Comma 3 5 2 2 4 2" xfId="25710"/>
    <cellStyle name="Comma 3 5 2 2 4 2 2" xfId="25711"/>
    <cellStyle name="Comma 3 5 2 2 4 2 3" xfId="25712"/>
    <cellStyle name="Comma 3 5 2 2 4 3" xfId="25713"/>
    <cellStyle name="Comma 3 5 2 2 4 4" xfId="25714"/>
    <cellStyle name="Comma 3 5 2 2 4 5" xfId="25715"/>
    <cellStyle name="Comma 3 5 2 2 4 6" xfId="25716"/>
    <cellStyle name="Comma 3 5 2 2 5" xfId="25717"/>
    <cellStyle name="Comma 3 5 2 2 5 2" xfId="25718"/>
    <cellStyle name="Comma 3 5 2 2 5 2 2" xfId="25719"/>
    <cellStyle name="Comma 3 5 2 2 5 2 3" xfId="25720"/>
    <cellStyle name="Comma 3 5 2 2 5 3" xfId="25721"/>
    <cellStyle name="Comma 3 5 2 2 5 4" xfId="25722"/>
    <cellStyle name="Comma 3 5 2 2 5 5" xfId="25723"/>
    <cellStyle name="Comma 3 5 2 2 5 6" xfId="25724"/>
    <cellStyle name="Comma 3 5 2 2 6" xfId="25725"/>
    <cellStyle name="Comma 3 5 2 2 6 2" xfId="25726"/>
    <cellStyle name="Comma 3 5 2 2 6 3" xfId="25727"/>
    <cellStyle name="Comma 3 5 2 2 7" xfId="25728"/>
    <cellStyle name="Comma 3 5 2 2 8" xfId="25729"/>
    <cellStyle name="Comma 3 5 2 2 9" xfId="25730"/>
    <cellStyle name="Comma 3 5 2 3" xfId="25731"/>
    <cellStyle name="Comma 3 5 2 3 2" xfId="25732"/>
    <cellStyle name="Comma 3 5 2 3 2 2" xfId="25733"/>
    <cellStyle name="Comma 3 5 2 3 2 2 2" xfId="25734"/>
    <cellStyle name="Comma 3 5 2 3 2 2 2 2" xfId="25735"/>
    <cellStyle name="Comma 3 5 2 3 2 2 2 3" xfId="25736"/>
    <cellStyle name="Comma 3 5 2 3 2 2 3" xfId="25737"/>
    <cellStyle name="Comma 3 5 2 3 2 2 4" xfId="25738"/>
    <cellStyle name="Comma 3 5 2 3 2 2 5" xfId="25739"/>
    <cellStyle name="Comma 3 5 2 3 2 2 6" xfId="25740"/>
    <cellStyle name="Comma 3 5 2 3 2 3" xfId="25741"/>
    <cellStyle name="Comma 3 5 2 3 2 3 2" xfId="25742"/>
    <cellStyle name="Comma 3 5 2 3 2 3 3" xfId="25743"/>
    <cellStyle name="Comma 3 5 2 3 2 4" xfId="25744"/>
    <cellStyle name="Comma 3 5 2 3 2 5" xfId="25745"/>
    <cellStyle name="Comma 3 5 2 3 2 6" xfId="25746"/>
    <cellStyle name="Comma 3 5 2 3 2 7" xfId="25747"/>
    <cellStyle name="Comma 3 5 2 3 3" xfId="25748"/>
    <cellStyle name="Comma 3 5 2 3 3 2" xfId="25749"/>
    <cellStyle name="Comma 3 5 2 3 3 2 2" xfId="25750"/>
    <cellStyle name="Comma 3 5 2 3 3 2 3" xfId="25751"/>
    <cellStyle name="Comma 3 5 2 3 3 3" xfId="25752"/>
    <cellStyle name="Comma 3 5 2 3 3 4" xfId="25753"/>
    <cellStyle name="Comma 3 5 2 3 3 5" xfId="25754"/>
    <cellStyle name="Comma 3 5 2 3 3 6" xfId="25755"/>
    <cellStyle name="Comma 3 5 2 3 4" xfId="25756"/>
    <cellStyle name="Comma 3 5 2 3 4 2" xfId="25757"/>
    <cellStyle name="Comma 3 5 2 3 4 2 2" xfId="25758"/>
    <cellStyle name="Comma 3 5 2 3 4 2 3" xfId="25759"/>
    <cellStyle name="Comma 3 5 2 3 4 3" xfId="25760"/>
    <cellStyle name="Comma 3 5 2 3 4 4" xfId="25761"/>
    <cellStyle name="Comma 3 5 2 3 4 5" xfId="25762"/>
    <cellStyle name="Comma 3 5 2 3 4 6" xfId="25763"/>
    <cellStyle name="Comma 3 5 2 3 5" xfId="25764"/>
    <cellStyle name="Comma 3 5 2 3 5 2" xfId="25765"/>
    <cellStyle name="Comma 3 5 2 3 5 3" xfId="25766"/>
    <cellStyle name="Comma 3 5 2 3 6" xfId="25767"/>
    <cellStyle name="Comma 3 5 2 3 7" xfId="25768"/>
    <cellStyle name="Comma 3 5 2 3 8" xfId="25769"/>
    <cellStyle name="Comma 3 5 2 3 9" xfId="25770"/>
    <cellStyle name="Comma 3 5 2 4" xfId="25771"/>
    <cellStyle name="Comma 3 5 2 4 2" xfId="25772"/>
    <cellStyle name="Comma 3 5 2 4 2 2" xfId="25773"/>
    <cellStyle name="Comma 3 5 2 4 2 2 2" xfId="25774"/>
    <cellStyle name="Comma 3 5 2 4 2 2 3" xfId="25775"/>
    <cellStyle name="Comma 3 5 2 4 2 3" xfId="25776"/>
    <cellStyle name="Comma 3 5 2 4 2 4" xfId="25777"/>
    <cellStyle name="Comma 3 5 2 4 2 5" xfId="25778"/>
    <cellStyle name="Comma 3 5 2 4 2 6" xfId="25779"/>
    <cellStyle name="Comma 3 5 2 4 3" xfId="25780"/>
    <cellStyle name="Comma 3 5 2 4 3 2" xfId="25781"/>
    <cellStyle name="Comma 3 5 2 4 3 3" xfId="25782"/>
    <cellStyle name="Comma 3 5 2 4 4" xfId="25783"/>
    <cellStyle name="Comma 3 5 2 4 5" xfId="25784"/>
    <cellStyle name="Comma 3 5 2 4 6" xfId="25785"/>
    <cellStyle name="Comma 3 5 2 4 7" xfId="25786"/>
    <cellStyle name="Comma 3 5 2 5" xfId="25787"/>
    <cellStyle name="Comma 3 5 2 5 2" xfId="25788"/>
    <cellStyle name="Comma 3 5 2 5 2 2" xfId="25789"/>
    <cellStyle name="Comma 3 5 2 5 2 3" xfId="25790"/>
    <cellStyle name="Comma 3 5 2 5 3" xfId="25791"/>
    <cellStyle name="Comma 3 5 2 5 4" xfId="25792"/>
    <cellStyle name="Comma 3 5 2 5 5" xfId="25793"/>
    <cellStyle name="Comma 3 5 2 5 6" xfId="25794"/>
    <cellStyle name="Comma 3 5 2 6" xfId="25795"/>
    <cellStyle name="Comma 3 5 2 6 2" xfId="25796"/>
    <cellStyle name="Comma 3 5 2 6 2 2" xfId="25797"/>
    <cellStyle name="Comma 3 5 2 6 2 3" xfId="25798"/>
    <cellStyle name="Comma 3 5 2 6 3" xfId="25799"/>
    <cellStyle name="Comma 3 5 2 6 4" xfId="25800"/>
    <cellStyle name="Comma 3 5 2 6 5" xfId="25801"/>
    <cellStyle name="Comma 3 5 2 6 6" xfId="25802"/>
    <cellStyle name="Comma 3 5 2 7" xfId="25803"/>
    <cellStyle name="Comma 3 5 2 7 2" xfId="25804"/>
    <cellStyle name="Comma 3 5 2 7 2 2" xfId="25805"/>
    <cellStyle name="Comma 3 5 2 7 2 3" xfId="25806"/>
    <cellStyle name="Comma 3 5 2 7 3" xfId="25807"/>
    <cellStyle name="Comma 3 5 2 7 4" xfId="25808"/>
    <cellStyle name="Comma 3 5 2 7 5" xfId="25809"/>
    <cellStyle name="Comma 3 5 2 7 6" xfId="25810"/>
    <cellStyle name="Comma 3 5 2 8" xfId="25811"/>
    <cellStyle name="Comma 3 5 2 8 2" xfId="25812"/>
    <cellStyle name="Comma 3 5 2 8 2 2" xfId="25813"/>
    <cellStyle name="Comma 3 5 2 8 2 3" xfId="25814"/>
    <cellStyle name="Comma 3 5 2 8 3" xfId="25815"/>
    <cellStyle name="Comma 3 5 2 8 4" xfId="25816"/>
    <cellStyle name="Comma 3 5 2 8 5" xfId="25817"/>
    <cellStyle name="Comma 3 5 2 8 6" xfId="25818"/>
    <cellStyle name="Comma 3 5 2 9" xfId="25819"/>
    <cellStyle name="Comma 3 5 2 9 2" xfId="25820"/>
    <cellStyle name="Comma 3 5 2 9 3" xfId="25821"/>
    <cellStyle name="Comma 3 5 3" xfId="25822"/>
    <cellStyle name="Comma 3 5 3 10" xfId="25823"/>
    <cellStyle name="Comma 3 5 3 2" xfId="25824"/>
    <cellStyle name="Comma 3 5 3 2 2" xfId="25825"/>
    <cellStyle name="Comma 3 5 3 2 2 2" xfId="25826"/>
    <cellStyle name="Comma 3 5 3 2 2 2 2" xfId="25827"/>
    <cellStyle name="Comma 3 5 3 2 2 2 3" xfId="25828"/>
    <cellStyle name="Comma 3 5 3 2 2 3" xfId="25829"/>
    <cellStyle name="Comma 3 5 3 2 2 4" xfId="25830"/>
    <cellStyle name="Comma 3 5 3 2 2 5" xfId="25831"/>
    <cellStyle name="Comma 3 5 3 2 2 6" xfId="25832"/>
    <cellStyle name="Comma 3 5 3 2 3" xfId="25833"/>
    <cellStyle name="Comma 3 5 3 2 3 2" xfId="25834"/>
    <cellStyle name="Comma 3 5 3 2 3 2 2" xfId="25835"/>
    <cellStyle name="Comma 3 5 3 2 3 2 3" xfId="25836"/>
    <cellStyle name="Comma 3 5 3 2 3 3" xfId="25837"/>
    <cellStyle name="Comma 3 5 3 2 3 4" xfId="25838"/>
    <cellStyle name="Comma 3 5 3 2 3 5" xfId="25839"/>
    <cellStyle name="Comma 3 5 3 2 3 6" xfId="25840"/>
    <cellStyle name="Comma 3 5 3 2 4" xfId="25841"/>
    <cellStyle name="Comma 3 5 3 2 4 2" xfId="25842"/>
    <cellStyle name="Comma 3 5 3 2 4 3" xfId="25843"/>
    <cellStyle name="Comma 3 5 3 2 5" xfId="25844"/>
    <cellStyle name="Comma 3 5 3 2 6" xfId="25845"/>
    <cellStyle name="Comma 3 5 3 2 7" xfId="25846"/>
    <cellStyle name="Comma 3 5 3 2 8" xfId="25847"/>
    <cellStyle name="Comma 3 5 3 3" xfId="25848"/>
    <cellStyle name="Comma 3 5 3 3 2" xfId="25849"/>
    <cellStyle name="Comma 3 5 3 3 2 2" xfId="25850"/>
    <cellStyle name="Comma 3 5 3 3 2 2 2" xfId="25851"/>
    <cellStyle name="Comma 3 5 3 3 2 2 3" xfId="25852"/>
    <cellStyle name="Comma 3 5 3 3 2 3" xfId="25853"/>
    <cellStyle name="Comma 3 5 3 3 2 4" xfId="25854"/>
    <cellStyle name="Comma 3 5 3 3 2 5" xfId="25855"/>
    <cellStyle name="Comma 3 5 3 3 2 6" xfId="25856"/>
    <cellStyle name="Comma 3 5 3 3 3" xfId="25857"/>
    <cellStyle name="Comma 3 5 3 3 3 2" xfId="25858"/>
    <cellStyle name="Comma 3 5 3 3 3 3" xfId="25859"/>
    <cellStyle name="Comma 3 5 3 3 4" xfId="25860"/>
    <cellStyle name="Comma 3 5 3 3 5" xfId="25861"/>
    <cellStyle name="Comma 3 5 3 3 6" xfId="25862"/>
    <cellStyle name="Comma 3 5 3 3 7" xfId="25863"/>
    <cellStyle name="Comma 3 5 3 4" xfId="25864"/>
    <cellStyle name="Comma 3 5 3 4 2" xfId="25865"/>
    <cellStyle name="Comma 3 5 3 4 2 2" xfId="25866"/>
    <cellStyle name="Comma 3 5 3 4 2 3" xfId="25867"/>
    <cellStyle name="Comma 3 5 3 4 3" xfId="25868"/>
    <cellStyle name="Comma 3 5 3 4 4" xfId="25869"/>
    <cellStyle name="Comma 3 5 3 4 5" xfId="25870"/>
    <cellStyle name="Comma 3 5 3 4 6" xfId="25871"/>
    <cellStyle name="Comma 3 5 3 5" xfId="25872"/>
    <cellStyle name="Comma 3 5 3 5 2" xfId="25873"/>
    <cellStyle name="Comma 3 5 3 5 2 2" xfId="25874"/>
    <cellStyle name="Comma 3 5 3 5 2 3" xfId="25875"/>
    <cellStyle name="Comma 3 5 3 5 3" xfId="25876"/>
    <cellStyle name="Comma 3 5 3 5 4" xfId="25877"/>
    <cellStyle name="Comma 3 5 3 5 5" xfId="25878"/>
    <cellStyle name="Comma 3 5 3 5 6" xfId="25879"/>
    <cellStyle name="Comma 3 5 3 6" xfId="25880"/>
    <cellStyle name="Comma 3 5 3 6 2" xfId="25881"/>
    <cellStyle name="Comma 3 5 3 6 3" xfId="25882"/>
    <cellStyle name="Comma 3 5 3 7" xfId="25883"/>
    <cellStyle name="Comma 3 5 3 8" xfId="25884"/>
    <cellStyle name="Comma 3 5 3 9" xfId="25885"/>
    <cellStyle name="Comma 3 5 4" xfId="25886"/>
    <cellStyle name="Comma 3 5 4 2" xfId="25887"/>
    <cellStyle name="Comma 3 5 4 2 2" xfId="25888"/>
    <cellStyle name="Comma 3 5 4 2 2 2" xfId="25889"/>
    <cellStyle name="Comma 3 5 4 2 2 2 2" xfId="25890"/>
    <cellStyle name="Comma 3 5 4 2 2 2 3" xfId="25891"/>
    <cellStyle name="Comma 3 5 4 2 2 3" xfId="25892"/>
    <cellStyle name="Comma 3 5 4 2 2 4" xfId="25893"/>
    <cellStyle name="Comma 3 5 4 2 2 5" xfId="25894"/>
    <cellStyle name="Comma 3 5 4 2 2 6" xfId="25895"/>
    <cellStyle name="Comma 3 5 4 2 3" xfId="25896"/>
    <cellStyle name="Comma 3 5 4 2 3 2" xfId="25897"/>
    <cellStyle name="Comma 3 5 4 2 3 3" xfId="25898"/>
    <cellStyle name="Comma 3 5 4 2 4" xfId="25899"/>
    <cellStyle name="Comma 3 5 4 2 5" xfId="25900"/>
    <cellStyle name="Comma 3 5 4 2 6" xfId="25901"/>
    <cellStyle name="Comma 3 5 4 2 7" xfId="25902"/>
    <cellStyle name="Comma 3 5 4 3" xfId="25903"/>
    <cellStyle name="Comma 3 5 4 3 2" xfId="25904"/>
    <cellStyle name="Comma 3 5 4 3 2 2" xfId="25905"/>
    <cellStyle name="Comma 3 5 4 3 2 3" xfId="25906"/>
    <cellStyle name="Comma 3 5 4 3 3" xfId="25907"/>
    <cellStyle name="Comma 3 5 4 3 4" xfId="25908"/>
    <cellStyle name="Comma 3 5 4 3 5" xfId="25909"/>
    <cellStyle name="Comma 3 5 4 3 6" xfId="25910"/>
    <cellStyle name="Comma 3 5 4 4" xfId="25911"/>
    <cellStyle name="Comma 3 5 4 4 2" xfId="25912"/>
    <cellStyle name="Comma 3 5 4 4 2 2" xfId="25913"/>
    <cellStyle name="Comma 3 5 4 4 2 3" xfId="25914"/>
    <cellStyle name="Comma 3 5 4 4 3" xfId="25915"/>
    <cellStyle name="Comma 3 5 4 4 4" xfId="25916"/>
    <cellStyle name="Comma 3 5 4 4 5" xfId="25917"/>
    <cellStyle name="Comma 3 5 4 4 6" xfId="25918"/>
    <cellStyle name="Comma 3 5 4 5" xfId="25919"/>
    <cellStyle name="Comma 3 5 4 5 2" xfId="25920"/>
    <cellStyle name="Comma 3 5 4 5 3" xfId="25921"/>
    <cellStyle name="Comma 3 5 4 6" xfId="25922"/>
    <cellStyle name="Comma 3 5 4 7" xfId="25923"/>
    <cellStyle name="Comma 3 5 4 8" xfId="25924"/>
    <cellStyle name="Comma 3 5 4 9" xfId="25925"/>
    <cellStyle name="Comma 3 5 5" xfId="25926"/>
    <cellStyle name="Comma 3 5 5 2" xfId="25927"/>
    <cellStyle name="Comma 3 5 5 2 2" xfId="25928"/>
    <cellStyle name="Comma 3 5 5 2 2 2" xfId="25929"/>
    <cellStyle name="Comma 3 5 5 2 2 3" xfId="25930"/>
    <cellStyle name="Comma 3 5 5 2 3" xfId="25931"/>
    <cellStyle name="Comma 3 5 5 2 4" xfId="25932"/>
    <cellStyle name="Comma 3 5 5 2 5" xfId="25933"/>
    <cellStyle name="Comma 3 5 5 2 6" xfId="25934"/>
    <cellStyle name="Comma 3 5 5 3" xfId="25935"/>
    <cellStyle name="Comma 3 5 5 3 2" xfId="25936"/>
    <cellStyle name="Comma 3 5 5 3 3" xfId="25937"/>
    <cellStyle name="Comma 3 5 5 4" xfId="25938"/>
    <cellStyle name="Comma 3 5 5 5" xfId="25939"/>
    <cellStyle name="Comma 3 5 5 6" xfId="25940"/>
    <cellStyle name="Comma 3 5 5 7" xfId="25941"/>
    <cellStyle name="Comma 3 5 6" xfId="25942"/>
    <cellStyle name="Comma 3 5 6 2" xfId="25943"/>
    <cellStyle name="Comma 3 5 6 2 2" xfId="25944"/>
    <cellStyle name="Comma 3 5 6 2 3" xfId="25945"/>
    <cellStyle name="Comma 3 5 6 3" xfId="25946"/>
    <cellStyle name="Comma 3 5 6 4" xfId="25947"/>
    <cellStyle name="Comma 3 5 6 5" xfId="25948"/>
    <cellStyle name="Comma 3 5 6 6" xfId="25949"/>
    <cellStyle name="Comma 3 5 7" xfId="25950"/>
    <cellStyle name="Comma 3 5 7 2" xfId="25951"/>
    <cellStyle name="Comma 3 5 7 2 2" xfId="25952"/>
    <cellStyle name="Comma 3 5 7 2 3" xfId="25953"/>
    <cellStyle name="Comma 3 5 7 3" xfId="25954"/>
    <cellStyle name="Comma 3 5 7 4" xfId="25955"/>
    <cellStyle name="Comma 3 5 7 5" xfId="25956"/>
    <cellStyle name="Comma 3 5 7 6" xfId="25957"/>
    <cellStyle name="Comma 3 5 8" xfId="25958"/>
    <cellStyle name="Comma 3 5 8 2" xfId="25959"/>
    <cellStyle name="Comma 3 5 8 2 2" xfId="25960"/>
    <cellStyle name="Comma 3 5 8 2 3" xfId="25961"/>
    <cellStyle name="Comma 3 5 8 3" xfId="25962"/>
    <cellStyle name="Comma 3 5 8 4" xfId="25963"/>
    <cellStyle name="Comma 3 5 8 5" xfId="25964"/>
    <cellStyle name="Comma 3 5 8 6" xfId="25965"/>
    <cellStyle name="Comma 3 5 9" xfId="25966"/>
    <cellStyle name="Comma 3 5 9 2" xfId="25967"/>
    <cellStyle name="Comma 3 5 9 2 2" xfId="25968"/>
    <cellStyle name="Comma 3 5 9 2 3" xfId="25969"/>
    <cellStyle name="Comma 3 5 9 3" xfId="25970"/>
    <cellStyle name="Comma 3 5 9 4" xfId="25971"/>
    <cellStyle name="Comma 3 5 9 5" xfId="25972"/>
    <cellStyle name="Comma 3 5 9 6" xfId="25973"/>
    <cellStyle name="Comma 3 6" xfId="357"/>
    <cellStyle name="Comma 3 6 10" xfId="25974"/>
    <cellStyle name="Comma 3 6 11" xfId="25975"/>
    <cellStyle name="Comma 3 6 12" xfId="25976"/>
    <cellStyle name="Comma 3 6 13" xfId="25977"/>
    <cellStyle name="Comma 3 6 2" xfId="25978"/>
    <cellStyle name="Comma 3 6 2 10" xfId="25979"/>
    <cellStyle name="Comma 3 6 2 2" xfId="25980"/>
    <cellStyle name="Comma 3 6 2 2 2" xfId="25981"/>
    <cellStyle name="Comma 3 6 2 2 2 2" xfId="25982"/>
    <cellStyle name="Comma 3 6 2 2 2 2 2" xfId="25983"/>
    <cellStyle name="Comma 3 6 2 2 2 2 3" xfId="25984"/>
    <cellStyle name="Comma 3 6 2 2 2 3" xfId="25985"/>
    <cellStyle name="Comma 3 6 2 2 2 4" xfId="25986"/>
    <cellStyle name="Comma 3 6 2 2 2 5" xfId="25987"/>
    <cellStyle name="Comma 3 6 2 2 2 6" xfId="25988"/>
    <cellStyle name="Comma 3 6 2 2 3" xfId="25989"/>
    <cellStyle name="Comma 3 6 2 2 3 2" xfId="25990"/>
    <cellStyle name="Comma 3 6 2 2 3 2 2" xfId="25991"/>
    <cellStyle name="Comma 3 6 2 2 3 2 3" xfId="25992"/>
    <cellStyle name="Comma 3 6 2 2 3 3" xfId="25993"/>
    <cellStyle name="Comma 3 6 2 2 3 4" xfId="25994"/>
    <cellStyle name="Comma 3 6 2 2 3 5" xfId="25995"/>
    <cellStyle name="Comma 3 6 2 2 3 6" xfId="25996"/>
    <cellStyle name="Comma 3 6 2 2 4" xfId="25997"/>
    <cellStyle name="Comma 3 6 2 2 4 2" xfId="25998"/>
    <cellStyle name="Comma 3 6 2 2 4 3" xfId="25999"/>
    <cellStyle name="Comma 3 6 2 2 5" xfId="26000"/>
    <cellStyle name="Comma 3 6 2 2 6" xfId="26001"/>
    <cellStyle name="Comma 3 6 2 2 7" xfId="26002"/>
    <cellStyle name="Comma 3 6 2 2 8" xfId="26003"/>
    <cellStyle name="Comma 3 6 2 3" xfId="26004"/>
    <cellStyle name="Comma 3 6 2 3 2" xfId="26005"/>
    <cellStyle name="Comma 3 6 2 3 2 2" xfId="26006"/>
    <cellStyle name="Comma 3 6 2 3 2 2 2" xfId="26007"/>
    <cellStyle name="Comma 3 6 2 3 2 2 3" xfId="26008"/>
    <cellStyle name="Comma 3 6 2 3 2 3" xfId="26009"/>
    <cellStyle name="Comma 3 6 2 3 2 4" xfId="26010"/>
    <cellStyle name="Comma 3 6 2 3 2 5" xfId="26011"/>
    <cellStyle name="Comma 3 6 2 3 2 6" xfId="26012"/>
    <cellStyle name="Comma 3 6 2 3 3" xfId="26013"/>
    <cellStyle name="Comma 3 6 2 3 3 2" xfId="26014"/>
    <cellStyle name="Comma 3 6 2 3 3 3" xfId="26015"/>
    <cellStyle name="Comma 3 6 2 3 4" xfId="26016"/>
    <cellStyle name="Comma 3 6 2 3 5" xfId="26017"/>
    <cellStyle name="Comma 3 6 2 3 6" xfId="26018"/>
    <cellStyle name="Comma 3 6 2 3 7" xfId="26019"/>
    <cellStyle name="Comma 3 6 2 4" xfId="26020"/>
    <cellStyle name="Comma 3 6 2 4 2" xfId="26021"/>
    <cellStyle name="Comma 3 6 2 4 2 2" xfId="26022"/>
    <cellStyle name="Comma 3 6 2 4 2 3" xfId="26023"/>
    <cellStyle name="Comma 3 6 2 4 3" xfId="26024"/>
    <cellStyle name="Comma 3 6 2 4 4" xfId="26025"/>
    <cellStyle name="Comma 3 6 2 4 5" xfId="26026"/>
    <cellStyle name="Comma 3 6 2 4 6" xfId="26027"/>
    <cellStyle name="Comma 3 6 2 5" xfId="26028"/>
    <cellStyle name="Comma 3 6 2 5 2" xfId="26029"/>
    <cellStyle name="Comma 3 6 2 5 2 2" xfId="26030"/>
    <cellStyle name="Comma 3 6 2 5 2 3" xfId="26031"/>
    <cellStyle name="Comma 3 6 2 5 3" xfId="26032"/>
    <cellStyle name="Comma 3 6 2 5 4" xfId="26033"/>
    <cellStyle name="Comma 3 6 2 5 5" xfId="26034"/>
    <cellStyle name="Comma 3 6 2 5 6" xfId="26035"/>
    <cellStyle name="Comma 3 6 2 6" xfId="26036"/>
    <cellStyle name="Comma 3 6 2 6 2" xfId="26037"/>
    <cellStyle name="Comma 3 6 2 6 3" xfId="26038"/>
    <cellStyle name="Comma 3 6 2 7" xfId="26039"/>
    <cellStyle name="Comma 3 6 2 8" xfId="26040"/>
    <cellStyle name="Comma 3 6 2 9" xfId="26041"/>
    <cellStyle name="Comma 3 6 3" xfId="26042"/>
    <cellStyle name="Comma 3 6 3 2" xfId="26043"/>
    <cellStyle name="Comma 3 6 3 2 2" xfId="26044"/>
    <cellStyle name="Comma 3 6 3 2 2 2" xfId="26045"/>
    <cellStyle name="Comma 3 6 3 2 2 2 2" xfId="26046"/>
    <cellStyle name="Comma 3 6 3 2 2 2 3" xfId="26047"/>
    <cellStyle name="Comma 3 6 3 2 2 3" xfId="26048"/>
    <cellStyle name="Comma 3 6 3 2 2 4" xfId="26049"/>
    <cellStyle name="Comma 3 6 3 2 2 5" xfId="26050"/>
    <cellStyle name="Comma 3 6 3 2 2 6" xfId="26051"/>
    <cellStyle name="Comma 3 6 3 2 3" xfId="26052"/>
    <cellStyle name="Comma 3 6 3 2 3 2" xfId="26053"/>
    <cellStyle name="Comma 3 6 3 2 3 3" xfId="26054"/>
    <cellStyle name="Comma 3 6 3 2 4" xfId="26055"/>
    <cellStyle name="Comma 3 6 3 2 5" xfId="26056"/>
    <cellStyle name="Comma 3 6 3 2 6" xfId="26057"/>
    <cellStyle name="Comma 3 6 3 2 7" xfId="26058"/>
    <cellStyle name="Comma 3 6 3 3" xfId="26059"/>
    <cellStyle name="Comma 3 6 3 3 2" xfId="26060"/>
    <cellStyle name="Comma 3 6 3 3 2 2" xfId="26061"/>
    <cellStyle name="Comma 3 6 3 3 2 3" xfId="26062"/>
    <cellStyle name="Comma 3 6 3 3 3" xfId="26063"/>
    <cellStyle name="Comma 3 6 3 3 4" xfId="26064"/>
    <cellStyle name="Comma 3 6 3 3 5" xfId="26065"/>
    <cellStyle name="Comma 3 6 3 3 6" xfId="26066"/>
    <cellStyle name="Comma 3 6 3 4" xfId="26067"/>
    <cellStyle name="Comma 3 6 3 4 2" xfId="26068"/>
    <cellStyle name="Comma 3 6 3 4 2 2" xfId="26069"/>
    <cellStyle name="Comma 3 6 3 4 2 3" xfId="26070"/>
    <cellStyle name="Comma 3 6 3 4 3" xfId="26071"/>
    <cellStyle name="Comma 3 6 3 4 4" xfId="26072"/>
    <cellStyle name="Comma 3 6 3 4 5" xfId="26073"/>
    <cellStyle name="Comma 3 6 3 4 6" xfId="26074"/>
    <cellStyle name="Comma 3 6 3 5" xfId="26075"/>
    <cellStyle name="Comma 3 6 3 5 2" xfId="26076"/>
    <cellStyle name="Comma 3 6 3 5 3" xfId="26077"/>
    <cellStyle name="Comma 3 6 3 6" xfId="26078"/>
    <cellStyle name="Comma 3 6 3 7" xfId="26079"/>
    <cellStyle name="Comma 3 6 3 8" xfId="26080"/>
    <cellStyle name="Comma 3 6 3 9" xfId="26081"/>
    <cellStyle name="Comma 3 6 4" xfId="26082"/>
    <cellStyle name="Comma 3 6 4 2" xfId="26083"/>
    <cellStyle name="Comma 3 6 4 2 2" xfId="26084"/>
    <cellStyle name="Comma 3 6 4 2 2 2" xfId="26085"/>
    <cellStyle name="Comma 3 6 4 2 2 3" xfId="26086"/>
    <cellStyle name="Comma 3 6 4 2 3" xfId="26087"/>
    <cellStyle name="Comma 3 6 4 2 4" xfId="26088"/>
    <cellStyle name="Comma 3 6 4 2 5" xfId="26089"/>
    <cellStyle name="Comma 3 6 4 2 6" xfId="26090"/>
    <cellStyle name="Comma 3 6 4 3" xfId="26091"/>
    <cellStyle name="Comma 3 6 4 3 2" xfId="26092"/>
    <cellStyle name="Comma 3 6 4 3 3" xfId="26093"/>
    <cellStyle name="Comma 3 6 4 4" xfId="26094"/>
    <cellStyle name="Comma 3 6 4 5" xfId="26095"/>
    <cellStyle name="Comma 3 6 4 6" xfId="26096"/>
    <cellStyle name="Comma 3 6 4 7" xfId="26097"/>
    <cellStyle name="Comma 3 6 5" xfId="26098"/>
    <cellStyle name="Comma 3 6 5 2" xfId="26099"/>
    <cellStyle name="Comma 3 6 5 2 2" xfId="26100"/>
    <cellStyle name="Comma 3 6 5 2 3" xfId="26101"/>
    <cellStyle name="Comma 3 6 5 3" xfId="26102"/>
    <cellStyle name="Comma 3 6 5 4" xfId="26103"/>
    <cellStyle name="Comma 3 6 5 5" xfId="26104"/>
    <cellStyle name="Comma 3 6 5 6" xfId="26105"/>
    <cellStyle name="Comma 3 6 6" xfId="26106"/>
    <cellStyle name="Comma 3 6 6 2" xfId="26107"/>
    <cellStyle name="Comma 3 6 6 2 2" xfId="26108"/>
    <cellStyle name="Comma 3 6 6 2 3" xfId="26109"/>
    <cellStyle name="Comma 3 6 6 3" xfId="26110"/>
    <cellStyle name="Comma 3 6 6 4" xfId="26111"/>
    <cellStyle name="Comma 3 6 6 5" xfId="26112"/>
    <cellStyle name="Comma 3 6 6 6" xfId="26113"/>
    <cellStyle name="Comma 3 6 7" xfId="26114"/>
    <cellStyle name="Comma 3 6 7 2" xfId="26115"/>
    <cellStyle name="Comma 3 6 7 2 2" xfId="26116"/>
    <cellStyle name="Comma 3 6 7 2 3" xfId="26117"/>
    <cellStyle name="Comma 3 6 7 3" xfId="26118"/>
    <cellStyle name="Comma 3 6 7 4" xfId="26119"/>
    <cellStyle name="Comma 3 6 7 5" xfId="26120"/>
    <cellStyle name="Comma 3 6 7 6" xfId="26121"/>
    <cellStyle name="Comma 3 6 8" xfId="26122"/>
    <cellStyle name="Comma 3 6 8 2" xfId="26123"/>
    <cellStyle name="Comma 3 6 8 2 2" xfId="26124"/>
    <cellStyle name="Comma 3 6 8 2 3" xfId="26125"/>
    <cellStyle name="Comma 3 6 8 3" xfId="26126"/>
    <cellStyle name="Comma 3 6 8 4" xfId="26127"/>
    <cellStyle name="Comma 3 6 8 5" xfId="26128"/>
    <cellStyle name="Comma 3 6 8 6" xfId="26129"/>
    <cellStyle name="Comma 3 6 9" xfId="26130"/>
    <cellStyle name="Comma 3 6 9 2" xfId="26131"/>
    <cellStyle name="Comma 3 6 9 3" xfId="26132"/>
    <cellStyle name="Comma 3 7" xfId="358"/>
    <cellStyle name="Comma 3 7 10" xfId="26133"/>
    <cellStyle name="Comma 3 7 11" xfId="26134"/>
    <cellStyle name="Comma 3 7 2" xfId="26135"/>
    <cellStyle name="Comma 3 7 2 2" xfId="26136"/>
    <cellStyle name="Comma 3 7 2 2 2" xfId="26137"/>
    <cellStyle name="Comma 3 7 2 2 2 2" xfId="26138"/>
    <cellStyle name="Comma 3 7 2 2 2 3" xfId="26139"/>
    <cellStyle name="Comma 3 7 2 2 3" xfId="26140"/>
    <cellStyle name="Comma 3 7 2 2 4" xfId="26141"/>
    <cellStyle name="Comma 3 7 2 2 5" xfId="26142"/>
    <cellStyle name="Comma 3 7 2 2 6" xfId="26143"/>
    <cellStyle name="Comma 3 7 2 3" xfId="26144"/>
    <cellStyle name="Comma 3 7 2 3 2" xfId="26145"/>
    <cellStyle name="Comma 3 7 2 3 2 2" xfId="26146"/>
    <cellStyle name="Comma 3 7 2 3 2 3" xfId="26147"/>
    <cellStyle name="Comma 3 7 2 3 3" xfId="26148"/>
    <cellStyle name="Comma 3 7 2 3 4" xfId="26149"/>
    <cellStyle name="Comma 3 7 2 3 5" xfId="26150"/>
    <cellStyle name="Comma 3 7 2 3 6" xfId="26151"/>
    <cellStyle name="Comma 3 7 2 4" xfId="26152"/>
    <cellStyle name="Comma 3 7 2 4 2" xfId="26153"/>
    <cellStyle name="Comma 3 7 2 4 3" xfId="26154"/>
    <cellStyle name="Comma 3 7 2 5" xfId="26155"/>
    <cellStyle name="Comma 3 7 2 6" xfId="26156"/>
    <cellStyle name="Comma 3 7 2 7" xfId="26157"/>
    <cellStyle name="Comma 3 7 2 8" xfId="26158"/>
    <cellStyle name="Comma 3 7 3" xfId="26159"/>
    <cellStyle name="Comma 3 7 3 2" xfId="26160"/>
    <cellStyle name="Comma 3 7 3 2 2" xfId="26161"/>
    <cellStyle name="Comma 3 7 3 2 2 2" xfId="26162"/>
    <cellStyle name="Comma 3 7 3 2 2 3" xfId="26163"/>
    <cellStyle name="Comma 3 7 3 2 3" xfId="26164"/>
    <cellStyle name="Comma 3 7 3 2 4" xfId="26165"/>
    <cellStyle name="Comma 3 7 3 2 5" xfId="26166"/>
    <cellStyle name="Comma 3 7 3 2 6" xfId="26167"/>
    <cellStyle name="Comma 3 7 3 3" xfId="26168"/>
    <cellStyle name="Comma 3 7 3 3 2" xfId="26169"/>
    <cellStyle name="Comma 3 7 3 3 3" xfId="26170"/>
    <cellStyle name="Comma 3 7 3 4" xfId="26171"/>
    <cellStyle name="Comma 3 7 3 5" xfId="26172"/>
    <cellStyle name="Comma 3 7 3 6" xfId="26173"/>
    <cellStyle name="Comma 3 7 3 7" xfId="26174"/>
    <cellStyle name="Comma 3 7 4" xfId="26175"/>
    <cellStyle name="Comma 3 7 4 2" xfId="26176"/>
    <cellStyle name="Comma 3 7 4 2 2" xfId="26177"/>
    <cellStyle name="Comma 3 7 4 2 3" xfId="26178"/>
    <cellStyle name="Comma 3 7 4 3" xfId="26179"/>
    <cellStyle name="Comma 3 7 4 4" xfId="26180"/>
    <cellStyle name="Comma 3 7 4 5" xfId="26181"/>
    <cellStyle name="Comma 3 7 4 6" xfId="26182"/>
    <cellStyle name="Comma 3 7 5" xfId="26183"/>
    <cellStyle name="Comma 3 7 5 2" xfId="26184"/>
    <cellStyle name="Comma 3 7 5 2 2" xfId="26185"/>
    <cellStyle name="Comma 3 7 5 2 3" xfId="26186"/>
    <cellStyle name="Comma 3 7 5 3" xfId="26187"/>
    <cellStyle name="Comma 3 7 5 4" xfId="26188"/>
    <cellStyle name="Comma 3 7 5 5" xfId="26189"/>
    <cellStyle name="Comma 3 7 5 6" xfId="26190"/>
    <cellStyle name="Comma 3 7 6" xfId="26191"/>
    <cellStyle name="Comma 3 7 6 2" xfId="26192"/>
    <cellStyle name="Comma 3 7 6 2 2" xfId="26193"/>
    <cellStyle name="Comma 3 7 6 2 3" xfId="26194"/>
    <cellStyle name="Comma 3 7 6 3" xfId="26195"/>
    <cellStyle name="Comma 3 7 6 4" xfId="26196"/>
    <cellStyle name="Comma 3 7 6 5" xfId="26197"/>
    <cellStyle name="Comma 3 7 6 6" xfId="26198"/>
    <cellStyle name="Comma 3 7 7" xfId="26199"/>
    <cellStyle name="Comma 3 7 7 2" xfId="26200"/>
    <cellStyle name="Comma 3 7 7 3" xfId="26201"/>
    <cellStyle name="Comma 3 7 8" xfId="26202"/>
    <cellStyle name="Comma 3 7 9" xfId="26203"/>
    <cellStyle name="Comma 3 8" xfId="26204"/>
    <cellStyle name="Comma 3 8 10" xfId="26205"/>
    <cellStyle name="Comma 3 8 2" xfId="26206"/>
    <cellStyle name="Comma 3 8 2 2" xfId="26207"/>
    <cellStyle name="Comma 3 8 2 2 2" xfId="26208"/>
    <cellStyle name="Comma 3 8 2 2 2 2" xfId="26209"/>
    <cellStyle name="Comma 3 8 2 2 2 3" xfId="26210"/>
    <cellStyle name="Comma 3 8 2 2 3" xfId="26211"/>
    <cellStyle name="Comma 3 8 2 2 4" xfId="26212"/>
    <cellStyle name="Comma 3 8 2 2 5" xfId="26213"/>
    <cellStyle name="Comma 3 8 2 2 6" xfId="26214"/>
    <cellStyle name="Comma 3 8 2 3" xfId="26215"/>
    <cellStyle name="Comma 3 8 2 3 2" xfId="26216"/>
    <cellStyle name="Comma 3 8 2 3 3" xfId="26217"/>
    <cellStyle name="Comma 3 8 2 4" xfId="26218"/>
    <cellStyle name="Comma 3 8 2 5" xfId="26219"/>
    <cellStyle name="Comma 3 8 2 6" xfId="26220"/>
    <cellStyle name="Comma 3 8 2 7" xfId="26221"/>
    <cellStyle name="Comma 3 8 3" xfId="26222"/>
    <cellStyle name="Comma 3 8 3 2" xfId="26223"/>
    <cellStyle name="Comma 3 8 3 2 2" xfId="26224"/>
    <cellStyle name="Comma 3 8 3 2 3" xfId="26225"/>
    <cellStyle name="Comma 3 8 3 3" xfId="26226"/>
    <cellStyle name="Comma 3 8 3 4" xfId="26227"/>
    <cellStyle name="Comma 3 8 3 5" xfId="26228"/>
    <cellStyle name="Comma 3 8 3 6" xfId="26229"/>
    <cellStyle name="Comma 3 8 4" xfId="26230"/>
    <cellStyle name="Comma 3 8 4 2" xfId="26231"/>
    <cellStyle name="Comma 3 8 4 2 2" xfId="26232"/>
    <cellStyle name="Comma 3 8 4 2 3" xfId="26233"/>
    <cellStyle name="Comma 3 8 4 3" xfId="26234"/>
    <cellStyle name="Comma 3 8 4 4" xfId="26235"/>
    <cellStyle name="Comma 3 8 4 5" xfId="26236"/>
    <cellStyle name="Comma 3 8 4 6" xfId="26237"/>
    <cellStyle name="Comma 3 8 5" xfId="26238"/>
    <cellStyle name="Comma 3 8 5 2" xfId="26239"/>
    <cellStyle name="Comma 3 8 5 2 2" xfId="26240"/>
    <cellStyle name="Comma 3 8 5 2 3" xfId="26241"/>
    <cellStyle name="Comma 3 8 5 3" xfId="26242"/>
    <cellStyle name="Comma 3 8 5 4" xfId="26243"/>
    <cellStyle name="Comma 3 8 5 5" xfId="26244"/>
    <cellStyle name="Comma 3 8 5 6" xfId="26245"/>
    <cellStyle name="Comma 3 8 6" xfId="26246"/>
    <cellStyle name="Comma 3 8 6 2" xfId="26247"/>
    <cellStyle name="Comma 3 8 6 3" xfId="26248"/>
    <cellStyle name="Comma 3 8 7" xfId="26249"/>
    <cellStyle name="Comma 3 8 8" xfId="26250"/>
    <cellStyle name="Comma 3 8 9" xfId="26251"/>
    <cellStyle name="Comma 3 9" xfId="26252"/>
    <cellStyle name="Comma 3 9 2" xfId="26253"/>
    <cellStyle name="Comma 3 9 2 2" xfId="26254"/>
    <cellStyle name="Comma 3 9 2 2 2" xfId="26255"/>
    <cellStyle name="Comma 3 9 2 2 3" xfId="26256"/>
    <cellStyle name="Comma 3 9 2 3" xfId="26257"/>
    <cellStyle name="Comma 3 9 2 4" xfId="26258"/>
    <cellStyle name="Comma 3 9 2 5" xfId="26259"/>
    <cellStyle name="Comma 3 9 2 6" xfId="26260"/>
    <cellStyle name="Comma 3 9 3" xfId="26261"/>
    <cellStyle name="Comma 3 9 3 2" xfId="26262"/>
    <cellStyle name="Comma 3 9 3 2 2" xfId="26263"/>
    <cellStyle name="Comma 3 9 3 2 3" xfId="26264"/>
    <cellStyle name="Comma 3 9 3 3" xfId="26265"/>
    <cellStyle name="Comma 3 9 3 4" xfId="26266"/>
    <cellStyle name="Comma 3 9 3 5" xfId="26267"/>
    <cellStyle name="Comma 3 9 3 6" xfId="26268"/>
    <cellStyle name="Comma 3 9 4" xfId="26269"/>
    <cellStyle name="Comma 3 9 4 2" xfId="26270"/>
    <cellStyle name="Comma 3 9 4 3" xfId="26271"/>
    <cellStyle name="Comma 3 9 5" xfId="26272"/>
    <cellStyle name="Comma 3 9 6" xfId="26273"/>
    <cellStyle name="Comma 3 9 7" xfId="26274"/>
    <cellStyle name="Comma 3 9 8" xfId="26275"/>
    <cellStyle name="Comma 4" xfId="90"/>
    <cellStyle name="Comma 4 2" xfId="91"/>
    <cellStyle name="Comma 4 2 2" xfId="26276"/>
    <cellStyle name="Comma 4 2 2 2" xfId="26277"/>
    <cellStyle name="Comma 4 2 2 3" xfId="26278"/>
    <cellStyle name="Comma 4 2 3" xfId="26279"/>
    <cellStyle name="Comma 4 2 4" xfId="26280"/>
    <cellStyle name="Comma 4 2 5" xfId="26281"/>
    <cellStyle name="Comma 4 2 6" xfId="26282"/>
    <cellStyle name="Comma 4 3" xfId="26283"/>
    <cellStyle name="Comma 4 4" xfId="26284"/>
    <cellStyle name="Comma 4 5" xfId="26285"/>
    <cellStyle name="Comma 5" xfId="92"/>
    <cellStyle name="Comma 5 2" xfId="26286"/>
    <cellStyle name="Comma 5 2 2" xfId="26287"/>
    <cellStyle name="Comma 5 2 2 2" xfId="26288"/>
    <cellStyle name="Comma 5 2 2 2 2" xfId="26289"/>
    <cellStyle name="Comma 5 2 2 2 3" xfId="26290"/>
    <cellStyle name="Comma 5 2 2 3" xfId="26291"/>
    <cellStyle name="Comma 5 2 2 4" xfId="26292"/>
    <cellStyle name="Comma 5 2 2 5" xfId="26293"/>
    <cellStyle name="Comma 5 2 2 6" xfId="26294"/>
    <cellStyle name="Comma 5 2 3" xfId="26295"/>
    <cellStyle name="Comma 5 2 3 2" xfId="26296"/>
    <cellStyle name="Comma 5 2 3 3" xfId="26297"/>
    <cellStyle name="Comma 5 2 4" xfId="26298"/>
    <cellStyle name="Comma 5 2 5" xfId="26299"/>
    <cellStyle name="Comma 5 2 6" xfId="26300"/>
    <cellStyle name="Comma 5 2 7" xfId="26301"/>
    <cellStyle name="Comma 5 3" xfId="26302"/>
    <cellStyle name="Comma 5 3 2" xfId="26303"/>
    <cellStyle name="Comma 5 3 2 2" xfId="26304"/>
    <cellStyle name="Comma 5 3 2 3" xfId="26305"/>
    <cellStyle name="Comma 5 3 3" xfId="26306"/>
    <cellStyle name="Comma 5 3 4" xfId="26307"/>
    <cellStyle name="Comma 5 3 5" xfId="26308"/>
    <cellStyle name="Comma 5 3 6" xfId="26309"/>
    <cellStyle name="Comma 5 4" xfId="26310"/>
    <cellStyle name="Comma 6" xfId="93"/>
    <cellStyle name="Comma 6 2" xfId="359"/>
    <cellStyle name="Comma 6 2 2" xfId="360"/>
    <cellStyle name="Comma 6 3" xfId="361"/>
    <cellStyle name="Comma 6 4" xfId="26311"/>
    <cellStyle name="Comma 7" xfId="94"/>
    <cellStyle name="Comma 7 2" xfId="362"/>
    <cellStyle name="Comma 7 2 2" xfId="363"/>
    <cellStyle name="Comma 7 3" xfId="364"/>
    <cellStyle name="Comma 8" xfId="95"/>
    <cellStyle name="Comma 8 2" xfId="26312"/>
    <cellStyle name="Comma 8 3" xfId="26313"/>
    <cellStyle name="Comma 9" xfId="96"/>
    <cellStyle name="Comma 9 2" xfId="26314"/>
    <cellStyle name="Comma 9 2 2" xfId="26315"/>
    <cellStyle name="Comma 9 2 2 2" xfId="26316"/>
    <cellStyle name="Comma 9 2 2 3" xfId="26317"/>
    <cellStyle name="Comma 9 2 3" xfId="26318"/>
    <cellStyle name="Comma 9 2 4" xfId="26319"/>
    <cellStyle name="Comma 9 2 5" xfId="26320"/>
    <cellStyle name="Comma 9 2 6" xfId="26321"/>
    <cellStyle name="Comma 9 3" xfId="26322"/>
    <cellStyle name="Comma(0)" xfId="26323"/>
    <cellStyle name="Comma(0) 2" xfId="26324"/>
    <cellStyle name="Comma(0) 3" xfId="26325"/>
    <cellStyle name="Comma(0) 4" xfId="26326"/>
    <cellStyle name="Comma(1)" xfId="26327"/>
    <cellStyle name="Comma(1) 2" xfId="26328"/>
    <cellStyle name="Comma(1) 3" xfId="26329"/>
    <cellStyle name="Comma0" xfId="26330"/>
    <cellStyle name="Comma0 2" xfId="26331"/>
    <cellStyle name="Comma0 3" xfId="26332"/>
    <cellStyle name="Comment" xfId="26333"/>
    <cellStyle name="Corner heading" xfId="26334"/>
    <cellStyle name="Currency" xfId="1" builtinId="4"/>
    <cellStyle name="Currency [0] 2" xfId="26335"/>
    <cellStyle name="Currency [0] 2 2" xfId="26336"/>
    <cellStyle name="Currency [0] 3" xfId="26337"/>
    <cellStyle name="Currency [0] 4" xfId="26338"/>
    <cellStyle name="Currency [0] 4 2" xfId="26339"/>
    <cellStyle name="Currency [1]" xfId="26340"/>
    <cellStyle name="Currency [1] 2" xfId="26341"/>
    <cellStyle name="Currency [1] 3" xfId="26342"/>
    <cellStyle name="Currency [1] 4" xfId="26343"/>
    <cellStyle name="Currency 10" xfId="26344"/>
    <cellStyle name="Currency 11" xfId="26345"/>
    <cellStyle name="Currency 2" xfId="97"/>
    <cellStyle name="Currency 2 10" xfId="26346"/>
    <cellStyle name="Currency 2 10 2" xfId="26347"/>
    <cellStyle name="Currency 2 10 2 2" xfId="26348"/>
    <cellStyle name="Currency 2 10 2 3" xfId="26349"/>
    <cellStyle name="Currency 2 10 3" xfId="26350"/>
    <cellStyle name="Currency 2 10 4" xfId="26351"/>
    <cellStyle name="Currency 2 10 5" xfId="26352"/>
    <cellStyle name="Currency 2 10 6" xfId="26353"/>
    <cellStyle name="Currency 2 11" xfId="26354"/>
    <cellStyle name="Currency 2 11 2" xfId="26355"/>
    <cellStyle name="Currency 2 11 2 2" xfId="26356"/>
    <cellStyle name="Currency 2 11 2 3" xfId="26357"/>
    <cellStyle name="Currency 2 11 3" xfId="26358"/>
    <cellStyle name="Currency 2 11 4" xfId="26359"/>
    <cellStyle name="Currency 2 11 5" xfId="26360"/>
    <cellStyle name="Currency 2 11 6" xfId="26361"/>
    <cellStyle name="Currency 2 12" xfId="26362"/>
    <cellStyle name="Currency 2 12 2" xfId="26363"/>
    <cellStyle name="Currency 2 12 2 2" xfId="26364"/>
    <cellStyle name="Currency 2 12 2 3" xfId="26365"/>
    <cellStyle name="Currency 2 12 3" xfId="26366"/>
    <cellStyle name="Currency 2 12 4" xfId="26367"/>
    <cellStyle name="Currency 2 12 5" xfId="26368"/>
    <cellStyle name="Currency 2 12 6" xfId="26369"/>
    <cellStyle name="Currency 2 13" xfId="26370"/>
    <cellStyle name="Currency 2 13 2" xfId="26371"/>
    <cellStyle name="Currency 2 13 3" xfId="26372"/>
    <cellStyle name="Currency 2 14" xfId="26373"/>
    <cellStyle name="Currency 2 15" xfId="26374"/>
    <cellStyle name="Currency 2 16" xfId="26375"/>
    <cellStyle name="Currency 2 17" xfId="26376"/>
    <cellStyle name="Currency 2 2" xfId="98"/>
    <cellStyle name="Currency 2 2 10" xfId="26377"/>
    <cellStyle name="Currency 2 2 10 2" xfId="26378"/>
    <cellStyle name="Currency 2 2 10 2 2" xfId="26379"/>
    <cellStyle name="Currency 2 2 10 2 3" xfId="26380"/>
    <cellStyle name="Currency 2 2 10 3" xfId="26381"/>
    <cellStyle name="Currency 2 2 10 4" xfId="26382"/>
    <cellStyle name="Currency 2 2 10 5" xfId="26383"/>
    <cellStyle name="Currency 2 2 10 6" xfId="26384"/>
    <cellStyle name="Currency 2 2 11" xfId="26385"/>
    <cellStyle name="Currency 2 2 11 2" xfId="26386"/>
    <cellStyle name="Currency 2 2 11 2 2" xfId="26387"/>
    <cellStyle name="Currency 2 2 11 2 3" xfId="26388"/>
    <cellStyle name="Currency 2 2 11 3" xfId="26389"/>
    <cellStyle name="Currency 2 2 11 4" xfId="26390"/>
    <cellStyle name="Currency 2 2 11 5" xfId="26391"/>
    <cellStyle name="Currency 2 2 11 6" xfId="26392"/>
    <cellStyle name="Currency 2 2 12" xfId="26393"/>
    <cellStyle name="Currency 2 2 12 2" xfId="26394"/>
    <cellStyle name="Currency 2 2 12 3" xfId="26395"/>
    <cellStyle name="Currency 2 2 13" xfId="26396"/>
    <cellStyle name="Currency 2 2 14" xfId="26397"/>
    <cellStyle name="Currency 2 2 15" xfId="26398"/>
    <cellStyle name="Currency 2 2 16" xfId="26399"/>
    <cellStyle name="Currency 2 2 2" xfId="26400"/>
    <cellStyle name="Currency 2 2 2 10" xfId="26401"/>
    <cellStyle name="Currency 2 2 2 10 2" xfId="26402"/>
    <cellStyle name="Currency 2 2 2 10 3" xfId="26403"/>
    <cellStyle name="Currency 2 2 2 11" xfId="26404"/>
    <cellStyle name="Currency 2 2 2 12" xfId="26405"/>
    <cellStyle name="Currency 2 2 2 13" xfId="26406"/>
    <cellStyle name="Currency 2 2 2 14" xfId="26407"/>
    <cellStyle name="Currency 2 2 2 2" xfId="26408"/>
    <cellStyle name="Currency 2 2 2 2 10" xfId="26409"/>
    <cellStyle name="Currency 2 2 2 2 11" xfId="26410"/>
    <cellStyle name="Currency 2 2 2 2 12" xfId="26411"/>
    <cellStyle name="Currency 2 2 2 2 13" xfId="26412"/>
    <cellStyle name="Currency 2 2 2 2 2" xfId="26413"/>
    <cellStyle name="Currency 2 2 2 2 2 10" xfId="26414"/>
    <cellStyle name="Currency 2 2 2 2 2 2" xfId="26415"/>
    <cellStyle name="Currency 2 2 2 2 2 2 2" xfId="26416"/>
    <cellStyle name="Currency 2 2 2 2 2 2 2 2" xfId="26417"/>
    <cellStyle name="Currency 2 2 2 2 2 2 2 2 2" xfId="26418"/>
    <cellStyle name="Currency 2 2 2 2 2 2 2 2 3" xfId="26419"/>
    <cellStyle name="Currency 2 2 2 2 2 2 2 3" xfId="26420"/>
    <cellStyle name="Currency 2 2 2 2 2 2 2 4" xfId="26421"/>
    <cellStyle name="Currency 2 2 2 2 2 2 2 5" xfId="26422"/>
    <cellStyle name="Currency 2 2 2 2 2 2 2 6" xfId="26423"/>
    <cellStyle name="Currency 2 2 2 2 2 2 3" xfId="26424"/>
    <cellStyle name="Currency 2 2 2 2 2 2 3 2" xfId="26425"/>
    <cellStyle name="Currency 2 2 2 2 2 2 3 2 2" xfId="26426"/>
    <cellStyle name="Currency 2 2 2 2 2 2 3 2 3" xfId="26427"/>
    <cellStyle name="Currency 2 2 2 2 2 2 3 3" xfId="26428"/>
    <cellStyle name="Currency 2 2 2 2 2 2 3 4" xfId="26429"/>
    <cellStyle name="Currency 2 2 2 2 2 2 3 5" xfId="26430"/>
    <cellStyle name="Currency 2 2 2 2 2 2 3 6" xfId="26431"/>
    <cellStyle name="Currency 2 2 2 2 2 2 4" xfId="26432"/>
    <cellStyle name="Currency 2 2 2 2 2 2 4 2" xfId="26433"/>
    <cellStyle name="Currency 2 2 2 2 2 2 4 3" xfId="26434"/>
    <cellStyle name="Currency 2 2 2 2 2 2 5" xfId="26435"/>
    <cellStyle name="Currency 2 2 2 2 2 2 6" xfId="26436"/>
    <cellStyle name="Currency 2 2 2 2 2 2 7" xfId="26437"/>
    <cellStyle name="Currency 2 2 2 2 2 2 8" xfId="26438"/>
    <cellStyle name="Currency 2 2 2 2 2 3" xfId="26439"/>
    <cellStyle name="Currency 2 2 2 2 2 3 2" xfId="26440"/>
    <cellStyle name="Currency 2 2 2 2 2 3 2 2" xfId="26441"/>
    <cellStyle name="Currency 2 2 2 2 2 3 2 2 2" xfId="26442"/>
    <cellStyle name="Currency 2 2 2 2 2 3 2 2 3" xfId="26443"/>
    <cellStyle name="Currency 2 2 2 2 2 3 2 3" xfId="26444"/>
    <cellStyle name="Currency 2 2 2 2 2 3 2 4" xfId="26445"/>
    <cellStyle name="Currency 2 2 2 2 2 3 2 5" xfId="26446"/>
    <cellStyle name="Currency 2 2 2 2 2 3 2 6" xfId="26447"/>
    <cellStyle name="Currency 2 2 2 2 2 3 3" xfId="26448"/>
    <cellStyle name="Currency 2 2 2 2 2 3 3 2" xfId="26449"/>
    <cellStyle name="Currency 2 2 2 2 2 3 3 3" xfId="26450"/>
    <cellStyle name="Currency 2 2 2 2 2 3 4" xfId="26451"/>
    <cellStyle name="Currency 2 2 2 2 2 3 5" xfId="26452"/>
    <cellStyle name="Currency 2 2 2 2 2 3 6" xfId="26453"/>
    <cellStyle name="Currency 2 2 2 2 2 3 7" xfId="26454"/>
    <cellStyle name="Currency 2 2 2 2 2 4" xfId="26455"/>
    <cellStyle name="Currency 2 2 2 2 2 4 2" xfId="26456"/>
    <cellStyle name="Currency 2 2 2 2 2 4 2 2" xfId="26457"/>
    <cellStyle name="Currency 2 2 2 2 2 4 2 3" xfId="26458"/>
    <cellStyle name="Currency 2 2 2 2 2 4 3" xfId="26459"/>
    <cellStyle name="Currency 2 2 2 2 2 4 4" xfId="26460"/>
    <cellStyle name="Currency 2 2 2 2 2 4 5" xfId="26461"/>
    <cellStyle name="Currency 2 2 2 2 2 4 6" xfId="26462"/>
    <cellStyle name="Currency 2 2 2 2 2 5" xfId="26463"/>
    <cellStyle name="Currency 2 2 2 2 2 5 2" xfId="26464"/>
    <cellStyle name="Currency 2 2 2 2 2 5 2 2" xfId="26465"/>
    <cellStyle name="Currency 2 2 2 2 2 5 2 3" xfId="26466"/>
    <cellStyle name="Currency 2 2 2 2 2 5 3" xfId="26467"/>
    <cellStyle name="Currency 2 2 2 2 2 5 4" xfId="26468"/>
    <cellStyle name="Currency 2 2 2 2 2 5 5" xfId="26469"/>
    <cellStyle name="Currency 2 2 2 2 2 5 6" xfId="26470"/>
    <cellStyle name="Currency 2 2 2 2 2 6" xfId="26471"/>
    <cellStyle name="Currency 2 2 2 2 2 6 2" xfId="26472"/>
    <cellStyle name="Currency 2 2 2 2 2 6 3" xfId="26473"/>
    <cellStyle name="Currency 2 2 2 2 2 7" xfId="26474"/>
    <cellStyle name="Currency 2 2 2 2 2 8" xfId="26475"/>
    <cellStyle name="Currency 2 2 2 2 2 9" xfId="26476"/>
    <cellStyle name="Currency 2 2 2 2 3" xfId="26477"/>
    <cellStyle name="Currency 2 2 2 2 3 2" xfId="26478"/>
    <cellStyle name="Currency 2 2 2 2 3 2 2" xfId="26479"/>
    <cellStyle name="Currency 2 2 2 2 3 2 2 2" xfId="26480"/>
    <cellStyle name="Currency 2 2 2 2 3 2 2 2 2" xfId="26481"/>
    <cellStyle name="Currency 2 2 2 2 3 2 2 2 3" xfId="26482"/>
    <cellStyle name="Currency 2 2 2 2 3 2 2 3" xfId="26483"/>
    <cellStyle name="Currency 2 2 2 2 3 2 2 4" xfId="26484"/>
    <cellStyle name="Currency 2 2 2 2 3 2 2 5" xfId="26485"/>
    <cellStyle name="Currency 2 2 2 2 3 2 2 6" xfId="26486"/>
    <cellStyle name="Currency 2 2 2 2 3 2 3" xfId="26487"/>
    <cellStyle name="Currency 2 2 2 2 3 2 3 2" xfId="26488"/>
    <cellStyle name="Currency 2 2 2 2 3 2 3 3" xfId="26489"/>
    <cellStyle name="Currency 2 2 2 2 3 2 4" xfId="26490"/>
    <cellStyle name="Currency 2 2 2 2 3 2 5" xfId="26491"/>
    <cellStyle name="Currency 2 2 2 2 3 2 6" xfId="26492"/>
    <cellStyle name="Currency 2 2 2 2 3 2 7" xfId="26493"/>
    <cellStyle name="Currency 2 2 2 2 3 3" xfId="26494"/>
    <cellStyle name="Currency 2 2 2 2 3 3 2" xfId="26495"/>
    <cellStyle name="Currency 2 2 2 2 3 3 2 2" xfId="26496"/>
    <cellStyle name="Currency 2 2 2 2 3 3 2 3" xfId="26497"/>
    <cellStyle name="Currency 2 2 2 2 3 3 3" xfId="26498"/>
    <cellStyle name="Currency 2 2 2 2 3 3 4" xfId="26499"/>
    <cellStyle name="Currency 2 2 2 2 3 3 5" xfId="26500"/>
    <cellStyle name="Currency 2 2 2 2 3 3 6" xfId="26501"/>
    <cellStyle name="Currency 2 2 2 2 3 4" xfId="26502"/>
    <cellStyle name="Currency 2 2 2 2 3 4 2" xfId="26503"/>
    <cellStyle name="Currency 2 2 2 2 3 4 2 2" xfId="26504"/>
    <cellStyle name="Currency 2 2 2 2 3 4 2 3" xfId="26505"/>
    <cellStyle name="Currency 2 2 2 2 3 4 3" xfId="26506"/>
    <cellStyle name="Currency 2 2 2 2 3 4 4" xfId="26507"/>
    <cellStyle name="Currency 2 2 2 2 3 4 5" xfId="26508"/>
    <cellStyle name="Currency 2 2 2 2 3 4 6" xfId="26509"/>
    <cellStyle name="Currency 2 2 2 2 3 5" xfId="26510"/>
    <cellStyle name="Currency 2 2 2 2 3 5 2" xfId="26511"/>
    <cellStyle name="Currency 2 2 2 2 3 5 3" xfId="26512"/>
    <cellStyle name="Currency 2 2 2 2 3 6" xfId="26513"/>
    <cellStyle name="Currency 2 2 2 2 3 7" xfId="26514"/>
    <cellStyle name="Currency 2 2 2 2 3 8" xfId="26515"/>
    <cellStyle name="Currency 2 2 2 2 3 9" xfId="26516"/>
    <cellStyle name="Currency 2 2 2 2 4" xfId="26517"/>
    <cellStyle name="Currency 2 2 2 2 4 2" xfId="26518"/>
    <cellStyle name="Currency 2 2 2 2 4 2 2" xfId="26519"/>
    <cellStyle name="Currency 2 2 2 2 4 2 2 2" xfId="26520"/>
    <cellStyle name="Currency 2 2 2 2 4 2 2 3" xfId="26521"/>
    <cellStyle name="Currency 2 2 2 2 4 2 3" xfId="26522"/>
    <cellStyle name="Currency 2 2 2 2 4 2 4" xfId="26523"/>
    <cellStyle name="Currency 2 2 2 2 4 2 5" xfId="26524"/>
    <cellStyle name="Currency 2 2 2 2 4 2 6" xfId="26525"/>
    <cellStyle name="Currency 2 2 2 2 4 3" xfId="26526"/>
    <cellStyle name="Currency 2 2 2 2 4 3 2" xfId="26527"/>
    <cellStyle name="Currency 2 2 2 2 4 3 3" xfId="26528"/>
    <cellStyle name="Currency 2 2 2 2 4 4" xfId="26529"/>
    <cellStyle name="Currency 2 2 2 2 4 5" xfId="26530"/>
    <cellStyle name="Currency 2 2 2 2 4 6" xfId="26531"/>
    <cellStyle name="Currency 2 2 2 2 4 7" xfId="26532"/>
    <cellStyle name="Currency 2 2 2 2 5" xfId="26533"/>
    <cellStyle name="Currency 2 2 2 2 5 2" xfId="26534"/>
    <cellStyle name="Currency 2 2 2 2 5 2 2" xfId="26535"/>
    <cellStyle name="Currency 2 2 2 2 5 2 3" xfId="26536"/>
    <cellStyle name="Currency 2 2 2 2 5 3" xfId="26537"/>
    <cellStyle name="Currency 2 2 2 2 5 4" xfId="26538"/>
    <cellStyle name="Currency 2 2 2 2 5 5" xfId="26539"/>
    <cellStyle name="Currency 2 2 2 2 5 6" xfId="26540"/>
    <cellStyle name="Currency 2 2 2 2 6" xfId="26541"/>
    <cellStyle name="Currency 2 2 2 2 6 2" xfId="26542"/>
    <cellStyle name="Currency 2 2 2 2 6 2 2" xfId="26543"/>
    <cellStyle name="Currency 2 2 2 2 6 2 3" xfId="26544"/>
    <cellStyle name="Currency 2 2 2 2 6 3" xfId="26545"/>
    <cellStyle name="Currency 2 2 2 2 6 4" xfId="26546"/>
    <cellStyle name="Currency 2 2 2 2 6 5" xfId="26547"/>
    <cellStyle name="Currency 2 2 2 2 6 6" xfId="26548"/>
    <cellStyle name="Currency 2 2 2 2 7" xfId="26549"/>
    <cellStyle name="Currency 2 2 2 2 7 2" xfId="26550"/>
    <cellStyle name="Currency 2 2 2 2 7 2 2" xfId="26551"/>
    <cellStyle name="Currency 2 2 2 2 7 2 3" xfId="26552"/>
    <cellStyle name="Currency 2 2 2 2 7 3" xfId="26553"/>
    <cellStyle name="Currency 2 2 2 2 7 4" xfId="26554"/>
    <cellStyle name="Currency 2 2 2 2 7 5" xfId="26555"/>
    <cellStyle name="Currency 2 2 2 2 7 6" xfId="26556"/>
    <cellStyle name="Currency 2 2 2 2 8" xfId="26557"/>
    <cellStyle name="Currency 2 2 2 2 8 2" xfId="26558"/>
    <cellStyle name="Currency 2 2 2 2 8 2 2" xfId="26559"/>
    <cellStyle name="Currency 2 2 2 2 8 2 3" xfId="26560"/>
    <cellStyle name="Currency 2 2 2 2 8 3" xfId="26561"/>
    <cellStyle name="Currency 2 2 2 2 8 4" xfId="26562"/>
    <cellStyle name="Currency 2 2 2 2 8 5" xfId="26563"/>
    <cellStyle name="Currency 2 2 2 2 8 6" xfId="26564"/>
    <cellStyle name="Currency 2 2 2 2 9" xfId="26565"/>
    <cellStyle name="Currency 2 2 2 2 9 2" xfId="26566"/>
    <cellStyle name="Currency 2 2 2 2 9 3" xfId="26567"/>
    <cellStyle name="Currency 2 2 2 3" xfId="26568"/>
    <cellStyle name="Currency 2 2 2 3 10" xfId="26569"/>
    <cellStyle name="Currency 2 2 2 3 2" xfId="26570"/>
    <cellStyle name="Currency 2 2 2 3 2 2" xfId="26571"/>
    <cellStyle name="Currency 2 2 2 3 2 2 2" xfId="26572"/>
    <cellStyle name="Currency 2 2 2 3 2 2 2 2" xfId="26573"/>
    <cellStyle name="Currency 2 2 2 3 2 2 2 3" xfId="26574"/>
    <cellStyle name="Currency 2 2 2 3 2 2 3" xfId="26575"/>
    <cellStyle name="Currency 2 2 2 3 2 2 4" xfId="26576"/>
    <cellStyle name="Currency 2 2 2 3 2 2 5" xfId="26577"/>
    <cellStyle name="Currency 2 2 2 3 2 2 6" xfId="26578"/>
    <cellStyle name="Currency 2 2 2 3 2 3" xfId="26579"/>
    <cellStyle name="Currency 2 2 2 3 2 3 2" xfId="26580"/>
    <cellStyle name="Currency 2 2 2 3 2 3 2 2" xfId="26581"/>
    <cellStyle name="Currency 2 2 2 3 2 3 2 3" xfId="26582"/>
    <cellStyle name="Currency 2 2 2 3 2 3 3" xfId="26583"/>
    <cellStyle name="Currency 2 2 2 3 2 3 4" xfId="26584"/>
    <cellStyle name="Currency 2 2 2 3 2 3 5" xfId="26585"/>
    <cellStyle name="Currency 2 2 2 3 2 3 6" xfId="26586"/>
    <cellStyle name="Currency 2 2 2 3 2 4" xfId="26587"/>
    <cellStyle name="Currency 2 2 2 3 2 4 2" xfId="26588"/>
    <cellStyle name="Currency 2 2 2 3 2 4 3" xfId="26589"/>
    <cellStyle name="Currency 2 2 2 3 2 5" xfId="26590"/>
    <cellStyle name="Currency 2 2 2 3 2 6" xfId="26591"/>
    <cellStyle name="Currency 2 2 2 3 2 7" xfId="26592"/>
    <cellStyle name="Currency 2 2 2 3 2 8" xfId="26593"/>
    <cellStyle name="Currency 2 2 2 3 3" xfId="26594"/>
    <cellStyle name="Currency 2 2 2 3 3 2" xfId="26595"/>
    <cellStyle name="Currency 2 2 2 3 3 2 2" xfId="26596"/>
    <cellStyle name="Currency 2 2 2 3 3 2 2 2" xfId="26597"/>
    <cellStyle name="Currency 2 2 2 3 3 2 2 3" xfId="26598"/>
    <cellStyle name="Currency 2 2 2 3 3 2 3" xfId="26599"/>
    <cellStyle name="Currency 2 2 2 3 3 2 4" xfId="26600"/>
    <cellStyle name="Currency 2 2 2 3 3 2 5" xfId="26601"/>
    <cellStyle name="Currency 2 2 2 3 3 2 6" xfId="26602"/>
    <cellStyle name="Currency 2 2 2 3 3 3" xfId="26603"/>
    <cellStyle name="Currency 2 2 2 3 3 3 2" xfId="26604"/>
    <cellStyle name="Currency 2 2 2 3 3 3 3" xfId="26605"/>
    <cellStyle name="Currency 2 2 2 3 3 4" xfId="26606"/>
    <cellStyle name="Currency 2 2 2 3 3 5" xfId="26607"/>
    <cellStyle name="Currency 2 2 2 3 3 6" xfId="26608"/>
    <cellStyle name="Currency 2 2 2 3 3 7" xfId="26609"/>
    <cellStyle name="Currency 2 2 2 3 4" xfId="26610"/>
    <cellStyle name="Currency 2 2 2 3 4 2" xfId="26611"/>
    <cellStyle name="Currency 2 2 2 3 4 2 2" xfId="26612"/>
    <cellStyle name="Currency 2 2 2 3 4 2 3" xfId="26613"/>
    <cellStyle name="Currency 2 2 2 3 4 3" xfId="26614"/>
    <cellStyle name="Currency 2 2 2 3 4 4" xfId="26615"/>
    <cellStyle name="Currency 2 2 2 3 4 5" xfId="26616"/>
    <cellStyle name="Currency 2 2 2 3 4 6" xfId="26617"/>
    <cellStyle name="Currency 2 2 2 3 5" xfId="26618"/>
    <cellStyle name="Currency 2 2 2 3 5 2" xfId="26619"/>
    <cellStyle name="Currency 2 2 2 3 5 2 2" xfId="26620"/>
    <cellStyle name="Currency 2 2 2 3 5 2 3" xfId="26621"/>
    <cellStyle name="Currency 2 2 2 3 5 3" xfId="26622"/>
    <cellStyle name="Currency 2 2 2 3 5 4" xfId="26623"/>
    <cellStyle name="Currency 2 2 2 3 5 5" xfId="26624"/>
    <cellStyle name="Currency 2 2 2 3 5 6" xfId="26625"/>
    <cellStyle name="Currency 2 2 2 3 6" xfId="26626"/>
    <cellStyle name="Currency 2 2 2 3 6 2" xfId="26627"/>
    <cellStyle name="Currency 2 2 2 3 6 3" xfId="26628"/>
    <cellStyle name="Currency 2 2 2 3 7" xfId="26629"/>
    <cellStyle name="Currency 2 2 2 3 8" xfId="26630"/>
    <cellStyle name="Currency 2 2 2 3 9" xfId="26631"/>
    <cellStyle name="Currency 2 2 2 4" xfId="26632"/>
    <cellStyle name="Currency 2 2 2 4 2" xfId="26633"/>
    <cellStyle name="Currency 2 2 2 4 2 2" xfId="26634"/>
    <cellStyle name="Currency 2 2 2 4 2 2 2" xfId="26635"/>
    <cellStyle name="Currency 2 2 2 4 2 2 2 2" xfId="26636"/>
    <cellStyle name="Currency 2 2 2 4 2 2 2 3" xfId="26637"/>
    <cellStyle name="Currency 2 2 2 4 2 2 3" xfId="26638"/>
    <cellStyle name="Currency 2 2 2 4 2 2 4" xfId="26639"/>
    <cellStyle name="Currency 2 2 2 4 2 2 5" xfId="26640"/>
    <cellStyle name="Currency 2 2 2 4 2 2 6" xfId="26641"/>
    <cellStyle name="Currency 2 2 2 4 2 3" xfId="26642"/>
    <cellStyle name="Currency 2 2 2 4 2 3 2" xfId="26643"/>
    <cellStyle name="Currency 2 2 2 4 2 3 3" xfId="26644"/>
    <cellStyle name="Currency 2 2 2 4 2 4" xfId="26645"/>
    <cellStyle name="Currency 2 2 2 4 2 5" xfId="26646"/>
    <cellStyle name="Currency 2 2 2 4 2 6" xfId="26647"/>
    <cellStyle name="Currency 2 2 2 4 2 7" xfId="26648"/>
    <cellStyle name="Currency 2 2 2 4 3" xfId="26649"/>
    <cellStyle name="Currency 2 2 2 4 3 2" xfId="26650"/>
    <cellStyle name="Currency 2 2 2 4 3 2 2" xfId="26651"/>
    <cellStyle name="Currency 2 2 2 4 3 2 3" xfId="26652"/>
    <cellStyle name="Currency 2 2 2 4 3 3" xfId="26653"/>
    <cellStyle name="Currency 2 2 2 4 3 4" xfId="26654"/>
    <cellStyle name="Currency 2 2 2 4 3 5" xfId="26655"/>
    <cellStyle name="Currency 2 2 2 4 3 6" xfId="26656"/>
    <cellStyle name="Currency 2 2 2 4 4" xfId="26657"/>
    <cellStyle name="Currency 2 2 2 4 4 2" xfId="26658"/>
    <cellStyle name="Currency 2 2 2 4 4 2 2" xfId="26659"/>
    <cellStyle name="Currency 2 2 2 4 4 2 3" xfId="26660"/>
    <cellStyle name="Currency 2 2 2 4 4 3" xfId="26661"/>
    <cellStyle name="Currency 2 2 2 4 4 4" xfId="26662"/>
    <cellStyle name="Currency 2 2 2 4 4 5" xfId="26663"/>
    <cellStyle name="Currency 2 2 2 4 4 6" xfId="26664"/>
    <cellStyle name="Currency 2 2 2 4 5" xfId="26665"/>
    <cellStyle name="Currency 2 2 2 4 5 2" xfId="26666"/>
    <cellStyle name="Currency 2 2 2 4 5 3" xfId="26667"/>
    <cellStyle name="Currency 2 2 2 4 6" xfId="26668"/>
    <cellStyle name="Currency 2 2 2 4 7" xfId="26669"/>
    <cellStyle name="Currency 2 2 2 4 8" xfId="26670"/>
    <cellStyle name="Currency 2 2 2 4 9" xfId="26671"/>
    <cellStyle name="Currency 2 2 2 5" xfId="26672"/>
    <cellStyle name="Currency 2 2 2 5 2" xfId="26673"/>
    <cellStyle name="Currency 2 2 2 5 2 2" xfId="26674"/>
    <cellStyle name="Currency 2 2 2 5 2 2 2" xfId="26675"/>
    <cellStyle name="Currency 2 2 2 5 2 2 3" xfId="26676"/>
    <cellStyle name="Currency 2 2 2 5 2 3" xfId="26677"/>
    <cellStyle name="Currency 2 2 2 5 2 4" xfId="26678"/>
    <cellStyle name="Currency 2 2 2 5 2 5" xfId="26679"/>
    <cellStyle name="Currency 2 2 2 5 2 6" xfId="26680"/>
    <cellStyle name="Currency 2 2 2 5 3" xfId="26681"/>
    <cellStyle name="Currency 2 2 2 5 3 2" xfId="26682"/>
    <cellStyle name="Currency 2 2 2 5 3 3" xfId="26683"/>
    <cellStyle name="Currency 2 2 2 5 4" xfId="26684"/>
    <cellStyle name="Currency 2 2 2 5 5" xfId="26685"/>
    <cellStyle name="Currency 2 2 2 5 6" xfId="26686"/>
    <cellStyle name="Currency 2 2 2 5 7" xfId="26687"/>
    <cellStyle name="Currency 2 2 2 6" xfId="26688"/>
    <cellStyle name="Currency 2 2 2 6 2" xfId="26689"/>
    <cellStyle name="Currency 2 2 2 6 2 2" xfId="26690"/>
    <cellStyle name="Currency 2 2 2 6 2 3" xfId="26691"/>
    <cellStyle name="Currency 2 2 2 6 3" xfId="26692"/>
    <cellStyle name="Currency 2 2 2 6 4" xfId="26693"/>
    <cellStyle name="Currency 2 2 2 6 5" xfId="26694"/>
    <cellStyle name="Currency 2 2 2 6 6" xfId="26695"/>
    <cellStyle name="Currency 2 2 2 7" xfId="26696"/>
    <cellStyle name="Currency 2 2 2 7 2" xfId="26697"/>
    <cellStyle name="Currency 2 2 2 7 2 2" xfId="26698"/>
    <cellStyle name="Currency 2 2 2 7 2 3" xfId="26699"/>
    <cellStyle name="Currency 2 2 2 7 3" xfId="26700"/>
    <cellStyle name="Currency 2 2 2 7 4" xfId="26701"/>
    <cellStyle name="Currency 2 2 2 7 5" xfId="26702"/>
    <cellStyle name="Currency 2 2 2 7 6" xfId="26703"/>
    <cellStyle name="Currency 2 2 2 8" xfId="26704"/>
    <cellStyle name="Currency 2 2 2 8 2" xfId="26705"/>
    <cellStyle name="Currency 2 2 2 8 2 2" xfId="26706"/>
    <cellStyle name="Currency 2 2 2 8 2 3" xfId="26707"/>
    <cellStyle name="Currency 2 2 2 8 3" xfId="26708"/>
    <cellStyle name="Currency 2 2 2 8 4" xfId="26709"/>
    <cellStyle name="Currency 2 2 2 8 5" xfId="26710"/>
    <cellStyle name="Currency 2 2 2 8 6" xfId="26711"/>
    <cellStyle name="Currency 2 2 2 9" xfId="26712"/>
    <cellStyle name="Currency 2 2 2 9 2" xfId="26713"/>
    <cellStyle name="Currency 2 2 2 9 2 2" xfId="26714"/>
    <cellStyle name="Currency 2 2 2 9 2 3" xfId="26715"/>
    <cellStyle name="Currency 2 2 2 9 3" xfId="26716"/>
    <cellStyle name="Currency 2 2 2 9 4" xfId="26717"/>
    <cellStyle name="Currency 2 2 2 9 5" xfId="26718"/>
    <cellStyle name="Currency 2 2 2 9 6" xfId="26719"/>
    <cellStyle name="Currency 2 2 3" xfId="26720"/>
    <cellStyle name="Currency 2 2 3 10" xfId="26721"/>
    <cellStyle name="Currency 2 2 3 10 2" xfId="26722"/>
    <cellStyle name="Currency 2 2 3 10 3" xfId="26723"/>
    <cellStyle name="Currency 2 2 3 11" xfId="26724"/>
    <cellStyle name="Currency 2 2 3 12" xfId="26725"/>
    <cellStyle name="Currency 2 2 3 13" xfId="26726"/>
    <cellStyle name="Currency 2 2 3 14" xfId="26727"/>
    <cellStyle name="Currency 2 2 3 2" xfId="26728"/>
    <cellStyle name="Currency 2 2 3 2 10" xfId="26729"/>
    <cellStyle name="Currency 2 2 3 2 11" xfId="26730"/>
    <cellStyle name="Currency 2 2 3 2 12" xfId="26731"/>
    <cellStyle name="Currency 2 2 3 2 13" xfId="26732"/>
    <cellStyle name="Currency 2 2 3 2 2" xfId="26733"/>
    <cellStyle name="Currency 2 2 3 2 2 10" xfId="26734"/>
    <cellStyle name="Currency 2 2 3 2 2 2" xfId="26735"/>
    <cellStyle name="Currency 2 2 3 2 2 2 2" xfId="26736"/>
    <cellStyle name="Currency 2 2 3 2 2 2 2 2" xfId="26737"/>
    <cellStyle name="Currency 2 2 3 2 2 2 2 2 2" xfId="26738"/>
    <cellStyle name="Currency 2 2 3 2 2 2 2 2 3" xfId="26739"/>
    <cellStyle name="Currency 2 2 3 2 2 2 2 3" xfId="26740"/>
    <cellStyle name="Currency 2 2 3 2 2 2 2 4" xfId="26741"/>
    <cellStyle name="Currency 2 2 3 2 2 2 2 5" xfId="26742"/>
    <cellStyle name="Currency 2 2 3 2 2 2 2 6" xfId="26743"/>
    <cellStyle name="Currency 2 2 3 2 2 2 3" xfId="26744"/>
    <cellStyle name="Currency 2 2 3 2 2 2 3 2" xfId="26745"/>
    <cellStyle name="Currency 2 2 3 2 2 2 3 2 2" xfId="26746"/>
    <cellStyle name="Currency 2 2 3 2 2 2 3 2 3" xfId="26747"/>
    <cellStyle name="Currency 2 2 3 2 2 2 3 3" xfId="26748"/>
    <cellStyle name="Currency 2 2 3 2 2 2 3 4" xfId="26749"/>
    <cellStyle name="Currency 2 2 3 2 2 2 3 5" xfId="26750"/>
    <cellStyle name="Currency 2 2 3 2 2 2 3 6" xfId="26751"/>
    <cellStyle name="Currency 2 2 3 2 2 2 4" xfId="26752"/>
    <cellStyle name="Currency 2 2 3 2 2 2 4 2" xfId="26753"/>
    <cellStyle name="Currency 2 2 3 2 2 2 4 3" xfId="26754"/>
    <cellStyle name="Currency 2 2 3 2 2 2 5" xfId="26755"/>
    <cellStyle name="Currency 2 2 3 2 2 2 6" xfId="26756"/>
    <cellStyle name="Currency 2 2 3 2 2 2 7" xfId="26757"/>
    <cellStyle name="Currency 2 2 3 2 2 2 8" xfId="26758"/>
    <cellStyle name="Currency 2 2 3 2 2 3" xfId="26759"/>
    <cellStyle name="Currency 2 2 3 2 2 3 2" xfId="26760"/>
    <cellStyle name="Currency 2 2 3 2 2 3 2 2" xfId="26761"/>
    <cellStyle name="Currency 2 2 3 2 2 3 2 2 2" xfId="26762"/>
    <cellStyle name="Currency 2 2 3 2 2 3 2 2 3" xfId="26763"/>
    <cellStyle name="Currency 2 2 3 2 2 3 2 3" xfId="26764"/>
    <cellStyle name="Currency 2 2 3 2 2 3 2 4" xfId="26765"/>
    <cellStyle name="Currency 2 2 3 2 2 3 2 5" xfId="26766"/>
    <cellStyle name="Currency 2 2 3 2 2 3 2 6" xfId="26767"/>
    <cellStyle name="Currency 2 2 3 2 2 3 3" xfId="26768"/>
    <cellStyle name="Currency 2 2 3 2 2 3 3 2" xfId="26769"/>
    <cellStyle name="Currency 2 2 3 2 2 3 3 3" xfId="26770"/>
    <cellStyle name="Currency 2 2 3 2 2 3 4" xfId="26771"/>
    <cellStyle name="Currency 2 2 3 2 2 3 5" xfId="26772"/>
    <cellStyle name="Currency 2 2 3 2 2 3 6" xfId="26773"/>
    <cellStyle name="Currency 2 2 3 2 2 3 7" xfId="26774"/>
    <cellStyle name="Currency 2 2 3 2 2 4" xfId="26775"/>
    <cellStyle name="Currency 2 2 3 2 2 4 2" xfId="26776"/>
    <cellStyle name="Currency 2 2 3 2 2 4 2 2" xfId="26777"/>
    <cellStyle name="Currency 2 2 3 2 2 4 2 3" xfId="26778"/>
    <cellStyle name="Currency 2 2 3 2 2 4 3" xfId="26779"/>
    <cellStyle name="Currency 2 2 3 2 2 4 4" xfId="26780"/>
    <cellStyle name="Currency 2 2 3 2 2 4 5" xfId="26781"/>
    <cellStyle name="Currency 2 2 3 2 2 4 6" xfId="26782"/>
    <cellStyle name="Currency 2 2 3 2 2 5" xfId="26783"/>
    <cellStyle name="Currency 2 2 3 2 2 5 2" xfId="26784"/>
    <cellStyle name="Currency 2 2 3 2 2 5 2 2" xfId="26785"/>
    <cellStyle name="Currency 2 2 3 2 2 5 2 3" xfId="26786"/>
    <cellStyle name="Currency 2 2 3 2 2 5 3" xfId="26787"/>
    <cellStyle name="Currency 2 2 3 2 2 5 4" xfId="26788"/>
    <cellStyle name="Currency 2 2 3 2 2 5 5" xfId="26789"/>
    <cellStyle name="Currency 2 2 3 2 2 5 6" xfId="26790"/>
    <cellStyle name="Currency 2 2 3 2 2 6" xfId="26791"/>
    <cellStyle name="Currency 2 2 3 2 2 6 2" xfId="26792"/>
    <cellStyle name="Currency 2 2 3 2 2 6 3" xfId="26793"/>
    <cellStyle name="Currency 2 2 3 2 2 7" xfId="26794"/>
    <cellStyle name="Currency 2 2 3 2 2 8" xfId="26795"/>
    <cellStyle name="Currency 2 2 3 2 2 9" xfId="26796"/>
    <cellStyle name="Currency 2 2 3 2 3" xfId="26797"/>
    <cellStyle name="Currency 2 2 3 2 3 2" xfId="26798"/>
    <cellStyle name="Currency 2 2 3 2 3 2 2" xfId="26799"/>
    <cellStyle name="Currency 2 2 3 2 3 2 2 2" xfId="26800"/>
    <cellStyle name="Currency 2 2 3 2 3 2 2 2 2" xfId="26801"/>
    <cellStyle name="Currency 2 2 3 2 3 2 2 2 3" xfId="26802"/>
    <cellStyle name="Currency 2 2 3 2 3 2 2 3" xfId="26803"/>
    <cellStyle name="Currency 2 2 3 2 3 2 2 4" xfId="26804"/>
    <cellStyle name="Currency 2 2 3 2 3 2 2 5" xfId="26805"/>
    <cellStyle name="Currency 2 2 3 2 3 2 2 6" xfId="26806"/>
    <cellStyle name="Currency 2 2 3 2 3 2 3" xfId="26807"/>
    <cellStyle name="Currency 2 2 3 2 3 2 3 2" xfId="26808"/>
    <cellStyle name="Currency 2 2 3 2 3 2 3 3" xfId="26809"/>
    <cellStyle name="Currency 2 2 3 2 3 2 4" xfId="26810"/>
    <cellStyle name="Currency 2 2 3 2 3 2 5" xfId="26811"/>
    <cellStyle name="Currency 2 2 3 2 3 2 6" xfId="26812"/>
    <cellStyle name="Currency 2 2 3 2 3 2 7" xfId="26813"/>
    <cellStyle name="Currency 2 2 3 2 3 3" xfId="26814"/>
    <cellStyle name="Currency 2 2 3 2 3 3 2" xfId="26815"/>
    <cellStyle name="Currency 2 2 3 2 3 3 2 2" xfId="26816"/>
    <cellStyle name="Currency 2 2 3 2 3 3 2 3" xfId="26817"/>
    <cellStyle name="Currency 2 2 3 2 3 3 3" xfId="26818"/>
    <cellStyle name="Currency 2 2 3 2 3 3 4" xfId="26819"/>
    <cellStyle name="Currency 2 2 3 2 3 3 5" xfId="26820"/>
    <cellStyle name="Currency 2 2 3 2 3 3 6" xfId="26821"/>
    <cellStyle name="Currency 2 2 3 2 3 4" xfId="26822"/>
    <cellStyle name="Currency 2 2 3 2 3 4 2" xfId="26823"/>
    <cellStyle name="Currency 2 2 3 2 3 4 2 2" xfId="26824"/>
    <cellStyle name="Currency 2 2 3 2 3 4 2 3" xfId="26825"/>
    <cellStyle name="Currency 2 2 3 2 3 4 3" xfId="26826"/>
    <cellStyle name="Currency 2 2 3 2 3 4 4" xfId="26827"/>
    <cellStyle name="Currency 2 2 3 2 3 4 5" xfId="26828"/>
    <cellStyle name="Currency 2 2 3 2 3 4 6" xfId="26829"/>
    <cellStyle name="Currency 2 2 3 2 3 5" xfId="26830"/>
    <cellStyle name="Currency 2 2 3 2 3 5 2" xfId="26831"/>
    <cellStyle name="Currency 2 2 3 2 3 5 3" xfId="26832"/>
    <cellStyle name="Currency 2 2 3 2 3 6" xfId="26833"/>
    <cellStyle name="Currency 2 2 3 2 3 7" xfId="26834"/>
    <cellStyle name="Currency 2 2 3 2 3 8" xfId="26835"/>
    <cellStyle name="Currency 2 2 3 2 3 9" xfId="26836"/>
    <cellStyle name="Currency 2 2 3 2 4" xfId="26837"/>
    <cellStyle name="Currency 2 2 3 2 4 2" xfId="26838"/>
    <cellStyle name="Currency 2 2 3 2 4 2 2" xfId="26839"/>
    <cellStyle name="Currency 2 2 3 2 4 2 2 2" xfId="26840"/>
    <cellStyle name="Currency 2 2 3 2 4 2 2 3" xfId="26841"/>
    <cellStyle name="Currency 2 2 3 2 4 2 3" xfId="26842"/>
    <cellStyle name="Currency 2 2 3 2 4 2 4" xfId="26843"/>
    <cellStyle name="Currency 2 2 3 2 4 2 5" xfId="26844"/>
    <cellStyle name="Currency 2 2 3 2 4 2 6" xfId="26845"/>
    <cellStyle name="Currency 2 2 3 2 4 3" xfId="26846"/>
    <cellStyle name="Currency 2 2 3 2 4 3 2" xfId="26847"/>
    <cellStyle name="Currency 2 2 3 2 4 3 3" xfId="26848"/>
    <cellStyle name="Currency 2 2 3 2 4 4" xfId="26849"/>
    <cellStyle name="Currency 2 2 3 2 4 5" xfId="26850"/>
    <cellStyle name="Currency 2 2 3 2 4 6" xfId="26851"/>
    <cellStyle name="Currency 2 2 3 2 4 7" xfId="26852"/>
    <cellStyle name="Currency 2 2 3 2 5" xfId="26853"/>
    <cellStyle name="Currency 2 2 3 2 5 2" xfId="26854"/>
    <cellStyle name="Currency 2 2 3 2 5 2 2" xfId="26855"/>
    <cellStyle name="Currency 2 2 3 2 5 2 3" xfId="26856"/>
    <cellStyle name="Currency 2 2 3 2 5 3" xfId="26857"/>
    <cellStyle name="Currency 2 2 3 2 5 4" xfId="26858"/>
    <cellStyle name="Currency 2 2 3 2 5 5" xfId="26859"/>
    <cellStyle name="Currency 2 2 3 2 5 6" xfId="26860"/>
    <cellStyle name="Currency 2 2 3 2 6" xfId="26861"/>
    <cellStyle name="Currency 2 2 3 2 6 2" xfId="26862"/>
    <cellStyle name="Currency 2 2 3 2 6 2 2" xfId="26863"/>
    <cellStyle name="Currency 2 2 3 2 6 2 3" xfId="26864"/>
    <cellStyle name="Currency 2 2 3 2 6 3" xfId="26865"/>
    <cellStyle name="Currency 2 2 3 2 6 4" xfId="26866"/>
    <cellStyle name="Currency 2 2 3 2 6 5" xfId="26867"/>
    <cellStyle name="Currency 2 2 3 2 6 6" xfId="26868"/>
    <cellStyle name="Currency 2 2 3 2 7" xfId="26869"/>
    <cellStyle name="Currency 2 2 3 2 7 2" xfId="26870"/>
    <cellStyle name="Currency 2 2 3 2 7 2 2" xfId="26871"/>
    <cellStyle name="Currency 2 2 3 2 7 2 3" xfId="26872"/>
    <cellStyle name="Currency 2 2 3 2 7 3" xfId="26873"/>
    <cellStyle name="Currency 2 2 3 2 7 4" xfId="26874"/>
    <cellStyle name="Currency 2 2 3 2 7 5" xfId="26875"/>
    <cellStyle name="Currency 2 2 3 2 7 6" xfId="26876"/>
    <cellStyle name="Currency 2 2 3 2 8" xfId="26877"/>
    <cellStyle name="Currency 2 2 3 2 8 2" xfId="26878"/>
    <cellStyle name="Currency 2 2 3 2 8 2 2" xfId="26879"/>
    <cellStyle name="Currency 2 2 3 2 8 2 3" xfId="26880"/>
    <cellStyle name="Currency 2 2 3 2 8 3" xfId="26881"/>
    <cellStyle name="Currency 2 2 3 2 8 4" xfId="26882"/>
    <cellStyle name="Currency 2 2 3 2 8 5" xfId="26883"/>
    <cellStyle name="Currency 2 2 3 2 8 6" xfId="26884"/>
    <cellStyle name="Currency 2 2 3 2 9" xfId="26885"/>
    <cellStyle name="Currency 2 2 3 2 9 2" xfId="26886"/>
    <cellStyle name="Currency 2 2 3 2 9 3" xfId="26887"/>
    <cellStyle name="Currency 2 2 3 3" xfId="26888"/>
    <cellStyle name="Currency 2 2 3 3 10" xfId="26889"/>
    <cellStyle name="Currency 2 2 3 3 2" xfId="26890"/>
    <cellStyle name="Currency 2 2 3 3 2 2" xfId="26891"/>
    <cellStyle name="Currency 2 2 3 3 2 2 2" xfId="26892"/>
    <cellStyle name="Currency 2 2 3 3 2 2 2 2" xfId="26893"/>
    <cellStyle name="Currency 2 2 3 3 2 2 2 3" xfId="26894"/>
    <cellStyle name="Currency 2 2 3 3 2 2 3" xfId="26895"/>
    <cellStyle name="Currency 2 2 3 3 2 2 4" xfId="26896"/>
    <cellStyle name="Currency 2 2 3 3 2 2 5" xfId="26897"/>
    <cellStyle name="Currency 2 2 3 3 2 2 6" xfId="26898"/>
    <cellStyle name="Currency 2 2 3 3 2 3" xfId="26899"/>
    <cellStyle name="Currency 2 2 3 3 2 3 2" xfId="26900"/>
    <cellStyle name="Currency 2 2 3 3 2 3 2 2" xfId="26901"/>
    <cellStyle name="Currency 2 2 3 3 2 3 2 3" xfId="26902"/>
    <cellStyle name="Currency 2 2 3 3 2 3 3" xfId="26903"/>
    <cellStyle name="Currency 2 2 3 3 2 3 4" xfId="26904"/>
    <cellStyle name="Currency 2 2 3 3 2 3 5" xfId="26905"/>
    <cellStyle name="Currency 2 2 3 3 2 3 6" xfId="26906"/>
    <cellStyle name="Currency 2 2 3 3 2 4" xfId="26907"/>
    <cellStyle name="Currency 2 2 3 3 2 4 2" xfId="26908"/>
    <cellStyle name="Currency 2 2 3 3 2 4 3" xfId="26909"/>
    <cellStyle name="Currency 2 2 3 3 2 5" xfId="26910"/>
    <cellStyle name="Currency 2 2 3 3 2 6" xfId="26911"/>
    <cellStyle name="Currency 2 2 3 3 2 7" xfId="26912"/>
    <cellStyle name="Currency 2 2 3 3 2 8" xfId="26913"/>
    <cellStyle name="Currency 2 2 3 3 3" xfId="26914"/>
    <cellStyle name="Currency 2 2 3 3 3 2" xfId="26915"/>
    <cellStyle name="Currency 2 2 3 3 3 2 2" xfId="26916"/>
    <cellStyle name="Currency 2 2 3 3 3 2 2 2" xfId="26917"/>
    <cellStyle name="Currency 2 2 3 3 3 2 2 3" xfId="26918"/>
    <cellStyle name="Currency 2 2 3 3 3 2 3" xfId="26919"/>
    <cellStyle name="Currency 2 2 3 3 3 2 4" xfId="26920"/>
    <cellStyle name="Currency 2 2 3 3 3 2 5" xfId="26921"/>
    <cellStyle name="Currency 2 2 3 3 3 2 6" xfId="26922"/>
    <cellStyle name="Currency 2 2 3 3 3 3" xfId="26923"/>
    <cellStyle name="Currency 2 2 3 3 3 3 2" xfId="26924"/>
    <cellStyle name="Currency 2 2 3 3 3 3 3" xfId="26925"/>
    <cellStyle name="Currency 2 2 3 3 3 4" xfId="26926"/>
    <cellStyle name="Currency 2 2 3 3 3 5" xfId="26927"/>
    <cellStyle name="Currency 2 2 3 3 3 6" xfId="26928"/>
    <cellStyle name="Currency 2 2 3 3 3 7" xfId="26929"/>
    <cellStyle name="Currency 2 2 3 3 4" xfId="26930"/>
    <cellStyle name="Currency 2 2 3 3 4 2" xfId="26931"/>
    <cellStyle name="Currency 2 2 3 3 4 2 2" xfId="26932"/>
    <cellStyle name="Currency 2 2 3 3 4 2 3" xfId="26933"/>
    <cellStyle name="Currency 2 2 3 3 4 3" xfId="26934"/>
    <cellStyle name="Currency 2 2 3 3 4 4" xfId="26935"/>
    <cellStyle name="Currency 2 2 3 3 4 5" xfId="26936"/>
    <cellStyle name="Currency 2 2 3 3 4 6" xfId="26937"/>
    <cellStyle name="Currency 2 2 3 3 5" xfId="26938"/>
    <cellStyle name="Currency 2 2 3 3 5 2" xfId="26939"/>
    <cellStyle name="Currency 2 2 3 3 5 2 2" xfId="26940"/>
    <cellStyle name="Currency 2 2 3 3 5 2 3" xfId="26941"/>
    <cellStyle name="Currency 2 2 3 3 5 3" xfId="26942"/>
    <cellStyle name="Currency 2 2 3 3 5 4" xfId="26943"/>
    <cellStyle name="Currency 2 2 3 3 5 5" xfId="26944"/>
    <cellStyle name="Currency 2 2 3 3 5 6" xfId="26945"/>
    <cellStyle name="Currency 2 2 3 3 6" xfId="26946"/>
    <cellStyle name="Currency 2 2 3 3 6 2" xfId="26947"/>
    <cellStyle name="Currency 2 2 3 3 6 3" xfId="26948"/>
    <cellStyle name="Currency 2 2 3 3 7" xfId="26949"/>
    <cellStyle name="Currency 2 2 3 3 8" xfId="26950"/>
    <cellStyle name="Currency 2 2 3 3 9" xfId="26951"/>
    <cellStyle name="Currency 2 2 3 4" xfId="26952"/>
    <cellStyle name="Currency 2 2 3 4 2" xfId="26953"/>
    <cellStyle name="Currency 2 2 3 4 2 2" xfId="26954"/>
    <cellStyle name="Currency 2 2 3 4 2 2 2" xfId="26955"/>
    <cellStyle name="Currency 2 2 3 4 2 2 2 2" xfId="26956"/>
    <cellStyle name="Currency 2 2 3 4 2 2 2 3" xfId="26957"/>
    <cellStyle name="Currency 2 2 3 4 2 2 3" xfId="26958"/>
    <cellStyle name="Currency 2 2 3 4 2 2 4" xfId="26959"/>
    <cellStyle name="Currency 2 2 3 4 2 2 5" xfId="26960"/>
    <cellStyle name="Currency 2 2 3 4 2 2 6" xfId="26961"/>
    <cellStyle name="Currency 2 2 3 4 2 3" xfId="26962"/>
    <cellStyle name="Currency 2 2 3 4 2 3 2" xfId="26963"/>
    <cellStyle name="Currency 2 2 3 4 2 3 3" xfId="26964"/>
    <cellStyle name="Currency 2 2 3 4 2 4" xfId="26965"/>
    <cellStyle name="Currency 2 2 3 4 2 5" xfId="26966"/>
    <cellStyle name="Currency 2 2 3 4 2 6" xfId="26967"/>
    <cellStyle name="Currency 2 2 3 4 2 7" xfId="26968"/>
    <cellStyle name="Currency 2 2 3 4 3" xfId="26969"/>
    <cellStyle name="Currency 2 2 3 4 3 2" xfId="26970"/>
    <cellStyle name="Currency 2 2 3 4 3 2 2" xfId="26971"/>
    <cellStyle name="Currency 2 2 3 4 3 2 3" xfId="26972"/>
    <cellStyle name="Currency 2 2 3 4 3 3" xfId="26973"/>
    <cellStyle name="Currency 2 2 3 4 3 4" xfId="26974"/>
    <cellStyle name="Currency 2 2 3 4 3 5" xfId="26975"/>
    <cellStyle name="Currency 2 2 3 4 3 6" xfId="26976"/>
    <cellStyle name="Currency 2 2 3 4 4" xfId="26977"/>
    <cellStyle name="Currency 2 2 3 4 4 2" xfId="26978"/>
    <cellStyle name="Currency 2 2 3 4 4 2 2" xfId="26979"/>
    <cellStyle name="Currency 2 2 3 4 4 2 3" xfId="26980"/>
    <cellStyle name="Currency 2 2 3 4 4 3" xfId="26981"/>
    <cellStyle name="Currency 2 2 3 4 4 4" xfId="26982"/>
    <cellStyle name="Currency 2 2 3 4 4 5" xfId="26983"/>
    <cellStyle name="Currency 2 2 3 4 4 6" xfId="26984"/>
    <cellStyle name="Currency 2 2 3 4 5" xfId="26985"/>
    <cellStyle name="Currency 2 2 3 4 5 2" xfId="26986"/>
    <cellStyle name="Currency 2 2 3 4 5 3" xfId="26987"/>
    <cellStyle name="Currency 2 2 3 4 6" xfId="26988"/>
    <cellStyle name="Currency 2 2 3 4 7" xfId="26989"/>
    <cellStyle name="Currency 2 2 3 4 8" xfId="26990"/>
    <cellStyle name="Currency 2 2 3 4 9" xfId="26991"/>
    <cellStyle name="Currency 2 2 3 5" xfId="26992"/>
    <cellStyle name="Currency 2 2 3 5 2" xfId="26993"/>
    <cellStyle name="Currency 2 2 3 5 2 2" xfId="26994"/>
    <cellStyle name="Currency 2 2 3 5 2 2 2" xfId="26995"/>
    <cellStyle name="Currency 2 2 3 5 2 2 3" xfId="26996"/>
    <cellStyle name="Currency 2 2 3 5 2 3" xfId="26997"/>
    <cellStyle name="Currency 2 2 3 5 2 4" xfId="26998"/>
    <cellStyle name="Currency 2 2 3 5 2 5" xfId="26999"/>
    <cellStyle name="Currency 2 2 3 5 2 6" xfId="27000"/>
    <cellStyle name="Currency 2 2 3 5 3" xfId="27001"/>
    <cellStyle name="Currency 2 2 3 5 3 2" xfId="27002"/>
    <cellStyle name="Currency 2 2 3 5 3 3" xfId="27003"/>
    <cellStyle name="Currency 2 2 3 5 4" xfId="27004"/>
    <cellStyle name="Currency 2 2 3 5 5" xfId="27005"/>
    <cellStyle name="Currency 2 2 3 5 6" xfId="27006"/>
    <cellStyle name="Currency 2 2 3 5 7" xfId="27007"/>
    <cellStyle name="Currency 2 2 3 6" xfId="27008"/>
    <cellStyle name="Currency 2 2 3 6 2" xfId="27009"/>
    <cellStyle name="Currency 2 2 3 6 2 2" xfId="27010"/>
    <cellStyle name="Currency 2 2 3 6 2 3" xfId="27011"/>
    <cellStyle name="Currency 2 2 3 6 3" xfId="27012"/>
    <cellStyle name="Currency 2 2 3 6 4" xfId="27013"/>
    <cellStyle name="Currency 2 2 3 6 5" xfId="27014"/>
    <cellStyle name="Currency 2 2 3 6 6" xfId="27015"/>
    <cellStyle name="Currency 2 2 3 7" xfId="27016"/>
    <cellStyle name="Currency 2 2 3 7 2" xfId="27017"/>
    <cellStyle name="Currency 2 2 3 7 2 2" xfId="27018"/>
    <cellStyle name="Currency 2 2 3 7 2 3" xfId="27019"/>
    <cellStyle name="Currency 2 2 3 7 3" xfId="27020"/>
    <cellStyle name="Currency 2 2 3 7 4" xfId="27021"/>
    <cellStyle name="Currency 2 2 3 7 5" xfId="27022"/>
    <cellStyle name="Currency 2 2 3 7 6" xfId="27023"/>
    <cellStyle name="Currency 2 2 3 8" xfId="27024"/>
    <cellStyle name="Currency 2 2 3 8 2" xfId="27025"/>
    <cellStyle name="Currency 2 2 3 8 2 2" xfId="27026"/>
    <cellStyle name="Currency 2 2 3 8 2 3" xfId="27027"/>
    <cellStyle name="Currency 2 2 3 8 3" xfId="27028"/>
    <cellStyle name="Currency 2 2 3 8 4" xfId="27029"/>
    <cellStyle name="Currency 2 2 3 8 5" xfId="27030"/>
    <cellStyle name="Currency 2 2 3 8 6" xfId="27031"/>
    <cellStyle name="Currency 2 2 3 9" xfId="27032"/>
    <cellStyle name="Currency 2 2 3 9 2" xfId="27033"/>
    <cellStyle name="Currency 2 2 3 9 2 2" xfId="27034"/>
    <cellStyle name="Currency 2 2 3 9 2 3" xfId="27035"/>
    <cellStyle name="Currency 2 2 3 9 3" xfId="27036"/>
    <cellStyle name="Currency 2 2 3 9 4" xfId="27037"/>
    <cellStyle name="Currency 2 2 3 9 5" xfId="27038"/>
    <cellStyle name="Currency 2 2 3 9 6" xfId="27039"/>
    <cellStyle name="Currency 2 2 4" xfId="27040"/>
    <cellStyle name="Currency 2 2 4 10" xfId="27041"/>
    <cellStyle name="Currency 2 2 4 11" xfId="27042"/>
    <cellStyle name="Currency 2 2 4 12" xfId="27043"/>
    <cellStyle name="Currency 2 2 4 13" xfId="27044"/>
    <cellStyle name="Currency 2 2 4 2" xfId="27045"/>
    <cellStyle name="Currency 2 2 4 2 10" xfId="27046"/>
    <cellStyle name="Currency 2 2 4 2 2" xfId="27047"/>
    <cellStyle name="Currency 2 2 4 2 2 2" xfId="27048"/>
    <cellStyle name="Currency 2 2 4 2 2 2 2" xfId="27049"/>
    <cellStyle name="Currency 2 2 4 2 2 2 2 2" xfId="27050"/>
    <cellStyle name="Currency 2 2 4 2 2 2 2 3" xfId="27051"/>
    <cellStyle name="Currency 2 2 4 2 2 2 3" xfId="27052"/>
    <cellStyle name="Currency 2 2 4 2 2 2 4" xfId="27053"/>
    <cellStyle name="Currency 2 2 4 2 2 2 5" xfId="27054"/>
    <cellStyle name="Currency 2 2 4 2 2 2 6" xfId="27055"/>
    <cellStyle name="Currency 2 2 4 2 2 3" xfId="27056"/>
    <cellStyle name="Currency 2 2 4 2 2 3 2" xfId="27057"/>
    <cellStyle name="Currency 2 2 4 2 2 3 2 2" xfId="27058"/>
    <cellStyle name="Currency 2 2 4 2 2 3 2 3" xfId="27059"/>
    <cellStyle name="Currency 2 2 4 2 2 3 3" xfId="27060"/>
    <cellStyle name="Currency 2 2 4 2 2 3 4" xfId="27061"/>
    <cellStyle name="Currency 2 2 4 2 2 3 5" xfId="27062"/>
    <cellStyle name="Currency 2 2 4 2 2 3 6" xfId="27063"/>
    <cellStyle name="Currency 2 2 4 2 2 4" xfId="27064"/>
    <cellStyle name="Currency 2 2 4 2 2 4 2" xfId="27065"/>
    <cellStyle name="Currency 2 2 4 2 2 4 3" xfId="27066"/>
    <cellStyle name="Currency 2 2 4 2 2 5" xfId="27067"/>
    <cellStyle name="Currency 2 2 4 2 2 6" xfId="27068"/>
    <cellStyle name="Currency 2 2 4 2 2 7" xfId="27069"/>
    <cellStyle name="Currency 2 2 4 2 2 8" xfId="27070"/>
    <cellStyle name="Currency 2 2 4 2 3" xfId="27071"/>
    <cellStyle name="Currency 2 2 4 2 3 2" xfId="27072"/>
    <cellStyle name="Currency 2 2 4 2 3 2 2" xfId="27073"/>
    <cellStyle name="Currency 2 2 4 2 3 2 2 2" xfId="27074"/>
    <cellStyle name="Currency 2 2 4 2 3 2 2 3" xfId="27075"/>
    <cellStyle name="Currency 2 2 4 2 3 2 3" xfId="27076"/>
    <cellStyle name="Currency 2 2 4 2 3 2 4" xfId="27077"/>
    <cellStyle name="Currency 2 2 4 2 3 2 5" xfId="27078"/>
    <cellStyle name="Currency 2 2 4 2 3 2 6" xfId="27079"/>
    <cellStyle name="Currency 2 2 4 2 3 3" xfId="27080"/>
    <cellStyle name="Currency 2 2 4 2 3 3 2" xfId="27081"/>
    <cellStyle name="Currency 2 2 4 2 3 3 3" xfId="27082"/>
    <cellStyle name="Currency 2 2 4 2 3 4" xfId="27083"/>
    <cellStyle name="Currency 2 2 4 2 3 5" xfId="27084"/>
    <cellStyle name="Currency 2 2 4 2 3 6" xfId="27085"/>
    <cellStyle name="Currency 2 2 4 2 3 7" xfId="27086"/>
    <cellStyle name="Currency 2 2 4 2 4" xfId="27087"/>
    <cellStyle name="Currency 2 2 4 2 4 2" xfId="27088"/>
    <cellStyle name="Currency 2 2 4 2 4 2 2" xfId="27089"/>
    <cellStyle name="Currency 2 2 4 2 4 2 3" xfId="27090"/>
    <cellStyle name="Currency 2 2 4 2 4 3" xfId="27091"/>
    <cellStyle name="Currency 2 2 4 2 4 4" xfId="27092"/>
    <cellStyle name="Currency 2 2 4 2 4 5" xfId="27093"/>
    <cellStyle name="Currency 2 2 4 2 4 6" xfId="27094"/>
    <cellStyle name="Currency 2 2 4 2 5" xfId="27095"/>
    <cellStyle name="Currency 2 2 4 2 5 2" xfId="27096"/>
    <cellStyle name="Currency 2 2 4 2 5 2 2" xfId="27097"/>
    <cellStyle name="Currency 2 2 4 2 5 2 3" xfId="27098"/>
    <cellStyle name="Currency 2 2 4 2 5 3" xfId="27099"/>
    <cellStyle name="Currency 2 2 4 2 5 4" xfId="27100"/>
    <cellStyle name="Currency 2 2 4 2 5 5" xfId="27101"/>
    <cellStyle name="Currency 2 2 4 2 5 6" xfId="27102"/>
    <cellStyle name="Currency 2 2 4 2 6" xfId="27103"/>
    <cellStyle name="Currency 2 2 4 2 6 2" xfId="27104"/>
    <cellStyle name="Currency 2 2 4 2 6 3" xfId="27105"/>
    <cellStyle name="Currency 2 2 4 2 7" xfId="27106"/>
    <cellStyle name="Currency 2 2 4 2 8" xfId="27107"/>
    <cellStyle name="Currency 2 2 4 2 9" xfId="27108"/>
    <cellStyle name="Currency 2 2 4 3" xfId="27109"/>
    <cellStyle name="Currency 2 2 4 3 2" xfId="27110"/>
    <cellStyle name="Currency 2 2 4 3 2 2" xfId="27111"/>
    <cellStyle name="Currency 2 2 4 3 2 2 2" xfId="27112"/>
    <cellStyle name="Currency 2 2 4 3 2 2 2 2" xfId="27113"/>
    <cellStyle name="Currency 2 2 4 3 2 2 2 3" xfId="27114"/>
    <cellStyle name="Currency 2 2 4 3 2 2 3" xfId="27115"/>
    <cellStyle name="Currency 2 2 4 3 2 2 4" xfId="27116"/>
    <cellStyle name="Currency 2 2 4 3 2 2 5" xfId="27117"/>
    <cellStyle name="Currency 2 2 4 3 2 2 6" xfId="27118"/>
    <cellStyle name="Currency 2 2 4 3 2 3" xfId="27119"/>
    <cellStyle name="Currency 2 2 4 3 2 3 2" xfId="27120"/>
    <cellStyle name="Currency 2 2 4 3 2 3 3" xfId="27121"/>
    <cellStyle name="Currency 2 2 4 3 2 4" xfId="27122"/>
    <cellStyle name="Currency 2 2 4 3 2 5" xfId="27123"/>
    <cellStyle name="Currency 2 2 4 3 2 6" xfId="27124"/>
    <cellStyle name="Currency 2 2 4 3 2 7" xfId="27125"/>
    <cellStyle name="Currency 2 2 4 3 3" xfId="27126"/>
    <cellStyle name="Currency 2 2 4 3 3 2" xfId="27127"/>
    <cellStyle name="Currency 2 2 4 3 3 2 2" xfId="27128"/>
    <cellStyle name="Currency 2 2 4 3 3 2 3" xfId="27129"/>
    <cellStyle name="Currency 2 2 4 3 3 3" xfId="27130"/>
    <cellStyle name="Currency 2 2 4 3 3 4" xfId="27131"/>
    <cellStyle name="Currency 2 2 4 3 3 5" xfId="27132"/>
    <cellStyle name="Currency 2 2 4 3 3 6" xfId="27133"/>
    <cellStyle name="Currency 2 2 4 3 4" xfId="27134"/>
    <cellStyle name="Currency 2 2 4 3 4 2" xfId="27135"/>
    <cellStyle name="Currency 2 2 4 3 4 2 2" xfId="27136"/>
    <cellStyle name="Currency 2 2 4 3 4 2 3" xfId="27137"/>
    <cellStyle name="Currency 2 2 4 3 4 3" xfId="27138"/>
    <cellStyle name="Currency 2 2 4 3 4 4" xfId="27139"/>
    <cellStyle name="Currency 2 2 4 3 4 5" xfId="27140"/>
    <cellStyle name="Currency 2 2 4 3 4 6" xfId="27141"/>
    <cellStyle name="Currency 2 2 4 3 5" xfId="27142"/>
    <cellStyle name="Currency 2 2 4 3 5 2" xfId="27143"/>
    <cellStyle name="Currency 2 2 4 3 5 3" xfId="27144"/>
    <cellStyle name="Currency 2 2 4 3 6" xfId="27145"/>
    <cellStyle name="Currency 2 2 4 3 7" xfId="27146"/>
    <cellStyle name="Currency 2 2 4 3 8" xfId="27147"/>
    <cellStyle name="Currency 2 2 4 3 9" xfId="27148"/>
    <cellStyle name="Currency 2 2 4 4" xfId="27149"/>
    <cellStyle name="Currency 2 2 4 4 2" xfId="27150"/>
    <cellStyle name="Currency 2 2 4 4 2 2" xfId="27151"/>
    <cellStyle name="Currency 2 2 4 4 2 2 2" xfId="27152"/>
    <cellStyle name="Currency 2 2 4 4 2 2 3" xfId="27153"/>
    <cellStyle name="Currency 2 2 4 4 2 3" xfId="27154"/>
    <cellStyle name="Currency 2 2 4 4 2 4" xfId="27155"/>
    <cellStyle name="Currency 2 2 4 4 2 5" xfId="27156"/>
    <cellStyle name="Currency 2 2 4 4 2 6" xfId="27157"/>
    <cellStyle name="Currency 2 2 4 4 3" xfId="27158"/>
    <cellStyle name="Currency 2 2 4 4 3 2" xfId="27159"/>
    <cellStyle name="Currency 2 2 4 4 3 3" xfId="27160"/>
    <cellStyle name="Currency 2 2 4 4 4" xfId="27161"/>
    <cellStyle name="Currency 2 2 4 4 5" xfId="27162"/>
    <cellStyle name="Currency 2 2 4 4 6" xfId="27163"/>
    <cellStyle name="Currency 2 2 4 4 7" xfId="27164"/>
    <cellStyle name="Currency 2 2 4 5" xfId="27165"/>
    <cellStyle name="Currency 2 2 4 5 2" xfId="27166"/>
    <cellStyle name="Currency 2 2 4 5 2 2" xfId="27167"/>
    <cellStyle name="Currency 2 2 4 5 2 3" xfId="27168"/>
    <cellStyle name="Currency 2 2 4 5 3" xfId="27169"/>
    <cellStyle name="Currency 2 2 4 5 4" xfId="27170"/>
    <cellStyle name="Currency 2 2 4 5 5" xfId="27171"/>
    <cellStyle name="Currency 2 2 4 5 6" xfId="27172"/>
    <cellStyle name="Currency 2 2 4 6" xfId="27173"/>
    <cellStyle name="Currency 2 2 4 6 2" xfId="27174"/>
    <cellStyle name="Currency 2 2 4 6 2 2" xfId="27175"/>
    <cellStyle name="Currency 2 2 4 6 2 3" xfId="27176"/>
    <cellStyle name="Currency 2 2 4 6 3" xfId="27177"/>
    <cellStyle name="Currency 2 2 4 6 4" xfId="27178"/>
    <cellStyle name="Currency 2 2 4 6 5" xfId="27179"/>
    <cellStyle name="Currency 2 2 4 6 6" xfId="27180"/>
    <cellStyle name="Currency 2 2 4 7" xfId="27181"/>
    <cellStyle name="Currency 2 2 4 7 2" xfId="27182"/>
    <cellStyle name="Currency 2 2 4 7 2 2" xfId="27183"/>
    <cellStyle name="Currency 2 2 4 7 2 3" xfId="27184"/>
    <cellStyle name="Currency 2 2 4 7 3" xfId="27185"/>
    <cellStyle name="Currency 2 2 4 7 4" xfId="27186"/>
    <cellStyle name="Currency 2 2 4 7 5" xfId="27187"/>
    <cellStyle name="Currency 2 2 4 7 6" xfId="27188"/>
    <cellStyle name="Currency 2 2 4 8" xfId="27189"/>
    <cellStyle name="Currency 2 2 4 8 2" xfId="27190"/>
    <cellStyle name="Currency 2 2 4 8 2 2" xfId="27191"/>
    <cellStyle name="Currency 2 2 4 8 2 3" xfId="27192"/>
    <cellStyle name="Currency 2 2 4 8 3" xfId="27193"/>
    <cellStyle name="Currency 2 2 4 8 4" xfId="27194"/>
    <cellStyle name="Currency 2 2 4 8 5" xfId="27195"/>
    <cellStyle name="Currency 2 2 4 8 6" xfId="27196"/>
    <cellStyle name="Currency 2 2 4 9" xfId="27197"/>
    <cellStyle name="Currency 2 2 4 9 2" xfId="27198"/>
    <cellStyle name="Currency 2 2 4 9 3" xfId="27199"/>
    <cellStyle name="Currency 2 2 5" xfId="27200"/>
    <cellStyle name="Currency 2 2 5 10" xfId="27201"/>
    <cellStyle name="Currency 2 2 5 2" xfId="27202"/>
    <cellStyle name="Currency 2 2 5 2 2" xfId="27203"/>
    <cellStyle name="Currency 2 2 5 2 2 2" xfId="27204"/>
    <cellStyle name="Currency 2 2 5 2 2 2 2" xfId="27205"/>
    <cellStyle name="Currency 2 2 5 2 2 2 3" xfId="27206"/>
    <cellStyle name="Currency 2 2 5 2 2 3" xfId="27207"/>
    <cellStyle name="Currency 2 2 5 2 2 4" xfId="27208"/>
    <cellStyle name="Currency 2 2 5 2 2 5" xfId="27209"/>
    <cellStyle name="Currency 2 2 5 2 2 6" xfId="27210"/>
    <cellStyle name="Currency 2 2 5 2 3" xfId="27211"/>
    <cellStyle name="Currency 2 2 5 2 3 2" xfId="27212"/>
    <cellStyle name="Currency 2 2 5 2 3 2 2" xfId="27213"/>
    <cellStyle name="Currency 2 2 5 2 3 2 3" xfId="27214"/>
    <cellStyle name="Currency 2 2 5 2 3 3" xfId="27215"/>
    <cellStyle name="Currency 2 2 5 2 3 4" xfId="27216"/>
    <cellStyle name="Currency 2 2 5 2 3 5" xfId="27217"/>
    <cellStyle name="Currency 2 2 5 2 3 6" xfId="27218"/>
    <cellStyle name="Currency 2 2 5 2 4" xfId="27219"/>
    <cellStyle name="Currency 2 2 5 2 4 2" xfId="27220"/>
    <cellStyle name="Currency 2 2 5 2 4 3" xfId="27221"/>
    <cellStyle name="Currency 2 2 5 2 5" xfId="27222"/>
    <cellStyle name="Currency 2 2 5 2 6" xfId="27223"/>
    <cellStyle name="Currency 2 2 5 2 7" xfId="27224"/>
    <cellStyle name="Currency 2 2 5 2 8" xfId="27225"/>
    <cellStyle name="Currency 2 2 5 3" xfId="27226"/>
    <cellStyle name="Currency 2 2 5 3 2" xfId="27227"/>
    <cellStyle name="Currency 2 2 5 3 2 2" xfId="27228"/>
    <cellStyle name="Currency 2 2 5 3 2 2 2" xfId="27229"/>
    <cellStyle name="Currency 2 2 5 3 2 2 3" xfId="27230"/>
    <cellStyle name="Currency 2 2 5 3 2 3" xfId="27231"/>
    <cellStyle name="Currency 2 2 5 3 2 4" xfId="27232"/>
    <cellStyle name="Currency 2 2 5 3 2 5" xfId="27233"/>
    <cellStyle name="Currency 2 2 5 3 2 6" xfId="27234"/>
    <cellStyle name="Currency 2 2 5 3 3" xfId="27235"/>
    <cellStyle name="Currency 2 2 5 3 3 2" xfId="27236"/>
    <cellStyle name="Currency 2 2 5 3 3 3" xfId="27237"/>
    <cellStyle name="Currency 2 2 5 3 4" xfId="27238"/>
    <cellStyle name="Currency 2 2 5 3 5" xfId="27239"/>
    <cellStyle name="Currency 2 2 5 3 6" xfId="27240"/>
    <cellStyle name="Currency 2 2 5 3 7" xfId="27241"/>
    <cellStyle name="Currency 2 2 5 4" xfId="27242"/>
    <cellStyle name="Currency 2 2 5 4 2" xfId="27243"/>
    <cellStyle name="Currency 2 2 5 4 2 2" xfId="27244"/>
    <cellStyle name="Currency 2 2 5 4 2 3" xfId="27245"/>
    <cellStyle name="Currency 2 2 5 4 3" xfId="27246"/>
    <cellStyle name="Currency 2 2 5 4 4" xfId="27247"/>
    <cellStyle name="Currency 2 2 5 4 5" xfId="27248"/>
    <cellStyle name="Currency 2 2 5 4 6" xfId="27249"/>
    <cellStyle name="Currency 2 2 5 5" xfId="27250"/>
    <cellStyle name="Currency 2 2 5 5 2" xfId="27251"/>
    <cellStyle name="Currency 2 2 5 5 2 2" xfId="27252"/>
    <cellStyle name="Currency 2 2 5 5 2 3" xfId="27253"/>
    <cellStyle name="Currency 2 2 5 5 3" xfId="27254"/>
    <cellStyle name="Currency 2 2 5 5 4" xfId="27255"/>
    <cellStyle name="Currency 2 2 5 5 5" xfId="27256"/>
    <cellStyle name="Currency 2 2 5 5 6" xfId="27257"/>
    <cellStyle name="Currency 2 2 5 6" xfId="27258"/>
    <cellStyle name="Currency 2 2 5 6 2" xfId="27259"/>
    <cellStyle name="Currency 2 2 5 6 3" xfId="27260"/>
    <cellStyle name="Currency 2 2 5 7" xfId="27261"/>
    <cellStyle name="Currency 2 2 5 8" xfId="27262"/>
    <cellStyle name="Currency 2 2 5 9" xfId="27263"/>
    <cellStyle name="Currency 2 2 6" xfId="27264"/>
    <cellStyle name="Currency 2 2 6 2" xfId="27265"/>
    <cellStyle name="Currency 2 2 6 2 2" xfId="27266"/>
    <cellStyle name="Currency 2 2 6 2 2 2" xfId="27267"/>
    <cellStyle name="Currency 2 2 6 2 2 2 2" xfId="27268"/>
    <cellStyle name="Currency 2 2 6 2 2 2 3" xfId="27269"/>
    <cellStyle name="Currency 2 2 6 2 2 3" xfId="27270"/>
    <cellStyle name="Currency 2 2 6 2 2 4" xfId="27271"/>
    <cellStyle name="Currency 2 2 6 2 2 5" xfId="27272"/>
    <cellStyle name="Currency 2 2 6 2 2 6" xfId="27273"/>
    <cellStyle name="Currency 2 2 6 2 3" xfId="27274"/>
    <cellStyle name="Currency 2 2 6 2 3 2" xfId="27275"/>
    <cellStyle name="Currency 2 2 6 2 3 3" xfId="27276"/>
    <cellStyle name="Currency 2 2 6 2 4" xfId="27277"/>
    <cellStyle name="Currency 2 2 6 2 5" xfId="27278"/>
    <cellStyle name="Currency 2 2 6 2 6" xfId="27279"/>
    <cellStyle name="Currency 2 2 6 2 7" xfId="27280"/>
    <cellStyle name="Currency 2 2 6 3" xfId="27281"/>
    <cellStyle name="Currency 2 2 6 3 2" xfId="27282"/>
    <cellStyle name="Currency 2 2 6 3 2 2" xfId="27283"/>
    <cellStyle name="Currency 2 2 6 3 2 3" xfId="27284"/>
    <cellStyle name="Currency 2 2 6 3 3" xfId="27285"/>
    <cellStyle name="Currency 2 2 6 3 4" xfId="27286"/>
    <cellStyle name="Currency 2 2 6 3 5" xfId="27287"/>
    <cellStyle name="Currency 2 2 6 3 6" xfId="27288"/>
    <cellStyle name="Currency 2 2 6 4" xfId="27289"/>
    <cellStyle name="Currency 2 2 6 4 2" xfId="27290"/>
    <cellStyle name="Currency 2 2 6 4 2 2" xfId="27291"/>
    <cellStyle name="Currency 2 2 6 4 2 3" xfId="27292"/>
    <cellStyle name="Currency 2 2 6 4 3" xfId="27293"/>
    <cellStyle name="Currency 2 2 6 4 4" xfId="27294"/>
    <cellStyle name="Currency 2 2 6 4 5" xfId="27295"/>
    <cellStyle name="Currency 2 2 6 4 6" xfId="27296"/>
    <cellStyle name="Currency 2 2 6 5" xfId="27297"/>
    <cellStyle name="Currency 2 2 6 5 2" xfId="27298"/>
    <cellStyle name="Currency 2 2 6 5 3" xfId="27299"/>
    <cellStyle name="Currency 2 2 6 6" xfId="27300"/>
    <cellStyle name="Currency 2 2 6 7" xfId="27301"/>
    <cellStyle name="Currency 2 2 6 8" xfId="27302"/>
    <cellStyle name="Currency 2 2 6 9" xfId="27303"/>
    <cellStyle name="Currency 2 2 7" xfId="27304"/>
    <cellStyle name="Currency 2 2 7 2" xfId="27305"/>
    <cellStyle name="Currency 2 2 7 2 2" xfId="27306"/>
    <cellStyle name="Currency 2 2 7 2 2 2" xfId="27307"/>
    <cellStyle name="Currency 2 2 7 2 2 3" xfId="27308"/>
    <cellStyle name="Currency 2 2 7 2 3" xfId="27309"/>
    <cellStyle name="Currency 2 2 7 2 4" xfId="27310"/>
    <cellStyle name="Currency 2 2 7 2 5" xfId="27311"/>
    <cellStyle name="Currency 2 2 7 2 6" xfId="27312"/>
    <cellStyle name="Currency 2 2 7 3" xfId="27313"/>
    <cellStyle name="Currency 2 2 7 3 2" xfId="27314"/>
    <cellStyle name="Currency 2 2 7 3 3" xfId="27315"/>
    <cellStyle name="Currency 2 2 7 4" xfId="27316"/>
    <cellStyle name="Currency 2 2 7 5" xfId="27317"/>
    <cellStyle name="Currency 2 2 7 6" xfId="27318"/>
    <cellStyle name="Currency 2 2 7 7" xfId="27319"/>
    <cellStyle name="Currency 2 2 8" xfId="27320"/>
    <cellStyle name="Currency 2 2 8 2" xfId="27321"/>
    <cellStyle name="Currency 2 2 8 2 2" xfId="27322"/>
    <cellStyle name="Currency 2 2 8 2 3" xfId="27323"/>
    <cellStyle name="Currency 2 2 8 3" xfId="27324"/>
    <cellStyle name="Currency 2 2 8 4" xfId="27325"/>
    <cellStyle name="Currency 2 2 8 5" xfId="27326"/>
    <cellStyle name="Currency 2 2 8 6" xfId="27327"/>
    <cellStyle name="Currency 2 2 9" xfId="27328"/>
    <cellStyle name="Currency 2 2 9 2" xfId="27329"/>
    <cellStyle name="Currency 2 2 9 2 2" xfId="27330"/>
    <cellStyle name="Currency 2 2 9 2 3" xfId="27331"/>
    <cellStyle name="Currency 2 2 9 3" xfId="27332"/>
    <cellStyle name="Currency 2 2 9 4" xfId="27333"/>
    <cellStyle name="Currency 2 2 9 5" xfId="27334"/>
    <cellStyle name="Currency 2 2 9 6" xfId="27335"/>
    <cellStyle name="Currency 2 3" xfId="27336"/>
    <cellStyle name="Currency 2 3 10" xfId="27337"/>
    <cellStyle name="Currency 2 3 10 2" xfId="27338"/>
    <cellStyle name="Currency 2 3 10 3" xfId="27339"/>
    <cellStyle name="Currency 2 3 11" xfId="27340"/>
    <cellStyle name="Currency 2 3 12" xfId="27341"/>
    <cellStyle name="Currency 2 3 13" xfId="27342"/>
    <cellStyle name="Currency 2 3 14" xfId="27343"/>
    <cellStyle name="Currency 2 3 2" xfId="27344"/>
    <cellStyle name="Currency 2 3 2 10" xfId="27345"/>
    <cellStyle name="Currency 2 3 2 11" xfId="27346"/>
    <cellStyle name="Currency 2 3 2 12" xfId="27347"/>
    <cellStyle name="Currency 2 3 2 13" xfId="27348"/>
    <cellStyle name="Currency 2 3 2 2" xfId="27349"/>
    <cellStyle name="Currency 2 3 2 2 10" xfId="27350"/>
    <cellStyle name="Currency 2 3 2 2 2" xfId="27351"/>
    <cellStyle name="Currency 2 3 2 2 2 2" xfId="27352"/>
    <cellStyle name="Currency 2 3 2 2 2 2 2" xfId="27353"/>
    <cellStyle name="Currency 2 3 2 2 2 2 2 2" xfId="27354"/>
    <cellStyle name="Currency 2 3 2 2 2 2 2 3" xfId="27355"/>
    <cellStyle name="Currency 2 3 2 2 2 2 3" xfId="27356"/>
    <cellStyle name="Currency 2 3 2 2 2 2 4" xfId="27357"/>
    <cellStyle name="Currency 2 3 2 2 2 2 5" xfId="27358"/>
    <cellStyle name="Currency 2 3 2 2 2 2 6" xfId="27359"/>
    <cellStyle name="Currency 2 3 2 2 2 3" xfId="27360"/>
    <cellStyle name="Currency 2 3 2 2 2 3 2" xfId="27361"/>
    <cellStyle name="Currency 2 3 2 2 2 3 2 2" xfId="27362"/>
    <cellStyle name="Currency 2 3 2 2 2 3 2 3" xfId="27363"/>
    <cellStyle name="Currency 2 3 2 2 2 3 3" xfId="27364"/>
    <cellStyle name="Currency 2 3 2 2 2 3 4" xfId="27365"/>
    <cellStyle name="Currency 2 3 2 2 2 3 5" xfId="27366"/>
    <cellStyle name="Currency 2 3 2 2 2 3 6" xfId="27367"/>
    <cellStyle name="Currency 2 3 2 2 2 4" xfId="27368"/>
    <cellStyle name="Currency 2 3 2 2 2 4 2" xfId="27369"/>
    <cellStyle name="Currency 2 3 2 2 2 4 3" xfId="27370"/>
    <cellStyle name="Currency 2 3 2 2 2 5" xfId="27371"/>
    <cellStyle name="Currency 2 3 2 2 2 6" xfId="27372"/>
    <cellStyle name="Currency 2 3 2 2 2 7" xfId="27373"/>
    <cellStyle name="Currency 2 3 2 2 2 8" xfId="27374"/>
    <cellStyle name="Currency 2 3 2 2 3" xfId="27375"/>
    <cellStyle name="Currency 2 3 2 2 3 2" xfId="27376"/>
    <cellStyle name="Currency 2 3 2 2 3 2 2" xfId="27377"/>
    <cellStyle name="Currency 2 3 2 2 3 2 2 2" xfId="27378"/>
    <cellStyle name="Currency 2 3 2 2 3 2 2 3" xfId="27379"/>
    <cellStyle name="Currency 2 3 2 2 3 2 3" xfId="27380"/>
    <cellStyle name="Currency 2 3 2 2 3 2 4" xfId="27381"/>
    <cellStyle name="Currency 2 3 2 2 3 2 5" xfId="27382"/>
    <cellStyle name="Currency 2 3 2 2 3 2 6" xfId="27383"/>
    <cellStyle name="Currency 2 3 2 2 3 3" xfId="27384"/>
    <cellStyle name="Currency 2 3 2 2 3 3 2" xfId="27385"/>
    <cellStyle name="Currency 2 3 2 2 3 3 3" xfId="27386"/>
    <cellStyle name="Currency 2 3 2 2 3 4" xfId="27387"/>
    <cellStyle name="Currency 2 3 2 2 3 5" xfId="27388"/>
    <cellStyle name="Currency 2 3 2 2 3 6" xfId="27389"/>
    <cellStyle name="Currency 2 3 2 2 3 7" xfId="27390"/>
    <cellStyle name="Currency 2 3 2 2 4" xfId="27391"/>
    <cellStyle name="Currency 2 3 2 2 4 2" xfId="27392"/>
    <cellStyle name="Currency 2 3 2 2 4 2 2" xfId="27393"/>
    <cellStyle name="Currency 2 3 2 2 4 2 3" xfId="27394"/>
    <cellStyle name="Currency 2 3 2 2 4 3" xfId="27395"/>
    <cellStyle name="Currency 2 3 2 2 4 4" xfId="27396"/>
    <cellStyle name="Currency 2 3 2 2 4 5" xfId="27397"/>
    <cellStyle name="Currency 2 3 2 2 4 6" xfId="27398"/>
    <cellStyle name="Currency 2 3 2 2 5" xfId="27399"/>
    <cellStyle name="Currency 2 3 2 2 5 2" xfId="27400"/>
    <cellStyle name="Currency 2 3 2 2 5 2 2" xfId="27401"/>
    <cellStyle name="Currency 2 3 2 2 5 2 3" xfId="27402"/>
    <cellStyle name="Currency 2 3 2 2 5 3" xfId="27403"/>
    <cellStyle name="Currency 2 3 2 2 5 4" xfId="27404"/>
    <cellStyle name="Currency 2 3 2 2 5 5" xfId="27405"/>
    <cellStyle name="Currency 2 3 2 2 5 6" xfId="27406"/>
    <cellStyle name="Currency 2 3 2 2 6" xfId="27407"/>
    <cellStyle name="Currency 2 3 2 2 6 2" xfId="27408"/>
    <cellStyle name="Currency 2 3 2 2 6 3" xfId="27409"/>
    <cellStyle name="Currency 2 3 2 2 7" xfId="27410"/>
    <cellStyle name="Currency 2 3 2 2 8" xfId="27411"/>
    <cellStyle name="Currency 2 3 2 2 9" xfId="27412"/>
    <cellStyle name="Currency 2 3 2 3" xfId="27413"/>
    <cellStyle name="Currency 2 3 2 3 2" xfId="27414"/>
    <cellStyle name="Currency 2 3 2 3 2 2" xfId="27415"/>
    <cellStyle name="Currency 2 3 2 3 2 2 2" xfId="27416"/>
    <cellStyle name="Currency 2 3 2 3 2 2 2 2" xfId="27417"/>
    <cellStyle name="Currency 2 3 2 3 2 2 2 3" xfId="27418"/>
    <cellStyle name="Currency 2 3 2 3 2 2 3" xfId="27419"/>
    <cellStyle name="Currency 2 3 2 3 2 2 4" xfId="27420"/>
    <cellStyle name="Currency 2 3 2 3 2 2 5" xfId="27421"/>
    <cellStyle name="Currency 2 3 2 3 2 2 6" xfId="27422"/>
    <cellStyle name="Currency 2 3 2 3 2 3" xfId="27423"/>
    <cellStyle name="Currency 2 3 2 3 2 3 2" xfId="27424"/>
    <cellStyle name="Currency 2 3 2 3 2 3 3" xfId="27425"/>
    <cellStyle name="Currency 2 3 2 3 2 4" xfId="27426"/>
    <cellStyle name="Currency 2 3 2 3 2 5" xfId="27427"/>
    <cellStyle name="Currency 2 3 2 3 2 6" xfId="27428"/>
    <cellStyle name="Currency 2 3 2 3 2 7" xfId="27429"/>
    <cellStyle name="Currency 2 3 2 3 3" xfId="27430"/>
    <cellStyle name="Currency 2 3 2 3 3 2" xfId="27431"/>
    <cellStyle name="Currency 2 3 2 3 3 2 2" xfId="27432"/>
    <cellStyle name="Currency 2 3 2 3 3 2 3" xfId="27433"/>
    <cellStyle name="Currency 2 3 2 3 3 3" xfId="27434"/>
    <cellStyle name="Currency 2 3 2 3 3 4" xfId="27435"/>
    <cellStyle name="Currency 2 3 2 3 3 5" xfId="27436"/>
    <cellStyle name="Currency 2 3 2 3 3 6" xfId="27437"/>
    <cellStyle name="Currency 2 3 2 3 4" xfId="27438"/>
    <cellStyle name="Currency 2 3 2 3 4 2" xfId="27439"/>
    <cellStyle name="Currency 2 3 2 3 4 2 2" xfId="27440"/>
    <cellStyle name="Currency 2 3 2 3 4 2 3" xfId="27441"/>
    <cellStyle name="Currency 2 3 2 3 4 3" xfId="27442"/>
    <cellStyle name="Currency 2 3 2 3 4 4" xfId="27443"/>
    <cellStyle name="Currency 2 3 2 3 4 5" xfId="27444"/>
    <cellStyle name="Currency 2 3 2 3 4 6" xfId="27445"/>
    <cellStyle name="Currency 2 3 2 3 5" xfId="27446"/>
    <cellStyle name="Currency 2 3 2 3 5 2" xfId="27447"/>
    <cellStyle name="Currency 2 3 2 3 5 3" xfId="27448"/>
    <cellStyle name="Currency 2 3 2 3 6" xfId="27449"/>
    <cellStyle name="Currency 2 3 2 3 7" xfId="27450"/>
    <cellStyle name="Currency 2 3 2 3 8" xfId="27451"/>
    <cellStyle name="Currency 2 3 2 3 9" xfId="27452"/>
    <cellStyle name="Currency 2 3 2 4" xfId="27453"/>
    <cellStyle name="Currency 2 3 2 4 2" xfId="27454"/>
    <cellStyle name="Currency 2 3 2 4 2 2" xfId="27455"/>
    <cellStyle name="Currency 2 3 2 4 2 2 2" xfId="27456"/>
    <cellStyle name="Currency 2 3 2 4 2 2 3" xfId="27457"/>
    <cellStyle name="Currency 2 3 2 4 2 3" xfId="27458"/>
    <cellStyle name="Currency 2 3 2 4 2 4" xfId="27459"/>
    <cellStyle name="Currency 2 3 2 4 2 5" xfId="27460"/>
    <cellStyle name="Currency 2 3 2 4 2 6" xfId="27461"/>
    <cellStyle name="Currency 2 3 2 4 3" xfId="27462"/>
    <cellStyle name="Currency 2 3 2 4 3 2" xfId="27463"/>
    <cellStyle name="Currency 2 3 2 4 3 3" xfId="27464"/>
    <cellStyle name="Currency 2 3 2 4 4" xfId="27465"/>
    <cellStyle name="Currency 2 3 2 4 5" xfId="27466"/>
    <cellStyle name="Currency 2 3 2 4 6" xfId="27467"/>
    <cellStyle name="Currency 2 3 2 4 7" xfId="27468"/>
    <cellStyle name="Currency 2 3 2 5" xfId="27469"/>
    <cellStyle name="Currency 2 3 2 5 2" xfId="27470"/>
    <cellStyle name="Currency 2 3 2 5 2 2" xfId="27471"/>
    <cellStyle name="Currency 2 3 2 5 2 3" xfId="27472"/>
    <cellStyle name="Currency 2 3 2 5 3" xfId="27473"/>
    <cellStyle name="Currency 2 3 2 5 4" xfId="27474"/>
    <cellStyle name="Currency 2 3 2 5 5" xfId="27475"/>
    <cellStyle name="Currency 2 3 2 5 6" xfId="27476"/>
    <cellStyle name="Currency 2 3 2 6" xfId="27477"/>
    <cellStyle name="Currency 2 3 2 6 2" xfId="27478"/>
    <cellStyle name="Currency 2 3 2 6 2 2" xfId="27479"/>
    <cellStyle name="Currency 2 3 2 6 2 3" xfId="27480"/>
    <cellStyle name="Currency 2 3 2 6 3" xfId="27481"/>
    <cellStyle name="Currency 2 3 2 6 4" xfId="27482"/>
    <cellStyle name="Currency 2 3 2 6 5" xfId="27483"/>
    <cellStyle name="Currency 2 3 2 6 6" xfId="27484"/>
    <cellStyle name="Currency 2 3 2 7" xfId="27485"/>
    <cellStyle name="Currency 2 3 2 7 2" xfId="27486"/>
    <cellStyle name="Currency 2 3 2 7 2 2" xfId="27487"/>
    <cellStyle name="Currency 2 3 2 7 2 3" xfId="27488"/>
    <cellStyle name="Currency 2 3 2 7 3" xfId="27489"/>
    <cellStyle name="Currency 2 3 2 7 4" xfId="27490"/>
    <cellStyle name="Currency 2 3 2 7 5" xfId="27491"/>
    <cellStyle name="Currency 2 3 2 7 6" xfId="27492"/>
    <cellStyle name="Currency 2 3 2 8" xfId="27493"/>
    <cellStyle name="Currency 2 3 2 8 2" xfId="27494"/>
    <cellStyle name="Currency 2 3 2 8 2 2" xfId="27495"/>
    <cellStyle name="Currency 2 3 2 8 2 3" xfId="27496"/>
    <cellStyle name="Currency 2 3 2 8 3" xfId="27497"/>
    <cellStyle name="Currency 2 3 2 8 4" xfId="27498"/>
    <cellStyle name="Currency 2 3 2 8 5" xfId="27499"/>
    <cellStyle name="Currency 2 3 2 8 6" xfId="27500"/>
    <cellStyle name="Currency 2 3 2 9" xfId="27501"/>
    <cellStyle name="Currency 2 3 2 9 2" xfId="27502"/>
    <cellStyle name="Currency 2 3 2 9 3" xfId="27503"/>
    <cellStyle name="Currency 2 3 3" xfId="27504"/>
    <cellStyle name="Currency 2 3 3 10" xfId="27505"/>
    <cellStyle name="Currency 2 3 3 2" xfId="27506"/>
    <cellStyle name="Currency 2 3 3 2 2" xfId="27507"/>
    <cellStyle name="Currency 2 3 3 2 2 2" xfId="27508"/>
    <cellStyle name="Currency 2 3 3 2 2 2 2" xfId="27509"/>
    <cellStyle name="Currency 2 3 3 2 2 2 3" xfId="27510"/>
    <cellStyle name="Currency 2 3 3 2 2 3" xfId="27511"/>
    <cellStyle name="Currency 2 3 3 2 2 4" xfId="27512"/>
    <cellStyle name="Currency 2 3 3 2 2 5" xfId="27513"/>
    <cellStyle name="Currency 2 3 3 2 2 6" xfId="27514"/>
    <cellStyle name="Currency 2 3 3 2 3" xfId="27515"/>
    <cellStyle name="Currency 2 3 3 2 3 2" xfId="27516"/>
    <cellStyle name="Currency 2 3 3 2 3 2 2" xfId="27517"/>
    <cellStyle name="Currency 2 3 3 2 3 2 3" xfId="27518"/>
    <cellStyle name="Currency 2 3 3 2 3 3" xfId="27519"/>
    <cellStyle name="Currency 2 3 3 2 3 4" xfId="27520"/>
    <cellStyle name="Currency 2 3 3 2 3 5" xfId="27521"/>
    <cellStyle name="Currency 2 3 3 2 3 6" xfId="27522"/>
    <cellStyle name="Currency 2 3 3 2 4" xfId="27523"/>
    <cellStyle name="Currency 2 3 3 2 4 2" xfId="27524"/>
    <cellStyle name="Currency 2 3 3 2 4 3" xfId="27525"/>
    <cellStyle name="Currency 2 3 3 2 5" xfId="27526"/>
    <cellStyle name="Currency 2 3 3 2 6" xfId="27527"/>
    <cellStyle name="Currency 2 3 3 2 7" xfId="27528"/>
    <cellStyle name="Currency 2 3 3 2 8" xfId="27529"/>
    <cellStyle name="Currency 2 3 3 3" xfId="27530"/>
    <cellStyle name="Currency 2 3 3 3 2" xfId="27531"/>
    <cellStyle name="Currency 2 3 3 3 2 2" xfId="27532"/>
    <cellStyle name="Currency 2 3 3 3 2 2 2" xfId="27533"/>
    <cellStyle name="Currency 2 3 3 3 2 2 3" xfId="27534"/>
    <cellStyle name="Currency 2 3 3 3 2 3" xfId="27535"/>
    <cellStyle name="Currency 2 3 3 3 2 4" xfId="27536"/>
    <cellStyle name="Currency 2 3 3 3 2 5" xfId="27537"/>
    <cellStyle name="Currency 2 3 3 3 2 6" xfId="27538"/>
    <cellStyle name="Currency 2 3 3 3 3" xfId="27539"/>
    <cellStyle name="Currency 2 3 3 3 3 2" xfId="27540"/>
    <cellStyle name="Currency 2 3 3 3 3 3" xfId="27541"/>
    <cellStyle name="Currency 2 3 3 3 4" xfId="27542"/>
    <cellStyle name="Currency 2 3 3 3 5" xfId="27543"/>
    <cellStyle name="Currency 2 3 3 3 6" xfId="27544"/>
    <cellStyle name="Currency 2 3 3 3 7" xfId="27545"/>
    <cellStyle name="Currency 2 3 3 4" xfId="27546"/>
    <cellStyle name="Currency 2 3 3 4 2" xfId="27547"/>
    <cellStyle name="Currency 2 3 3 4 2 2" xfId="27548"/>
    <cellStyle name="Currency 2 3 3 4 2 3" xfId="27549"/>
    <cellStyle name="Currency 2 3 3 4 3" xfId="27550"/>
    <cellStyle name="Currency 2 3 3 4 4" xfId="27551"/>
    <cellStyle name="Currency 2 3 3 4 5" xfId="27552"/>
    <cellStyle name="Currency 2 3 3 4 6" xfId="27553"/>
    <cellStyle name="Currency 2 3 3 5" xfId="27554"/>
    <cellStyle name="Currency 2 3 3 5 2" xfId="27555"/>
    <cellStyle name="Currency 2 3 3 5 2 2" xfId="27556"/>
    <cellStyle name="Currency 2 3 3 5 2 3" xfId="27557"/>
    <cellStyle name="Currency 2 3 3 5 3" xfId="27558"/>
    <cellStyle name="Currency 2 3 3 5 4" xfId="27559"/>
    <cellStyle name="Currency 2 3 3 5 5" xfId="27560"/>
    <cellStyle name="Currency 2 3 3 5 6" xfId="27561"/>
    <cellStyle name="Currency 2 3 3 6" xfId="27562"/>
    <cellStyle name="Currency 2 3 3 6 2" xfId="27563"/>
    <cellStyle name="Currency 2 3 3 6 3" xfId="27564"/>
    <cellStyle name="Currency 2 3 3 7" xfId="27565"/>
    <cellStyle name="Currency 2 3 3 8" xfId="27566"/>
    <cellStyle name="Currency 2 3 3 9" xfId="27567"/>
    <cellStyle name="Currency 2 3 4" xfId="27568"/>
    <cellStyle name="Currency 2 3 4 2" xfId="27569"/>
    <cellStyle name="Currency 2 3 4 2 2" xfId="27570"/>
    <cellStyle name="Currency 2 3 4 2 2 2" xfId="27571"/>
    <cellStyle name="Currency 2 3 4 2 2 2 2" xfId="27572"/>
    <cellStyle name="Currency 2 3 4 2 2 2 3" xfId="27573"/>
    <cellStyle name="Currency 2 3 4 2 2 3" xfId="27574"/>
    <cellStyle name="Currency 2 3 4 2 2 4" xfId="27575"/>
    <cellStyle name="Currency 2 3 4 2 2 5" xfId="27576"/>
    <cellStyle name="Currency 2 3 4 2 2 6" xfId="27577"/>
    <cellStyle name="Currency 2 3 4 2 3" xfId="27578"/>
    <cellStyle name="Currency 2 3 4 2 3 2" xfId="27579"/>
    <cellStyle name="Currency 2 3 4 2 3 3" xfId="27580"/>
    <cellStyle name="Currency 2 3 4 2 4" xfId="27581"/>
    <cellStyle name="Currency 2 3 4 2 5" xfId="27582"/>
    <cellStyle name="Currency 2 3 4 2 6" xfId="27583"/>
    <cellStyle name="Currency 2 3 4 2 7" xfId="27584"/>
    <cellStyle name="Currency 2 3 4 3" xfId="27585"/>
    <cellStyle name="Currency 2 3 4 3 2" xfId="27586"/>
    <cellStyle name="Currency 2 3 4 3 2 2" xfId="27587"/>
    <cellStyle name="Currency 2 3 4 3 2 3" xfId="27588"/>
    <cellStyle name="Currency 2 3 4 3 3" xfId="27589"/>
    <cellStyle name="Currency 2 3 4 3 4" xfId="27590"/>
    <cellStyle name="Currency 2 3 4 3 5" xfId="27591"/>
    <cellStyle name="Currency 2 3 4 3 6" xfId="27592"/>
    <cellStyle name="Currency 2 3 4 4" xfId="27593"/>
    <cellStyle name="Currency 2 3 4 4 2" xfId="27594"/>
    <cellStyle name="Currency 2 3 4 4 2 2" xfId="27595"/>
    <cellStyle name="Currency 2 3 4 4 2 3" xfId="27596"/>
    <cellStyle name="Currency 2 3 4 4 3" xfId="27597"/>
    <cellStyle name="Currency 2 3 4 4 4" xfId="27598"/>
    <cellStyle name="Currency 2 3 4 4 5" xfId="27599"/>
    <cellStyle name="Currency 2 3 4 4 6" xfId="27600"/>
    <cellStyle name="Currency 2 3 4 5" xfId="27601"/>
    <cellStyle name="Currency 2 3 4 5 2" xfId="27602"/>
    <cellStyle name="Currency 2 3 4 5 3" xfId="27603"/>
    <cellStyle name="Currency 2 3 4 6" xfId="27604"/>
    <cellStyle name="Currency 2 3 4 7" xfId="27605"/>
    <cellStyle name="Currency 2 3 4 8" xfId="27606"/>
    <cellStyle name="Currency 2 3 4 9" xfId="27607"/>
    <cellStyle name="Currency 2 3 5" xfId="27608"/>
    <cellStyle name="Currency 2 3 5 2" xfId="27609"/>
    <cellStyle name="Currency 2 3 5 2 2" xfId="27610"/>
    <cellStyle name="Currency 2 3 5 2 2 2" xfId="27611"/>
    <cellStyle name="Currency 2 3 5 2 2 3" xfId="27612"/>
    <cellStyle name="Currency 2 3 5 2 3" xfId="27613"/>
    <cellStyle name="Currency 2 3 5 2 4" xfId="27614"/>
    <cellStyle name="Currency 2 3 5 2 5" xfId="27615"/>
    <cellStyle name="Currency 2 3 5 2 6" xfId="27616"/>
    <cellStyle name="Currency 2 3 5 3" xfId="27617"/>
    <cellStyle name="Currency 2 3 5 3 2" xfId="27618"/>
    <cellStyle name="Currency 2 3 5 3 3" xfId="27619"/>
    <cellStyle name="Currency 2 3 5 4" xfId="27620"/>
    <cellStyle name="Currency 2 3 5 5" xfId="27621"/>
    <cellStyle name="Currency 2 3 5 6" xfId="27622"/>
    <cellStyle name="Currency 2 3 5 7" xfId="27623"/>
    <cellStyle name="Currency 2 3 6" xfId="27624"/>
    <cellStyle name="Currency 2 3 6 2" xfId="27625"/>
    <cellStyle name="Currency 2 3 6 2 2" xfId="27626"/>
    <cellStyle name="Currency 2 3 6 2 3" xfId="27627"/>
    <cellStyle name="Currency 2 3 6 3" xfId="27628"/>
    <cellStyle name="Currency 2 3 6 4" xfId="27629"/>
    <cellStyle name="Currency 2 3 6 5" xfId="27630"/>
    <cellStyle name="Currency 2 3 6 6" xfId="27631"/>
    <cellStyle name="Currency 2 3 7" xfId="27632"/>
    <cellStyle name="Currency 2 3 7 2" xfId="27633"/>
    <cellStyle name="Currency 2 3 7 2 2" xfId="27634"/>
    <cellStyle name="Currency 2 3 7 2 3" xfId="27635"/>
    <cellStyle name="Currency 2 3 7 3" xfId="27636"/>
    <cellStyle name="Currency 2 3 7 4" xfId="27637"/>
    <cellStyle name="Currency 2 3 7 5" xfId="27638"/>
    <cellStyle name="Currency 2 3 7 6" xfId="27639"/>
    <cellStyle name="Currency 2 3 8" xfId="27640"/>
    <cellStyle name="Currency 2 3 8 2" xfId="27641"/>
    <cellStyle name="Currency 2 3 8 2 2" xfId="27642"/>
    <cellStyle name="Currency 2 3 8 2 3" xfId="27643"/>
    <cellStyle name="Currency 2 3 8 3" xfId="27644"/>
    <cellStyle name="Currency 2 3 8 4" xfId="27645"/>
    <cellStyle name="Currency 2 3 8 5" xfId="27646"/>
    <cellStyle name="Currency 2 3 8 6" xfId="27647"/>
    <cellStyle name="Currency 2 3 9" xfId="27648"/>
    <cellStyle name="Currency 2 3 9 2" xfId="27649"/>
    <cellStyle name="Currency 2 3 9 2 2" xfId="27650"/>
    <cellStyle name="Currency 2 3 9 2 3" xfId="27651"/>
    <cellStyle name="Currency 2 3 9 3" xfId="27652"/>
    <cellStyle name="Currency 2 3 9 4" xfId="27653"/>
    <cellStyle name="Currency 2 3 9 5" xfId="27654"/>
    <cellStyle name="Currency 2 3 9 6" xfId="27655"/>
    <cellStyle name="Currency 2 4" xfId="27656"/>
    <cellStyle name="Currency 2 4 10" xfId="27657"/>
    <cellStyle name="Currency 2 4 10 2" xfId="27658"/>
    <cellStyle name="Currency 2 4 10 3" xfId="27659"/>
    <cellStyle name="Currency 2 4 11" xfId="27660"/>
    <cellStyle name="Currency 2 4 12" xfId="27661"/>
    <cellStyle name="Currency 2 4 13" xfId="27662"/>
    <cellStyle name="Currency 2 4 14" xfId="27663"/>
    <cellStyle name="Currency 2 4 2" xfId="27664"/>
    <cellStyle name="Currency 2 4 2 10" xfId="27665"/>
    <cellStyle name="Currency 2 4 2 11" xfId="27666"/>
    <cellStyle name="Currency 2 4 2 12" xfId="27667"/>
    <cellStyle name="Currency 2 4 2 13" xfId="27668"/>
    <cellStyle name="Currency 2 4 2 2" xfId="27669"/>
    <cellStyle name="Currency 2 4 2 2 10" xfId="27670"/>
    <cellStyle name="Currency 2 4 2 2 2" xfId="27671"/>
    <cellStyle name="Currency 2 4 2 2 2 2" xfId="27672"/>
    <cellStyle name="Currency 2 4 2 2 2 2 2" xfId="27673"/>
    <cellStyle name="Currency 2 4 2 2 2 2 2 2" xfId="27674"/>
    <cellStyle name="Currency 2 4 2 2 2 2 2 3" xfId="27675"/>
    <cellStyle name="Currency 2 4 2 2 2 2 3" xfId="27676"/>
    <cellStyle name="Currency 2 4 2 2 2 2 4" xfId="27677"/>
    <cellStyle name="Currency 2 4 2 2 2 2 5" xfId="27678"/>
    <cellStyle name="Currency 2 4 2 2 2 2 6" xfId="27679"/>
    <cellStyle name="Currency 2 4 2 2 2 3" xfId="27680"/>
    <cellStyle name="Currency 2 4 2 2 2 3 2" xfId="27681"/>
    <cellStyle name="Currency 2 4 2 2 2 3 2 2" xfId="27682"/>
    <cellStyle name="Currency 2 4 2 2 2 3 2 3" xfId="27683"/>
    <cellStyle name="Currency 2 4 2 2 2 3 3" xfId="27684"/>
    <cellStyle name="Currency 2 4 2 2 2 3 4" xfId="27685"/>
    <cellStyle name="Currency 2 4 2 2 2 3 5" xfId="27686"/>
    <cellStyle name="Currency 2 4 2 2 2 3 6" xfId="27687"/>
    <cellStyle name="Currency 2 4 2 2 2 4" xfId="27688"/>
    <cellStyle name="Currency 2 4 2 2 2 4 2" xfId="27689"/>
    <cellStyle name="Currency 2 4 2 2 2 4 3" xfId="27690"/>
    <cellStyle name="Currency 2 4 2 2 2 5" xfId="27691"/>
    <cellStyle name="Currency 2 4 2 2 2 6" xfId="27692"/>
    <cellStyle name="Currency 2 4 2 2 2 7" xfId="27693"/>
    <cellStyle name="Currency 2 4 2 2 2 8" xfId="27694"/>
    <cellStyle name="Currency 2 4 2 2 3" xfId="27695"/>
    <cellStyle name="Currency 2 4 2 2 3 2" xfId="27696"/>
    <cellStyle name="Currency 2 4 2 2 3 2 2" xfId="27697"/>
    <cellStyle name="Currency 2 4 2 2 3 2 2 2" xfId="27698"/>
    <cellStyle name="Currency 2 4 2 2 3 2 2 3" xfId="27699"/>
    <cellStyle name="Currency 2 4 2 2 3 2 3" xfId="27700"/>
    <cellStyle name="Currency 2 4 2 2 3 2 4" xfId="27701"/>
    <cellStyle name="Currency 2 4 2 2 3 2 5" xfId="27702"/>
    <cellStyle name="Currency 2 4 2 2 3 2 6" xfId="27703"/>
    <cellStyle name="Currency 2 4 2 2 3 3" xfId="27704"/>
    <cellStyle name="Currency 2 4 2 2 3 3 2" xfId="27705"/>
    <cellStyle name="Currency 2 4 2 2 3 3 3" xfId="27706"/>
    <cellStyle name="Currency 2 4 2 2 3 4" xfId="27707"/>
    <cellStyle name="Currency 2 4 2 2 3 5" xfId="27708"/>
    <cellStyle name="Currency 2 4 2 2 3 6" xfId="27709"/>
    <cellStyle name="Currency 2 4 2 2 3 7" xfId="27710"/>
    <cellStyle name="Currency 2 4 2 2 4" xfId="27711"/>
    <cellStyle name="Currency 2 4 2 2 4 2" xfId="27712"/>
    <cellStyle name="Currency 2 4 2 2 4 2 2" xfId="27713"/>
    <cellStyle name="Currency 2 4 2 2 4 2 3" xfId="27714"/>
    <cellStyle name="Currency 2 4 2 2 4 3" xfId="27715"/>
    <cellStyle name="Currency 2 4 2 2 4 4" xfId="27716"/>
    <cellStyle name="Currency 2 4 2 2 4 5" xfId="27717"/>
    <cellStyle name="Currency 2 4 2 2 4 6" xfId="27718"/>
    <cellStyle name="Currency 2 4 2 2 5" xfId="27719"/>
    <cellStyle name="Currency 2 4 2 2 5 2" xfId="27720"/>
    <cellStyle name="Currency 2 4 2 2 5 2 2" xfId="27721"/>
    <cellStyle name="Currency 2 4 2 2 5 2 3" xfId="27722"/>
    <cellStyle name="Currency 2 4 2 2 5 3" xfId="27723"/>
    <cellStyle name="Currency 2 4 2 2 5 4" xfId="27724"/>
    <cellStyle name="Currency 2 4 2 2 5 5" xfId="27725"/>
    <cellStyle name="Currency 2 4 2 2 5 6" xfId="27726"/>
    <cellStyle name="Currency 2 4 2 2 6" xfId="27727"/>
    <cellStyle name="Currency 2 4 2 2 6 2" xfId="27728"/>
    <cellStyle name="Currency 2 4 2 2 6 3" xfId="27729"/>
    <cellStyle name="Currency 2 4 2 2 7" xfId="27730"/>
    <cellStyle name="Currency 2 4 2 2 8" xfId="27731"/>
    <cellStyle name="Currency 2 4 2 2 9" xfId="27732"/>
    <cellStyle name="Currency 2 4 2 3" xfId="27733"/>
    <cellStyle name="Currency 2 4 2 3 2" xfId="27734"/>
    <cellStyle name="Currency 2 4 2 3 2 2" xfId="27735"/>
    <cellStyle name="Currency 2 4 2 3 2 2 2" xfId="27736"/>
    <cellStyle name="Currency 2 4 2 3 2 2 2 2" xfId="27737"/>
    <cellStyle name="Currency 2 4 2 3 2 2 2 3" xfId="27738"/>
    <cellStyle name="Currency 2 4 2 3 2 2 3" xfId="27739"/>
    <cellStyle name="Currency 2 4 2 3 2 2 4" xfId="27740"/>
    <cellStyle name="Currency 2 4 2 3 2 2 5" xfId="27741"/>
    <cellStyle name="Currency 2 4 2 3 2 2 6" xfId="27742"/>
    <cellStyle name="Currency 2 4 2 3 2 3" xfId="27743"/>
    <cellStyle name="Currency 2 4 2 3 2 3 2" xfId="27744"/>
    <cellStyle name="Currency 2 4 2 3 2 3 3" xfId="27745"/>
    <cellStyle name="Currency 2 4 2 3 2 4" xfId="27746"/>
    <cellStyle name="Currency 2 4 2 3 2 5" xfId="27747"/>
    <cellStyle name="Currency 2 4 2 3 2 6" xfId="27748"/>
    <cellStyle name="Currency 2 4 2 3 2 7" xfId="27749"/>
    <cellStyle name="Currency 2 4 2 3 3" xfId="27750"/>
    <cellStyle name="Currency 2 4 2 3 3 2" xfId="27751"/>
    <cellStyle name="Currency 2 4 2 3 3 2 2" xfId="27752"/>
    <cellStyle name="Currency 2 4 2 3 3 2 3" xfId="27753"/>
    <cellStyle name="Currency 2 4 2 3 3 3" xfId="27754"/>
    <cellStyle name="Currency 2 4 2 3 3 4" xfId="27755"/>
    <cellStyle name="Currency 2 4 2 3 3 5" xfId="27756"/>
    <cellStyle name="Currency 2 4 2 3 3 6" xfId="27757"/>
    <cellStyle name="Currency 2 4 2 3 4" xfId="27758"/>
    <cellStyle name="Currency 2 4 2 3 4 2" xfId="27759"/>
    <cellStyle name="Currency 2 4 2 3 4 2 2" xfId="27760"/>
    <cellStyle name="Currency 2 4 2 3 4 2 3" xfId="27761"/>
    <cellStyle name="Currency 2 4 2 3 4 3" xfId="27762"/>
    <cellStyle name="Currency 2 4 2 3 4 4" xfId="27763"/>
    <cellStyle name="Currency 2 4 2 3 4 5" xfId="27764"/>
    <cellStyle name="Currency 2 4 2 3 4 6" xfId="27765"/>
    <cellStyle name="Currency 2 4 2 3 5" xfId="27766"/>
    <cellStyle name="Currency 2 4 2 3 5 2" xfId="27767"/>
    <cellStyle name="Currency 2 4 2 3 5 3" xfId="27768"/>
    <cellStyle name="Currency 2 4 2 3 6" xfId="27769"/>
    <cellStyle name="Currency 2 4 2 3 7" xfId="27770"/>
    <cellStyle name="Currency 2 4 2 3 8" xfId="27771"/>
    <cellStyle name="Currency 2 4 2 3 9" xfId="27772"/>
    <cellStyle name="Currency 2 4 2 4" xfId="27773"/>
    <cellStyle name="Currency 2 4 2 4 2" xfId="27774"/>
    <cellStyle name="Currency 2 4 2 4 2 2" xfId="27775"/>
    <cellStyle name="Currency 2 4 2 4 2 2 2" xfId="27776"/>
    <cellStyle name="Currency 2 4 2 4 2 2 3" xfId="27777"/>
    <cellStyle name="Currency 2 4 2 4 2 3" xfId="27778"/>
    <cellStyle name="Currency 2 4 2 4 2 4" xfId="27779"/>
    <cellStyle name="Currency 2 4 2 4 2 5" xfId="27780"/>
    <cellStyle name="Currency 2 4 2 4 2 6" xfId="27781"/>
    <cellStyle name="Currency 2 4 2 4 3" xfId="27782"/>
    <cellStyle name="Currency 2 4 2 4 3 2" xfId="27783"/>
    <cellStyle name="Currency 2 4 2 4 3 3" xfId="27784"/>
    <cellStyle name="Currency 2 4 2 4 4" xfId="27785"/>
    <cellStyle name="Currency 2 4 2 4 5" xfId="27786"/>
    <cellStyle name="Currency 2 4 2 4 6" xfId="27787"/>
    <cellStyle name="Currency 2 4 2 4 7" xfId="27788"/>
    <cellStyle name="Currency 2 4 2 5" xfId="27789"/>
    <cellStyle name="Currency 2 4 2 5 2" xfId="27790"/>
    <cellStyle name="Currency 2 4 2 5 2 2" xfId="27791"/>
    <cellStyle name="Currency 2 4 2 5 2 3" xfId="27792"/>
    <cellStyle name="Currency 2 4 2 5 3" xfId="27793"/>
    <cellStyle name="Currency 2 4 2 5 4" xfId="27794"/>
    <cellStyle name="Currency 2 4 2 5 5" xfId="27795"/>
    <cellStyle name="Currency 2 4 2 5 6" xfId="27796"/>
    <cellStyle name="Currency 2 4 2 6" xfId="27797"/>
    <cellStyle name="Currency 2 4 2 6 2" xfId="27798"/>
    <cellStyle name="Currency 2 4 2 6 2 2" xfId="27799"/>
    <cellStyle name="Currency 2 4 2 6 2 3" xfId="27800"/>
    <cellStyle name="Currency 2 4 2 6 3" xfId="27801"/>
    <cellStyle name="Currency 2 4 2 6 4" xfId="27802"/>
    <cellStyle name="Currency 2 4 2 6 5" xfId="27803"/>
    <cellStyle name="Currency 2 4 2 6 6" xfId="27804"/>
    <cellStyle name="Currency 2 4 2 7" xfId="27805"/>
    <cellStyle name="Currency 2 4 2 7 2" xfId="27806"/>
    <cellStyle name="Currency 2 4 2 7 2 2" xfId="27807"/>
    <cellStyle name="Currency 2 4 2 7 2 3" xfId="27808"/>
    <cellStyle name="Currency 2 4 2 7 3" xfId="27809"/>
    <cellStyle name="Currency 2 4 2 7 4" xfId="27810"/>
    <cellStyle name="Currency 2 4 2 7 5" xfId="27811"/>
    <cellStyle name="Currency 2 4 2 7 6" xfId="27812"/>
    <cellStyle name="Currency 2 4 2 8" xfId="27813"/>
    <cellStyle name="Currency 2 4 2 8 2" xfId="27814"/>
    <cellStyle name="Currency 2 4 2 8 2 2" xfId="27815"/>
    <cellStyle name="Currency 2 4 2 8 2 3" xfId="27816"/>
    <cellStyle name="Currency 2 4 2 8 3" xfId="27817"/>
    <cellStyle name="Currency 2 4 2 8 4" xfId="27818"/>
    <cellStyle name="Currency 2 4 2 8 5" xfId="27819"/>
    <cellStyle name="Currency 2 4 2 8 6" xfId="27820"/>
    <cellStyle name="Currency 2 4 2 9" xfId="27821"/>
    <cellStyle name="Currency 2 4 2 9 2" xfId="27822"/>
    <cellStyle name="Currency 2 4 2 9 3" xfId="27823"/>
    <cellStyle name="Currency 2 4 3" xfId="27824"/>
    <cellStyle name="Currency 2 4 3 10" xfId="27825"/>
    <cellStyle name="Currency 2 4 3 2" xfId="27826"/>
    <cellStyle name="Currency 2 4 3 2 2" xfId="27827"/>
    <cellStyle name="Currency 2 4 3 2 2 2" xfId="27828"/>
    <cellStyle name="Currency 2 4 3 2 2 2 2" xfId="27829"/>
    <cellStyle name="Currency 2 4 3 2 2 2 3" xfId="27830"/>
    <cellStyle name="Currency 2 4 3 2 2 3" xfId="27831"/>
    <cellStyle name="Currency 2 4 3 2 2 4" xfId="27832"/>
    <cellStyle name="Currency 2 4 3 2 2 5" xfId="27833"/>
    <cellStyle name="Currency 2 4 3 2 2 6" xfId="27834"/>
    <cellStyle name="Currency 2 4 3 2 3" xfId="27835"/>
    <cellStyle name="Currency 2 4 3 2 3 2" xfId="27836"/>
    <cellStyle name="Currency 2 4 3 2 3 2 2" xfId="27837"/>
    <cellStyle name="Currency 2 4 3 2 3 2 3" xfId="27838"/>
    <cellStyle name="Currency 2 4 3 2 3 3" xfId="27839"/>
    <cellStyle name="Currency 2 4 3 2 3 4" xfId="27840"/>
    <cellStyle name="Currency 2 4 3 2 3 5" xfId="27841"/>
    <cellStyle name="Currency 2 4 3 2 3 6" xfId="27842"/>
    <cellStyle name="Currency 2 4 3 2 4" xfId="27843"/>
    <cellStyle name="Currency 2 4 3 2 4 2" xfId="27844"/>
    <cellStyle name="Currency 2 4 3 2 4 3" xfId="27845"/>
    <cellStyle name="Currency 2 4 3 2 5" xfId="27846"/>
    <cellStyle name="Currency 2 4 3 2 6" xfId="27847"/>
    <cellStyle name="Currency 2 4 3 2 7" xfId="27848"/>
    <cellStyle name="Currency 2 4 3 2 8" xfId="27849"/>
    <cellStyle name="Currency 2 4 3 3" xfId="27850"/>
    <cellStyle name="Currency 2 4 3 3 2" xfId="27851"/>
    <cellStyle name="Currency 2 4 3 3 2 2" xfId="27852"/>
    <cellStyle name="Currency 2 4 3 3 2 2 2" xfId="27853"/>
    <cellStyle name="Currency 2 4 3 3 2 2 3" xfId="27854"/>
    <cellStyle name="Currency 2 4 3 3 2 3" xfId="27855"/>
    <cellStyle name="Currency 2 4 3 3 2 4" xfId="27856"/>
    <cellStyle name="Currency 2 4 3 3 2 5" xfId="27857"/>
    <cellStyle name="Currency 2 4 3 3 2 6" xfId="27858"/>
    <cellStyle name="Currency 2 4 3 3 3" xfId="27859"/>
    <cellStyle name="Currency 2 4 3 3 3 2" xfId="27860"/>
    <cellStyle name="Currency 2 4 3 3 3 3" xfId="27861"/>
    <cellStyle name="Currency 2 4 3 3 4" xfId="27862"/>
    <cellStyle name="Currency 2 4 3 3 5" xfId="27863"/>
    <cellStyle name="Currency 2 4 3 3 6" xfId="27864"/>
    <cellStyle name="Currency 2 4 3 3 7" xfId="27865"/>
    <cellStyle name="Currency 2 4 3 4" xfId="27866"/>
    <cellStyle name="Currency 2 4 3 4 2" xfId="27867"/>
    <cellStyle name="Currency 2 4 3 4 2 2" xfId="27868"/>
    <cellStyle name="Currency 2 4 3 4 2 3" xfId="27869"/>
    <cellStyle name="Currency 2 4 3 4 3" xfId="27870"/>
    <cellStyle name="Currency 2 4 3 4 4" xfId="27871"/>
    <cellStyle name="Currency 2 4 3 4 5" xfId="27872"/>
    <cellStyle name="Currency 2 4 3 4 6" xfId="27873"/>
    <cellStyle name="Currency 2 4 3 5" xfId="27874"/>
    <cellStyle name="Currency 2 4 3 5 2" xfId="27875"/>
    <cellStyle name="Currency 2 4 3 5 2 2" xfId="27876"/>
    <cellStyle name="Currency 2 4 3 5 2 3" xfId="27877"/>
    <cellStyle name="Currency 2 4 3 5 3" xfId="27878"/>
    <cellStyle name="Currency 2 4 3 5 4" xfId="27879"/>
    <cellStyle name="Currency 2 4 3 5 5" xfId="27880"/>
    <cellStyle name="Currency 2 4 3 5 6" xfId="27881"/>
    <cellStyle name="Currency 2 4 3 6" xfId="27882"/>
    <cellStyle name="Currency 2 4 3 6 2" xfId="27883"/>
    <cellStyle name="Currency 2 4 3 6 3" xfId="27884"/>
    <cellStyle name="Currency 2 4 3 7" xfId="27885"/>
    <cellStyle name="Currency 2 4 3 8" xfId="27886"/>
    <cellStyle name="Currency 2 4 3 9" xfId="27887"/>
    <cellStyle name="Currency 2 4 4" xfId="27888"/>
    <cellStyle name="Currency 2 4 4 2" xfId="27889"/>
    <cellStyle name="Currency 2 4 4 2 2" xfId="27890"/>
    <cellStyle name="Currency 2 4 4 2 2 2" xfId="27891"/>
    <cellStyle name="Currency 2 4 4 2 2 2 2" xfId="27892"/>
    <cellStyle name="Currency 2 4 4 2 2 2 3" xfId="27893"/>
    <cellStyle name="Currency 2 4 4 2 2 3" xfId="27894"/>
    <cellStyle name="Currency 2 4 4 2 2 4" xfId="27895"/>
    <cellStyle name="Currency 2 4 4 2 2 5" xfId="27896"/>
    <cellStyle name="Currency 2 4 4 2 2 6" xfId="27897"/>
    <cellStyle name="Currency 2 4 4 2 3" xfId="27898"/>
    <cellStyle name="Currency 2 4 4 2 3 2" xfId="27899"/>
    <cellStyle name="Currency 2 4 4 2 3 3" xfId="27900"/>
    <cellStyle name="Currency 2 4 4 2 4" xfId="27901"/>
    <cellStyle name="Currency 2 4 4 2 5" xfId="27902"/>
    <cellStyle name="Currency 2 4 4 2 6" xfId="27903"/>
    <cellStyle name="Currency 2 4 4 2 7" xfId="27904"/>
    <cellStyle name="Currency 2 4 4 3" xfId="27905"/>
    <cellStyle name="Currency 2 4 4 3 2" xfId="27906"/>
    <cellStyle name="Currency 2 4 4 3 2 2" xfId="27907"/>
    <cellStyle name="Currency 2 4 4 3 2 3" xfId="27908"/>
    <cellStyle name="Currency 2 4 4 3 3" xfId="27909"/>
    <cellStyle name="Currency 2 4 4 3 4" xfId="27910"/>
    <cellStyle name="Currency 2 4 4 3 5" xfId="27911"/>
    <cellStyle name="Currency 2 4 4 3 6" xfId="27912"/>
    <cellStyle name="Currency 2 4 4 4" xfId="27913"/>
    <cellStyle name="Currency 2 4 4 4 2" xfId="27914"/>
    <cellStyle name="Currency 2 4 4 4 2 2" xfId="27915"/>
    <cellStyle name="Currency 2 4 4 4 2 3" xfId="27916"/>
    <cellStyle name="Currency 2 4 4 4 3" xfId="27917"/>
    <cellStyle name="Currency 2 4 4 4 4" xfId="27918"/>
    <cellStyle name="Currency 2 4 4 4 5" xfId="27919"/>
    <cellStyle name="Currency 2 4 4 4 6" xfId="27920"/>
    <cellStyle name="Currency 2 4 4 5" xfId="27921"/>
    <cellStyle name="Currency 2 4 4 5 2" xfId="27922"/>
    <cellStyle name="Currency 2 4 4 5 3" xfId="27923"/>
    <cellStyle name="Currency 2 4 4 6" xfId="27924"/>
    <cellStyle name="Currency 2 4 4 7" xfId="27925"/>
    <cellStyle name="Currency 2 4 4 8" xfId="27926"/>
    <cellStyle name="Currency 2 4 4 9" xfId="27927"/>
    <cellStyle name="Currency 2 4 5" xfId="27928"/>
    <cellStyle name="Currency 2 4 5 2" xfId="27929"/>
    <cellStyle name="Currency 2 4 5 2 2" xfId="27930"/>
    <cellStyle name="Currency 2 4 5 2 2 2" xfId="27931"/>
    <cellStyle name="Currency 2 4 5 2 2 3" xfId="27932"/>
    <cellStyle name="Currency 2 4 5 2 3" xfId="27933"/>
    <cellStyle name="Currency 2 4 5 2 4" xfId="27934"/>
    <cellStyle name="Currency 2 4 5 2 5" xfId="27935"/>
    <cellStyle name="Currency 2 4 5 2 6" xfId="27936"/>
    <cellStyle name="Currency 2 4 5 3" xfId="27937"/>
    <cellStyle name="Currency 2 4 5 3 2" xfId="27938"/>
    <cellStyle name="Currency 2 4 5 3 3" xfId="27939"/>
    <cellStyle name="Currency 2 4 5 4" xfId="27940"/>
    <cellStyle name="Currency 2 4 5 5" xfId="27941"/>
    <cellStyle name="Currency 2 4 5 6" xfId="27942"/>
    <cellStyle name="Currency 2 4 5 7" xfId="27943"/>
    <cellStyle name="Currency 2 4 6" xfId="27944"/>
    <cellStyle name="Currency 2 4 6 2" xfId="27945"/>
    <cellStyle name="Currency 2 4 6 2 2" xfId="27946"/>
    <cellStyle name="Currency 2 4 6 2 3" xfId="27947"/>
    <cellStyle name="Currency 2 4 6 3" xfId="27948"/>
    <cellStyle name="Currency 2 4 6 4" xfId="27949"/>
    <cellStyle name="Currency 2 4 6 5" xfId="27950"/>
    <cellStyle name="Currency 2 4 6 6" xfId="27951"/>
    <cellStyle name="Currency 2 4 7" xfId="27952"/>
    <cellStyle name="Currency 2 4 7 2" xfId="27953"/>
    <cellStyle name="Currency 2 4 7 2 2" xfId="27954"/>
    <cellStyle name="Currency 2 4 7 2 3" xfId="27955"/>
    <cellStyle name="Currency 2 4 7 3" xfId="27956"/>
    <cellStyle name="Currency 2 4 7 4" xfId="27957"/>
    <cellStyle name="Currency 2 4 7 5" xfId="27958"/>
    <cellStyle name="Currency 2 4 7 6" xfId="27959"/>
    <cellStyle name="Currency 2 4 8" xfId="27960"/>
    <cellStyle name="Currency 2 4 8 2" xfId="27961"/>
    <cellStyle name="Currency 2 4 8 2 2" xfId="27962"/>
    <cellStyle name="Currency 2 4 8 2 3" xfId="27963"/>
    <cellStyle name="Currency 2 4 8 3" xfId="27964"/>
    <cellStyle name="Currency 2 4 8 4" xfId="27965"/>
    <cellStyle name="Currency 2 4 8 5" xfId="27966"/>
    <cellStyle name="Currency 2 4 8 6" xfId="27967"/>
    <cellStyle name="Currency 2 4 9" xfId="27968"/>
    <cellStyle name="Currency 2 4 9 2" xfId="27969"/>
    <cellStyle name="Currency 2 4 9 2 2" xfId="27970"/>
    <cellStyle name="Currency 2 4 9 2 3" xfId="27971"/>
    <cellStyle name="Currency 2 4 9 3" xfId="27972"/>
    <cellStyle name="Currency 2 4 9 4" xfId="27973"/>
    <cellStyle name="Currency 2 4 9 5" xfId="27974"/>
    <cellStyle name="Currency 2 4 9 6" xfId="27975"/>
    <cellStyle name="Currency 2 5" xfId="27976"/>
    <cellStyle name="Currency 2 5 10" xfId="27977"/>
    <cellStyle name="Currency 2 5 11" xfId="27978"/>
    <cellStyle name="Currency 2 5 12" xfId="27979"/>
    <cellStyle name="Currency 2 5 13" xfId="27980"/>
    <cellStyle name="Currency 2 5 2" xfId="27981"/>
    <cellStyle name="Currency 2 5 2 10" xfId="27982"/>
    <cellStyle name="Currency 2 5 2 2" xfId="27983"/>
    <cellStyle name="Currency 2 5 2 2 2" xfId="27984"/>
    <cellStyle name="Currency 2 5 2 2 2 2" xfId="27985"/>
    <cellStyle name="Currency 2 5 2 2 2 2 2" xfId="27986"/>
    <cellStyle name="Currency 2 5 2 2 2 2 3" xfId="27987"/>
    <cellStyle name="Currency 2 5 2 2 2 3" xfId="27988"/>
    <cellStyle name="Currency 2 5 2 2 2 4" xfId="27989"/>
    <cellStyle name="Currency 2 5 2 2 2 5" xfId="27990"/>
    <cellStyle name="Currency 2 5 2 2 2 6" xfId="27991"/>
    <cellStyle name="Currency 2 5 2 2 3" xfId="27992"/>
    <cellStyle name="Currency 2 5 2 2 3 2" xfId="27993"/>
    <cellStyle name="Currency 2 5 2 2 3 2 2" xfId="27994"/>
    <cellStyle name="Currency 2 5 2 2 3 2 3" xfId="27995"/>
    <cellStyle name="Currency 2 5 2 2 3 3" xfId="27996"/>
    <cellStyle name="Currency 2 5 2 2 3 4" xfId="27997"/>
    <cellStyle name="Currency 2 5 2 2 3 5" xfId="27998"/>
    <cellStyle name="Currency 2 5 2 2 3 6" xfId="27999"/>
    <cellStyle name="Currency 2 5 2 2 4" xfId="28000"/>
    <cellStyle name="Currency 2 5 2 2 4 2" xfId="28001"/>
    <cellStyle name="Currency 2 5 2 2 4 3" xfId="28002"/>
    <cellStyle name="Currency 2 5 2 2 5" xfId="28003"/>
    <cellStyle name="Currency 2 5 2 2 6" xfId="28004"/>
    <cellStyle name="Currency 2 5 2 2 7" xfId="28005"/>
    <cellStyle name="Currency 2 5 2 2 8" xfId="28006"/>
    <cellStyle name="Currency 2 5 2 3" xfId="28007"/>
    <cellStyle name="Currency 2 5 2 3 2" xfId="28008"/>
    <cellStyle name="Currency 2 5 2 3 2 2" xfId="28009"/>
    <cellStyle name="Currency 2 5 2 3 2 2 2" xfId="28010"/>
    <cellStyle name="Currency 2 5 2 3 2 2 3" xfId="28011"/>
    <cellStyle name="Currency 2 5 2 3 2 3" xfId="28012"/>
    <cellStyle name="Currency 2 5 2 3 2 4" xfId="28013"/>
    <cellStyle name="Currency 2 5 2 3 2 5" xfId="28014"/>
    <cellStyle name="Currency 2 5 2 3 2 6" xfId="28015"/>
    <cellStyle name="Currency 2 5 2 3 3" xfId="28016"/>
    <cellStyle name="Currency 2 5 2 3 3 2" xfId="28017"/>
    <cellStyle name="Currency 2 5 2 3 3 3" xfId="28018"/>
    <cellStyle name="Currency 2 5 2 3 4" xfId="28019"/>
    <cellStyle name="Currency 2 5 2 3 5" xfId="28020"/>
    <cellStyle name="Currency 2 5 2 3 6" xfId="28021"/>
    <cellStyle name="Currency 2 5 2 3 7" xfId="28022"/>
    <cellStyle name="Currency 2 5 2 4" xfId="28023"/>
    <cellStyle name="Currency 2 5 2 4 2" xfId="28024"/>
    <cellStyle name="Currency 2 5 2 4 2 2" xfId="28025"/>
    <cellStyle name="Currency 2 5 2 4 2 3" xfId="28026"/>
    <cellStyle name="Currency 2 5 2 4 3" xfId="28027"/>
    <cellStyle name="Currency 2 5 2 4 4" xfId="28028"/>
    <cellStyle name="Currency 2 5 2 4 5" xfId="28029"/>
    <cellStyle name="Currency 2 5 2 4 6" xfId="28030"/>
    <cellStyle name="Currency 2 5 2 5" xfId="28031"/>
    <cellStyle name="Currency 2 5 2 5 2" xfId="28032"/>
    <cellStyle name="Currency 2 5 2 5 2 2" xfId="28033"/>
    <cellStyle name="Currency 2 5 2 5 2 3" xfId="28034"/>
    <cellStyle name="Currency 2 5 2 5 3" xfId="28035"/>
    <cellStyle name="Currency 2 5 2 5 4" xfId="28036"/>
    <cellStyle name="Currency 2 5 2 5 5" xfId="28037"/>
    <cellStyle name="Currency 2 5 2 5 6" xfId="28038"/>
    <cellStyle name="Currency 2 5 2 6" xfId="28039"/>
    <cellStyle name="Currency 2 5 2 6 2" xfId="28040"/>
    <cellStyle name="Currency 2 5 2 6 3" xfId="28041"/>
    <cellStyle name="Currency 2 5 2 7" xfId="28042"/>
    <cellStyle name="Currency 2 5 2 8" xfId="28043"/>
    <cellStyle name="Currency 2 5 2 9" xfId="28044"/>
    <cellStyle name="Currency 2 5 3" xfId="28045"/>
    <cellStyle name="Currency 2 5 3 2" xfId="28046"/>
    <cellStyle name="Currency 2 5 3 2 2" xfId="28047"/>
    <cellStyle name="Currency 2 5 3 2 2 2" xfId="28048"/>
    <cellStyle name="Currency 2 5 3 2 2 2 2" xfId="28049"/>
    <cellStyle name="Currency 2 5 3 2 2 2 3" xfId="28050"/>
    <cellStyle name="Currency 2 5 3 2 2 3" xfId="28051"/>
    <cellStyle name="Currency 2 5 3 2 2 4" xfId="28052"/>
    <cellStyle name="Currency 2 5 3 2 2 5" xfId="28053"/>
    <cellStyle name="Currency 2 5 3 2 2 6" xfId="28054"/>
    <cellStyle name="Currency 2 5 3 2 3" xfId="28055"/>
    <cellStyle name="Currency 2 5 3 2 3 2" xfId="28056"/>
    <cellStyle name="Currency 2 5 3 2 3 3" xfId="28057"/>
    <cellStyle name="Currency 2 5 3 2 4" xfId="28058"/>
    <cellStyle name="Currency 2 5 3 2 5" xfId="28059"/>
    <cellStyle name="Currency 2 5 3 2 6" xfId="28060"/>
    <cellStyle name="Currency 2 5 3 2 7" xfId="28061"/>
    <cellStyle name="Currency 2 5 3 3" xfId="28062"/>
    <cellStyle name="Currency 2 5 3 3 2" xfId="28063"/>
    <cellStyle name="Currency 2 5 3 3 2 2" xfId="28064"/>
    <cellStyle name="Currency 2 5 3 3 2 3" xfId="28065"/>
    <cellStyle name="Currency 2 5 3 3 3" xfId="28066"/>
    <cellStyle name="Currency 2 5 3 3 4" xfId="28067"/>
    <cellStyle name="Currency 2 5 3 3 5" xfId="28068"/>
    <cellStyle name="Currency 2 5 3 3 6" xfId="28069"/>
    <cellStyle name="Currency 2 5 3 4" xfId="28070"/>
    <cellStyle name="Currency 2 5 3 4 2" xfId="28071"/>
    <cellStyle name="Currency 2 5 3 4 2 2" xfId="28072"/>
    <cellStyle name="Currency 2 5 3 4 2 3" xfId="28073"/>
    <cellStyle name="Currency 2 5 3 4 3" xfId="28074"/>
    <cellStyle name="Currency 2 5 3 4 4" xfId="28075"/>
    <cellStyle name="Currency 2 5 3 4 5" xfId="28076"/>
    <cellStyle name="Currency 2 5 3 4 6" xfId="28077"/>
    <cellStyle name="Currency 2 5 3 5" xfId="28078"/>
    <cellStyle name="Currency 2 5 3 5 2" xfId="28079"/>
    <cellStyle name="Currency 2 5 3 5 3" xfId="28080"/>
    <cellStyle name="Currency 2 5 3 6" xfId="28081"/>
    <cellStyle name="Currency 2 5 3 7" xfId="28082"/>
    <cellStyle name="Currency 2 5 3 8" xfId="28083"/>
    <cellStyle name="Currency 2 5 3 9" xfId="28084"/>
    <cellStyle name="Currency 2 5 4" xfId="28085"/>
    <cellStyle name="Currency 2 5 4 2" xfId="28086"/>
    <cellStyle name="Currency 2 5 4 2 2" xfId="28087"/>
    <cellStyle name="Currency 2 5 4 2 2 2" xfId="28088"/>
    <cellStyle name="Currency 2 5 4 2 2 3" xfId="28089"/>
    <cellStyle name="Currency 2 5 4 2 3" xfId="28090"/>
    <cellStyle name="Currency 2 5 4 2 4" xfId="28091"/>
    <cellStyle name="Currency 2 5 4 2 5" xfId="28092"/>
    <cellStyle name="Currency 2 5 4 2 6" xfId="28093"/>
    <cellStyle name="Currency 2 5 4 3" xfId="28094"/>
    <cellStyle name="Currency 2 5 4 3 2" xfId="28095"/>
    <cellStyle name="Currency 2 5 4 3 3" xfId="28096"/>
    <cellStyle name="Currency 2 5 4 4" xfId="28097"/>
    <cellStyle name="Currency 2 5 4 5" xfId="28098"/>
    <cellStyle name="Currency 2 5 4 6" xfId="28099"/>
    <cellStyle name="Currency 2 5 4 7" xfId="28100"/>
    <cellStyle name="Currency 2 5 5" xfId="28101"/>
    <cellStyle name="Currency 2 5 5 2" xfId="28102"/>
    <cellStyle name="Currency 2 5 5 2 2" xfId="28103"/>
    <cellStyle name="Currency 2 5 5 2 3" xfId="28104"/>
    <cellStyle name="Currency 2 5 5 3" xfId="28105"/>
    <cellStyle name="Currency 2 5 5 4" xfId="28106"/>
    <cellStyle name="Currency 2 5 5 5" xfId="28107"/>
    <cellStyle name="Currency 2 5 5 6" xfId="28108"/>
    <cellStyle name="Currency 2 5 6" xfId="28109"/>
    <cellStyle name="Currency 2 5 6 2" xfId="28110"/>
    <cellStyle name="Currency 2 5 6 2 2" xfId="28111"/>
    <cellStyle name="Currency 2 5 6 2 3" xfId="28112"/>
    <cellStyle name="Currency 2 5 6 3" xfId="28113"/>
    <cellStyle name="Currency 2 5 6 4" xfId="28114"/>
    <cellStyle name="Currency 2 5 6 5" xfId="28115"/>
    <cellStyle name="Currency 2 5 6 6" xfId="28116"/>
    <cellStyle name="Currency 2 5 7" xfId="28117"/>
    <cellStyle name="Currency 2 5 7 2" xfId="28118"/>
    <cellStyle name="Currency 2 5 7 2 2" xfId="28119"/>
    <cellStyle name="Currency 2 5 7 2 3" xfId="28120"/>
    <cellStyle name="Currency 2 5 7 3" xfId="28121"/>
    <cellStyle name="Currency 2 5 7 4" xfId="28122"/>
    <cellStyle name="Currency 2 5 7 5" xfId="28123"/>
    <cellStyle name="Currency 2 5 7 6" xfId="28124"/>
    <cellStyle name="Currency 2 5 8" xfId="28125"/>
    <cellStyle name="Currency 2 5 8 2" xfId="28126"/>
    <cellStyle name="Currency 2 5 8 2 2" xfId="28127"/>
    <cellStyle name="Currency 2 5 8 2 3" xfId="28128"/>
    <cellStyle name="Currency 2 5 8 3" xfId="28129"/>
    <cellStyle name="Currency 2 5 8 4" xfId="28130"/>
    <cellStyle name="Currency 2 5 8 5" xfId="28131"/>
    <cellStyle name="Currency 2 5 8 6" xfId="28132"/>
    <cellStyle name="Currency 2 5 9" xfId="28133"/>
    <cellStyle name="Currency 2 5 9 2" xfId="28134"/>
    <cellStyle name="Currency 2 5 9 3" xfId="28135"/>
    <cellStyle name="Currency 2 6" xfId="28136"/>
    <cellStyle name="Currency 2 6 10" xfId="28137"/>
    <cellStyle name="Currency 2 6 2" xfId="28138"/>
    <cellStyle name="Currency 2 6 2 2" xfId="28139"/>
    <cellStyle name="Currency 2 6 2 2 2" xfId="28140"/>
    <cellStyle name="Currency 2 6 2 2 2 2" xfId="28141"/>
    <cellStyle name="Currency 2 6 2 2 2 3" xfId="28142"/>
    <cellStyle name="Currency 2 6 2 2 3" xfId="28143"/>
    <cellStyle name="Currency 2 6 2 2 4" xfId="28144"/>
    <cellStyle name="Currency 2 6 2 2 5" xfId="28145"/>
    <cellStyle name="Currency 2 6 2 2 6" xfId="28146"/>
    <cellStyle name="Currency 2 6 2 3" xfId="28147"/>
    <cellStyle name="Currency 2 6 2 3 2" xfId="28148"/>
    <cellStyle name="Currency 2 6 2 3 2 2" xfId="28149"/>
    <cellStyle name="Currency 2 6 2 3 2 3" xfId="28150"/>
    <cellStyle name="Currency 2 6 2 3 3" xfId="28151"/>
    <cellStyle name="Currency 2 6 2 3 4" xfId="28152"/>
    <cellStyle name="Currency 2 6 2 3 5" xfId="28153"/>
    <cellStyle name="Currency 2 6 2 3 6" xfId="28154"/>
    <cellStyle name="Currency 2 6 2 4" xfId="28155"/>
    <cellStyle name="Currency 2 6 2 4 2" xfId="28156"/>
    <cellStyle name="Currency 2 6 2 4 3" xfId="28157"/>
    <cellStyle name="Currency 2 6 2 5" xfId="28158"/>
    <cellStyle name="Currency 2 6 2 6" xfId="28159"/>
    <cellStyle name="Currency 2 6 2 7" xfId="28160"/>
    <cellStyle name="Currency 2 6 2 8" xfId="28161"/>
    <cellStyle name="Currency 2 6 3" xfId="28162"/>
    <cellStyle name="Currency 2 6 3 2" xfId="28163"/>
    <cellStyle name="Currency 2 6 3 2 2" xfId="28164"/>
    <cellStyle name="Currency 2 6 3 2 2 2" xfId="28165"/>
    <cellStyle name="Currency 2 6 3 2 2 3" xfId="28166"/>
    <cellStyle name="Currency 2 6 3 2 3" xfId="28167"/>
    <cellStyle name="Currency 2 6 3 2 4" xfId="28168"/>
    <cellStyle name="Currency 2 6 3 2 5" xfId="28169"/>
    <cellStyle name="Currency 2 6 3 2 6" xfId="28170"/>
    <cellStyle name="Currency 2 6 3 3" xfId="28171"/>
    <cellStyle name="Currency 2 6 3 3 2" xfId="28172"/>
    <cellStyle name="Currency 2 6 3 3 3" xfId="28173"/>
    <cellStyle name="Currency 2 6 3 4" xfId="28174"/>
    <cellStyle name="Currency 2 6 3 5" xfId="28175"/>
    <cellStyle name="Currency 2 6 3 6" xfId="28176"/>
    <cellStyle name="Currency 2 6 3 7" xfId="28177"/>
    <cellStyle name="Currency 2 6 4" xfId="28178"/>
    <cellStyle name="Currency 2 6 4 2" xfId="28179"/>
    <cellStyle name="Currency 2 6 4 2 2" xfId="28180"/>
    <cellStyle name="Currency 2 6 4 2 3" xfId="28181"/>
    <cellStyle name="Currency 2 6 4 3" xfId="28182"/>
    <cellStyle name="Currency 2 6 4 4" xfId="28183"/>
    <cellStyle name="Currency 2 6 4 5" xfId="28184"/>
    <cellStyle name="Currency 2 6 4 6" xfId="28185"/>
    <cellStyle name="Currency 2 6 5" xfId="28186"/>
    <cellStyle name="Currency 2 6 5 2" xfId="28187"/>
    <cellStyle name="Currency 2 6 5 2 2" xfId="28188"/>
    <cellStyle name="Currency 2 6 5 2 3" xfId="28189"/>
    <cellStyle name="Currency 2 6 5 3" xfId="28190"/>
    <cellStyle name="Currency 2 6 5 4" xfId="28191"/>
    <cellStyle name="Currency 2 6 5 5" xfId="28192"/>
    <cellStyle name="Currency 2 6 5 6" xfId="28193"/>
    <cellStyle name="Currency 2 6 6" xfId="28194"/>
    <cellStyle name="Currency 2 6 6 2" xfId="28195"/>
    <cellStyle name="Currency 2 6 6 3" xfId="28196"/>
    <cellStyle name="Currency 2 6 7" xfId="28197"/>
    <cellStyle name="Currency 2 6 8" xfId="28198"/>
    <cellStyle name="Currency 2 6 9" xfId="28199"/>
    <cellStyle name="Currency 2 7" xfId="28200"/>
    <cellStyle name="Currency 2 7 2" xfId="28201"/>
    <cellStyle name="Currency 2 7 2 2" xfId="28202"/>
    <cellStyle name="Currency 2 7 2 2 2" xfId="28203"/>
    <cellStyle name="Currency 2 7 2 2 2 2" xfId="28204"/>
    <cellStyle name="Currency 2 7 2 2 2 3" xfId="28205"/>
    <cellStyle name="Currency 2 7 2 2 3" xfId="28206"/>
    <cellStyle name="Currency 2 7 2 2 4" xfId="28207"/>
    <cellStyle name="Currency 2 7 2 2 5" xfId="28208"/>
    <cellStyle name="Currency 2 7 2 2 6" xfId="28209"/>
    <cellStyle name="Currency 2 7 2 3" xfId="28210"/>
    <cellStyle name="Currency 2 7 2 3 2" xfId="28211"/>
    <cellStyle name="Currency 2 7 2 3 3" xfId="28212"/>
    <cellStyle name="Currency 2 7 2 4" xfId="28213"/>
    <cellStyle name="Currency 2 7 2 5" xfId="28214"/>
    <cellStyle name="Currency 2 7 2 6" xfId="28215"/>
    <cellStyle name="Currency 2 7 2 7" xfId="28216"/>
    <cellStyle name="Currency 2 7 3" xfId="28217"/>
    <cellStyle name="Currency 2 7 3 2" xfId="28218"/>
    <cellStyle name="Currency 2 7 3 2 2" xfId="28219"/>
    <cellStyle name="Currency 2 7 3 2 3" xfId="28220"/>
    <cellStyle name="Currency 2 7 3 3" xfId="28221"/>
    <cellStyle name="Currency 2 7 3 4" xfId="28222"/>
    <cellStyle name="Currency 2 7 3 5" xfId="28223"/>
    <cellStyle name="Currency 2 7 3 6" xfId="28224"/>
    <cellStyle name="Currency 2 7 4" xfId="28225"/>
    <cellStyle name="Currency 2 7 4 2" xfId="28226"/>
    <cellStyle name="Currency 2 7 4 2 2" xfId="28227"/>
    <cellStyle name="Currency 2 7 4 2 3" xfId="28228"/>
    <cellStyle name="Currency 2 7 4 3" xfId="28229"/>
    <cellStyle name="Currency 2 7 4 4" xfId="28230"/>
    <cellStyle name="Currency 2 7 4 5" xfId="28231"/>
    <cellStyle name="Currency 2 7 4 6" xfId="28232"/>
    <cellStyle name="Currency 2 7 5" xfId="28233"/>
    <cellStyle name="Currency 2 7 5 2" xfId="28234"/>
    <cellStyle name="Currency 2 7 5 3" xfId="28235"/>
    <cellStyle name="Currency 2 7 6" xfId="28236"/>
    <cellStyle name="Currency 2 7 7" xfId="28237"/>
    <cellStyle name="Currency 2 7 8" xfId="28238"/>
    <cellStyle name="Currency 2 7 9" xfId="28239"/>
    <cellStyle name="Currency 2 8" xfId="28240"/>
    <cellStyle name="Currency 2 8 2" xfId="28241"/>
    <cellStyle name="Currency 2 8 2 2" xfId="28242"/>
    <cellStyle name="Currency 2 8 2 2 2" xfId="28243"/>
    <cellStyle name="Currency 2 8 2 2 3" xfId="28244"/>
    <cellStyle name="Currency 2 8 2 3" xfId="28245"/>
    <cellStyle name="Currency 2 8 2 4" xfId="28246"/>
    <cellStyle name="Currency 2 8 2 5" xfId="28247"/>
    <cellStyle name="Currency 2 8 2 6" xfId="28248"/>
    <cellStyle name="Currency 2 8 3" xfId="28249"/>
    <cellStyle name="Currency 2 8 3 2" xfId="28250"/>
    <cellStyle name="Currency 2 8 3 2 2" xfId="28251"/>
    <cellStyle name="Currency 2 8 3 2 3" xfId="28252"/>
    <cellStyle name="Currency 2 8 3 3" xfId="28253"/>
    <cellStyle name="Currency 2 8 3 4" xfId="28254"/>
    <cellStyle name="Currency 2 8 3 5" xfId="28255"/>
    <cellStyle name="Currency 2 8 3 6" xfId="28256"/>
    <cellStyle name="Currency 2 8 4" xfId="28257"/>
    <cellStyle name="Currency 2 8 4 2" xfId="28258"/>
    <cellStyle name="Currency 2 8 4 3" xfId="28259"/>
    <cellStyle name="Currency 2 8 5" xfId="28260"/>
    <cellStyle name="Currency 2 8 6" xfId="28261"/>
    <cellStyle name="Currency 2 8 7" xfId="28262"/>
    <cellStyle name="Currency 2 8 8" xfId="28263"/>
    <cellStyle name="Currency 2 9" xfId="28264"/>
    <cellStyle name="Currency 2 9 2" xfId="28265"/>
    <cellStyle name="Currency 2 9 2 2" xfId="28266"/>
    <cellStyle name="Currency 2 9 2 3" xfId="28267"/>
    <cellStyle name="Currency 2 9 3" xfId="28268"/>
    <cellStyle name="Currency 2 9 4" xfId="28269"/>
    <cellStyle name="Currency 2 9 5" xfId="28270"/>
    <cellStyle name="Currency 2 9 6" xfId="28271"/>
    <cellStyle name="Currency 3" xfId="99"/>
    <cellStyle name="Currency 3 10" xfId="28272"/>
    <cellStyle name="Currency 3 11" xfId="28273"/>
    <cellStyle name="Currency 3 12" xfId="28274"/>
    <cellStyle name="Currency 3 13" xfId="28275"/>
    <cellStyle name="Currency 3 2" xfId="100"/>
    <cellStyle name="Currency 3 2 10" xfId="28276"/>
    <cellStyle name="Currency 3 2 11" xfId="28277"/>
    <cellStyle name="Currency 3 2 2" xfId="28278"/>
    <cellStyle name="Currency 3 2 2 2" xfId="28279"/>
    <cellStyle name="Currency 3 2 2 2 2" xfId="28280"/>
    <cellStyle name="Currency 3 2 2 2 2 2" xfId="28281"/>
    <cellStyle name="Currency 3 2 2 2 2 3" xfId="28282"/>
    <cellStyle name="Currency 3 2 2 2 3" xfId="28283"/>
    <cellStyle name="Currency 3 2 2 2 4" xfId="28284"/>
    <cellStyle name="Currency 3 2 2 2 5" xfId="28285"/>
    <cellStyle name="Currency 3 2 2 2 6" xfId="28286"/>
    <cellStyle name="Currency 3 2 2 3" xfId="28287"/>
    <cellStyle name="Currency 3 2 2 3 2" xfId="28288"/>
    <cellStyle name="Currency 3 2 2 3 2 2" xfId="28289"/>
    <cellStyle name="Currency 3 2 2 3 2 3" xfId="28290"/>
    <cellStyle name="Currency 3 2 2 3 3" xfId="28291"/>
    <cellStyle name="Currency 3 2 2 3 4" xfId="28292"/>
    <cellStyle name="Currency 3 2 2 3 5" xfId="28293"/>
    <cellStyle name="Currency 3 2 2 3 6" xfId="28294"/>
    <cellStyle name="Currency 3 2 2 4" xfId="28295"/>
    <cellStyle name="Currency 3 2 2 4 2" xfId="28296"/>
    <cellStyle name="Currency 3 2 2 4 3" xfId="28297"/>
    <cellStyle name="Currency 3 2 2 5" xfId="28298"/>
    <cellStyle name="Currency 3 2 2 6" xfId="28299"/>
    <cellStyle name="Currency 3 2 2 7" xfId="28300"/>
    <cellStyle name="Currency 3 2 2 8" xfId="28301"/>
    <cellStyle name="Currency 3 2 3" xfId="28302"/>
    <cellStyle name="Currency 3 2 3 2" xfId="28303"/>
    <cellStyle name="Currency 3 2 3 2 2" xfId="28304"/>
    <cellStyle name="Currency 3 2 3 2 2 2" xfId="28305"/>
    <cellStyle name="Currency 3 2 3 2 2 3" xfId="28306"/>
    <cellStyle name="Currency 3 2 3 2 3" xfId="28307"/>
    <cellStyle name="Currency 3 2 3 2 4" xfId="28308"/>
    <cellStyle name="Currency 3 2 3 2 5" xfId="28309"/>
    <cellStyle name="Currency 3 2 3 2 6" xfId="28310"/>
    <cellStyle name="Currency 3 2 3 3" xfId="28311"/>
    <cellStyle name="Currency 3 2 3 3 2" xfId="28312"/>
    <cellStyle name="Currency 3 2 3 3 3" xfId="28313"/>
    <cellStyle name="Currency 3 2 3 4" xfId="28314"/>
    <cellStyle name="Currency 3 2 3 5" xfId="28315"/>
    <cellStyle name="Currency 3 2 3 6" xfId="28316"/>
    <cellStyle name="Currency 3 2 3 7" xfId="28317"/>
    <cellStyle name="Currency 3 2 4" xfId="28318"/>
    <cellStyle name="Currency 3 2 4 2" xfId="28319"/>
    <cellStyle name="Currency 3 2 4 2 2" xfId="28320"/>
    <cellStyle name="Currency 3 2 4 2 3" xfId="28321"/>
    <cellStyle name="Currency 3 2 4 3" xfId="28322"/>
    <cellStyle name="Currency 3 2 4 4" xfId="28323"/>
    <cellStyle name="Currency 3 2 4 5" xfId="28324"/>
    <cellStyle name="Currency 3 2 4 6" xfId="28325"/>
    <cellStyle name="Currency 3 2 5" xfId="28326"/>
    <cellStyle name="Currency 3 2 5 2" xfId="28327"/>
    <cellStyle name="Currency 3 2 5 2 2" xfId="28328"/>
    <cellStyle name="Currency 3 2 5 2 3" xfId="28329"/>
    <cellStyle name="Currency 3 2 5 3" xfId="28330"/>
    <cellStyle name="Currency 3 2 5 4" xfId="28331"/>
    <cellStyle name="Currency 3 2 5 5" xfId="28332"/>
    <cellStyle name="Currency 3 2 5 6" xfId="28333"/>
    <cellStyle name="Currency 3 2 6" xfId="28334"/>
    <cellStyle name="Currency 3 2 6 2" xfId="28335"/>
    <cellStyle name="Currency 3 2 6 3" xfId="28336"/>
    <cellStyle name="Currency 3 2 7" xfId="28337"/>
    <cellStyle name="Currency 3 2 8" xfId="28338"/>
    <cellStyle name="Currency 3 2 9" xfId="28339"/>
    <cellStyle name="Currency 3 3" xfId="608"/>
    <cellStyle name="Currency 3 3 2" xfId="28340"/>
    <cellStyle name="Currency 3 3 2 2" xfId="28341"/>
    <cellStyle name="Currency 3 3 2 2 2" xfId="28342"/>
    <cellStyle name="Currency 3 3 2 2 2 2" xfId="28343"/>
    <cellStyle name="Currency 3 3 2 2 2 3" xfId="28344"/>
    <cellStyle name="Currency 3 3 2 2 3" xfId="28345"/>
    <cellStyle name="Currency 3 3 2 2 4" xfId="28346"/>
    <cellStyle name="Currency 3 3 2 2 5" xfId="28347"/>
    <cellStyle name="Currency 3 3 2 2 6" xfId="28348"/>
    <cellStyle name="Currency 3 3 2 3" xfId="28349"/>
    <cellStyle name="Currency 3 3 2 3 2" xfId="28350"/>
    <cellStyle name="Currency 3 3 2 3 3" xfId="28351"/>
    <cellStyle name="Currency 3 3 2 4" xfId="28352"/>
    <cellStyle name="Currency 3 3 2 5" xfId="28353"/>
    <cellStyle name="Currency 3 3 2 6" xfId="28354"/>
    <cellStyle name="Currency 3 3 2 7" xfId="28355"/>
    <cellStyle name="Currency 3 3 3" xfId="28356"/>
    <cellStyle name="Currency 3 3 3 2" xfId="28357"/>
    <cellStyle name="Currency 3 3 3 2 2" xfId="28358"/>
    <cellStyle name="Currency 3 3 3 2 3" xfId="28359"/>
    <cellStyle name="Currency 3 3 3 3" xfId="28360"/>
    <cellStyle name="Currency 3 3 3 4" xfId="28361"/>
    <cellStyle name="Currency 3 3 3 5" xfId="28362"/>
    <cellStyle name="Currency 3 3 3 6" xfId="28363"/>
    <cellStyle name="Currency 3 3 4" xfId="28364"/>
    <cellStyle name="Currency 3 3 4 2" xfId="28365"/>
    <cellStyle name="Currency 3 3 4 2 2" xfId="28366"/>
    <cellStyle name="Currency 3 3 4 2 3" xfId="28367"/>
    <cellStyle name="Currency 3 3 4 3" xfId="28368"/>
    <cellStyle name="Currency 3 3 4 4" xfId="28369"/>
    <cellStyle name="Currency 3 3 4 5" xfId="28370"/>
    <cellStyle name="Currency 3 3 4 6" xfId="28371"/>
    <cellStyle name="Currency 3 3 5" xfId="28372"/>
    <cellStyle name="Currency 3 3 5 2" xfId="28373"/>
    <cellStyle name="Currency 3 3 5 3" xfId="28374"/>
    <cellStyle name="Currency 3 3 6" xfId="28375"/>
    <cellStyle name="Currency 3 3 7" xfId="28376"/>
    <cellStyle name="Currency 3 3 8" xfId="28377"/>
    <cellStyle name="Currency 3 3 9" xfId="28378"/>
    <cellStyle name="Currency 3 4" xfId="28379"/>
    <cellStyle name="Currency 3 4 2" xfId="28380"/>
    <cellStyle name="Currency 3 4 2 2" xfId="28381"/>
    <cellStyle name="Currency 3 4 2 2 2" xfId="28382"/>
    <cellStyle name="Currency 3 4 2 2 3" xfId="28383"/>
    <cellStyle name="Currency 3 4 2 3" xfId="28384"/>
    <cellStyle name="Currency 3 4 2 4" xfId="28385"/>
    <cellStyle name="Currency 3 4 2 5" xfId="28386"/>
    <cellStyle name="Currency 3 4 2 6" xfId="28387"/>
    <cellStyle name="Currency 3 4 3" xfId="28388"/>
    <cellStyle name="Currency 3 4 3 2" xfId="28389"/>
    <cellStyle name="Currency 3 4 3 3" xfId="28390"/>
    <cellStyle name="Currency 3 4 4" xfId="28391"/>
    <cellStyle name="Currency 3 4 5" xfId="28392"/>
    <cellStyle name="Currency 3 4 6" xfId="28393"/>
    <cellStyle name="Currency 3 4 7" xfId="28394"/>
    <cellStyle name="Currency 3 5" xfId="28395"/>
    <cellStyle name="Currency 3 5 2" xfId="28396"/>
    <cellStyle name="Currency 3 5 2 2" xfId="28397"/>
    <cellStyle name="Currency 3 5 2 3" xfId="28398"/>
    <cellStyle name="Currency 3 5 3" xfId="28399"/>
    <cellStyle name="Currency 3 5 4" xfId="28400"/>
    <cellStyle name="Currency 3 5 5" xfId="28401"/>
    <cellStyle name="Currency 3 5 6" xfId="28402"/>
    <cellStyle name="Currency 3 6" xfId="28403"/>
    <cellStyle name="Currency 3 6 2" xfId="28404"/>
    <cellStyle name="Currency 3 6 2 2" xfId="28405"/>
    <cellStyle name="Currency 3 6 2 3" xfId="28406"/>
    <cellStyle name="Currency 3 6 3" xfId="28407"/>
    <cellStyle name="Currency 3 6 4" xfId="28408"/>
    <cellStyle name="Currency 3 6 5" xfId="28409"/>
    <cellStyle name="Currency 3 6 6" xfId="28410"/>
    <cellStyle name="Currency 3 7" xfId="28411"/>
    <cellStyle name="Currency 3 7 2" xfId="28412"/>
    <cellStyle name="Currency 3 7 2 2" xfId="28413"/>
    <cellStyle name="Currency 3 7 2 3" xfId="28414"/>
    <cellStyle name="Currency 3 7 3" xfId="28415"/>
    <cellStyle name="Currency 3 7 4" xfId="28416"/>
    <cellStyle name="Currency 3 7 5" xfId="28417"/>
    <cellStyle name="Currency 3 7 6" xfId="28418"/>
    <cellStyle name="Currency 3 8" xfId="28419"/>
    <cellStyle name="Currency 3 8 2" xfId="28420"/>
    <cellStyle name="Currency 3 8 2 2" xfId="28421"/>
    <cellStyle name="Currency 3 8 2 3" xfId="28422"/>
    <cellStyle name="Currency 3 8 3" xfId="28423"/>
    <cellStyle name="Currency 3 8 4" xfId="28424"/>
    <cellStyle name="Currency 3 8 5" xfId="28425"/>
    <cellStyle name="Currency 3 8 6" xfId="28426"/>
    <cellStyle name="Currency 3 9" xfId="28427"/>
    <cellStyle name="Currency 3 9 2" xfId="28428"/>
    <cellStyle name="Currency 3 9 3" xfId="28429"/>
    <cellStyle name="Currency 4" xfId="101"/>
    <cellStyle name="Currency 4 2" xfId="609"/>
    <cellStyle name="Currency 4 2 2" xfId="28430"/>
    <cellStyle name="Currency 4 2 3" xfId="28431"/>
    <cellStyle name="Currency 4 3" xfId="28432"/>
    <cellStyle name="Currency 4 4" xfId="28433"/>
    <cellStyle name="Currency 4 5" xfId="28434"/>
    <cellStyle name="Currency 4 6" xfId="28435"/>
    <cellStyle name="Currency 5" xfId="102"/>
    <cellStyle name="Currency 6" xfId="231"/>
    <cellStyle name="Currency 6 2" xfId="28436"/>
    <cellStyle name="Currency 7" xfId="28437"/>
    <cellStyle name="Currency 8" xfId="28438"/>
    <cellStyle name="Currency 9" xfId="28439"/>
    <cellStyle name="Currency(1)" xfId="28440"/>
    <cellStyle name="Currency(1) 2" xfId="28441"/>
    <cellStyle name="Currency(1) 3" xfId="28442"/>
    <cellStyle name="Currency(1) 4" xfId="28443"/>
    <cellStyle name="Currency0" xfId="28444"/>
    <cellStyle name="Currency0 2" xfId="28445"/>
    <cellStyle name="Currency0 3" xfId="28446"/>
    <cellStyle name="Data" xfId="28447"/>
    <cellStyle name="Data 2" xfId="28448"/>
    <cellStyle name="Data no deci" xfId="28449"/>
    <cellStyle name="Data Superscript" xfId="28450"/>
    <cellStyle name="Data_1-1A-Regular" xfId="28451"/>
    <cellStyle name="DataEntry" xfId="28452"/>
    <cellStyle name="DataEntry 2" xfId="28453"/>
    <cellStyle name="DataEntry%" xfId="28454"/>
    <cellStyle name="DataEntry% 2" xfId="28455"/>
    <cellStyle name="Data-one deci" xfId="28456"/>
    <cellStyle name="Date" xfId="103"/>
    <cellStyle name="Date 10" xfId="28457"/>
    <cellStyle name="DATE 2" xfId="28458"/>
    <cellStyle name="DATE 3" xfId="28459"/>
    <cellStyle name="DATE 4" xfId="28460"/>
    <cellStyle name="Date 5" xfId="28461"/>
    <cellStyle name="Date 6" xfId="28462"/>
    <cellStyle name="Date 7" xfId="28463"/>
    <cellStyle name="Date 8" xfId="28464"/>
    <cellStyle name="Date 9" xfId="28465"/>
    <cellStyle name="date(AM/PM)" xfId="28466"/>
    <cellStyle name="date(AM/PM) 2" xfId="28467"/>
    <cellStyle name="date(AM/PM) 3" xfId="28468"/>
    <cellStyle name="DATE(MO/DAY)" xfId="28469"/>
    <cellStyle name="DATE(MO/DAY) 2" xfId="28470"/>
    <cellStyle name="DATE(MO/DAY) 3" xfId="28471"/>
    <cellStyle name="DATE(MO/DAY) 4" xfId="28472"/>
    <cellStyle name="DATE_1000-20120184-052507" xfId="28473"/>
    <cellStyle name="DealTypeStyle" xfId="28474"/>
    <cellStyle name="Descriptions" xfId="28475"/>
    <cellStyle name="DescriptionsIndent1" xfId="28476"/>
    <cellStyle name="Emphasis 1" xfId="104"/>
    <cellStyle name="Emphasis 2" xfId="105"/>
    <cellStyle name="Emphasis 3" xfId="106"/>
    <cellStyle name="Euro" xfId="28477"/>
    <cellStyle name="Explanatory Text" xfId="18" builtinId="53" customBuiltin="1"/>
    <cellStyle name="Explanatory Text 2" xfId="232"/>
    <cellStyle name="Explanatory Text 3" xfId="28478"/>
    <cellStyle name="Explanatory Text 4" xfId="28479"/>
    <cellStyle name="Explanatory Text 5" xfId="28480"/>
    <cellStyle name="F2" xfId="28481"/>
    <cellStyle name="F3" xfId="28482"/>
    <cellStyle name="F4" xfId="28483"/>
    <cellStyle name="F5" xfId="28484"/>
    <cellStyle name="F6" xfId="28485"/>
    <cellStyle name="F7" xfId="28486"/>
    <cellStyle name="F8" xfId="28487"/>
    <cellStyle name="Fixed" xfId="107"/>
    <cellStyle name="Fixed 2" xfId="28488"/>
    <cellStyle name="Font: Calibri, 9pt regular" xfId="28489"/>
    <cellStyle name="Good" xfId="8" builtinId="26" customBuiltin="1"/>
    <cellStyle name="Good 2" xfId="233"/>
    <cellStyle name="Good 2 2" xfId="28490"/>
    <cellStyle name="Good 3" xfId="28491"/>
    <cellStyle name="Good 4" xfId="28492"/>
    <cellStyle name="Good 5" xfId="28493"/>
    <cellStyle name="Grey" xfId="28494"/>
    <cellStyle name="HEAD" xfId="28495"/>
    <cellStyle name="Header" xfId="28496"/>
    <cellStyle name="Header 2" xfId="28497"/>
    <cellStyle name="Header: bottom row" xfId="28498"/>
    <cellStyle name="Header1" xfId="28499"/>
    <cellStyle name="Header2" xfId="28500"/>
    <cellStyle name="HeaderGroup" xfId="28501"/>
    <cellStyle name="Heading" xfId="28502"/>
    <cellStyle name="Heading 1" xfId="4" builtinId="16" customBuiltin="1"/>
    <cellStyle name="Heading 1 2" xfId="234"/>
    <cellStyle name="Heading 1 2 2" xfId="28503"/>
    <cellStyle name="Heading 1 2 3" xfId="28504"/>
    <cellStyle name="Heading 1 3" xfId="28505"/>
    <cellStyle name="Heading 1 4" xfId="28506"/>
    <cellStyle name="Heading 1 5" xfId="28507"/>
    <cellStyle name="Heading 2" xfId="5" builtinId="17" customBuiltin="1"/>
    <cellStyle name="Heading 2 2" xfId="235"/>
    <cellStyle name="Heading 2 2 2" xfId="28508"/>
    <cellStyle name="Heading 2 2 3" xfId="28509"/>
    <cellStyle name="Heading 2 3" xfId="28510"/>
    <cellStyle name="Heading 2 4" xfId="28511"/>
    <cellStyle name="Heading 2 5" xfId="28512"/>
    <cellStyle name="Heading 3" xfId="6" builtinId="18" customBuiltin="1"/>
    <cellStyle name="Heading 3 2" xfId="236"/>
    <cellStyle name="Heading 3 2 2" xfId="237"/>
    <cellStyle name="Heading 3 3" xfId="28513"/>
    <cellStyle name="Heading 3 4" xfId="28514"/>
    <cellStyle name="Heading 3 5" xfId="28515"/>
    <cellStyle name="Heading 4" xfId="7" builtinId="19" customBuiltin="1"/>
    <cellStyle name="Heading 4 2" xfId="238"/>
    <cellStyle name="Heading 4 3" xfId="28516"/>
    <cellStyle name="Heading 4 4" xfId="28517"/>
    <cellStyle name="Heading 4 5" xfId="28518"/>
    <cellStyle name="Heading1" xfId="108"/>
    <cellStyle name="Heading2" xfId="109"/>
    <cellStyle name="Hed Side" xfId="28519"/>
    <cellStyle name="Hed Side bold" xfId="28520"/>
    <cellStyle name="Hed Side Indent" xfId="28521"/>
    <cellStyle name="Hed Side Regular" xfId="28522"/>
    <cellStyle name="Hed Side_1-1A-Regular" xfId="28523"/>
    <cellStyle name="Hed Top" xfId="28524"/>
    <cellStyle name="Hed Top - SECTION" xfId="28525"/>
    <cellStyle name="Hed Top_3-new4" xfId="28526"/>
    <cellStyle name="Hyperlink" xfId="45" builtinId="8"/>
    <cellStyle name="Hyperlink 2" xfId="49"/>
    <cellStyle name="Hyperlink 2 2" xfId="110"/>
    <cellStyle name="Hyperlink 2 3" xfId="28527"/>
    <cellStyle name="Hyperlink 3" xfId="28528"/>
    <cellStyle name="Hyperlink 4" xfId="28529"/>
    <cellStyle name="Hyperlink 5" xfId="28530"/>
    <cellStyle name="IndexStyle5" xfId="28531"/>
    <cellStyle name="Input" xfId="11" builtinId="20" customBuiltin="1"/>
    <cellStyle name="Input [yellow]" xfId="28532"/>
    <cellStyle name="Input 2" xfId="239"/>
    <cellStyle name="Input 2 10" xfId="365"/>
    <cellStyle name="Input 2 2" xfId="240"/>
    <cellStyle name="Input 2 2 2" xfId="366"/>
    <cellStyle name="Input 2 2 3" xfId="367"/>
    <cellStyle name="Input 2 3" xfId="368"/>
    <cellStyle name="Input 2 3 2" xfId="369"/>
    <cellStyle name="Input 2 3 3" xfId="370"/>
    <cellStyle name="Input 2 4" xfId="371"/>
    <cellStyle name="Input 2 4 2" xfId="372"/>
    <cellStyle name="Input 2 4 3" xfId="373"/>
    <cellStyle name="Input 2 5" xfId="374"/>
    <cellStyle name="Input 2 5 2" xfId="375"/>
    <cellStyle name="Input 2 5 3" xfId="376"/>
    <cellStyle name="Input 2 5 4" xfId="377"/>
    <cellStyle name="Input 2 6" xfId="378"/>
    <cellStyle name="Input 2 7" xfId="379"/>
    <cellStyle name="Input 2 8" xfId="380"/>
    <cellStyle name="Input 2 9" xfId="381"/>
    <cellStyle name="Input 3" xfId="382"/>
    <cellStyle name="Input 3 2" xfId="383"/>
    <cellStyle name="Input 3 3" xfId="384"/>
    <cellStyle name="Input 4" xfId="28533"/>
    <cellStyle name="Input 5" xfId="28534"/>
    <cellStyle name="Input 6" xfId="28535"/>
    <cellStyle name="Input 7" xfId="28536"/>
    <cellStyle name="InputDescriptions" xfId="28537"/>
    <cellStyle name="InputHeading1" xfId="28538"/>
    <cellStyle name="InputNoCommas" xfId="28539"/>
    <cellStyle name="Linked Cell" xfId="14" builtinId="24" customBuiltin="1"/>
    <cellStyle name="Linked Cell 2" xfId="241"/>
    <cellStyle name="Linked Cell 2 2" xfId="28540"/>
    <cellStyle name="Linked Cell 3" xfId="28541"/>
    <cellStyle name="Linked Cell 4" xfId="28542"/>
    <cellStyle name="Linked Cell 5" xfId="28543"/>
    <cellStyle name="Migliaia (0)_Foglio1" xfId="28544"/>
    <cellStyle name="Millares 2" xfId="28545"/>
    <cellStyle name="Milliers 2" xfId="111"/>
    <cellStyle name="mm/dd/yy" xfId="28546"/>
    <cellStyle name="mm/dd/yy 2" xfId="28547"/>
    <cellStyle name="mm/dd/yy 2 2" xfId="28548"/>
    <cellStyle name="mm/dd/yy 3" xfId="28549"/>
    <cellStyle name="mm/dd/yy 4" xfId="28550"/>
    <cellStyle name="mm/dd/yy 5" xfId="28551"/>
    <cellStyle name="mm/dd/yy 6" xfId="28552"/>
    <cellStyle name="mmmm d,yyyy" xfId="28553"/>
    <cellStyle name="mmmm d,yyyy 2" xfId="28554"/>
    <cellStyle name="mmmm d,yyyy 2 2" xfId="28555"/>
    <cellStyle name="mmmm d,yyyy 3" xfId="28556"/>
    <cellStyle name="mmmm d,yyyy 4" xfId="28557"/>
    <cellStyle name="mmmm d,yyyy 5" xfId="28558"/>
    <cellStyle name="mmmm d,yyyy 6" xfId="28559"/>
    <cellStyle name="mmmm d,yyyy_dividend" xfId="28560"/>
    <cellStyle name="mmmm, yyyy" xfId="28561"/>
    <cellStyle name="mmmm, yyyy 2" xfId="28562"/>
    <cellStyle name="mmmm, yyyy 3" xfId="28563"/>
    <cellStyle name="mmmm, yyyy_Apr" xfId="28564"/>
    <cellStyle name="Monétaire 2" xfId="112"/>
    <cellStyle name="Neutral" xfId="10" builtinId="28" customBuiltin="1"/>
    <cellStyle name="Neutral 2" xfId="242"/>
    <cellStyle name="Neutral 2 2" xfId="28565"/>
    <cellStyle name="Neutral 3" xfId="28566"/>
    <cellStyle name="Neutral 4" xfId="28567"/>
    <cellStyle name="Neutral 5" xfId="28568"/>
    <cellStyle name="NODECS" xfId="28569"/>
    <cellStyle name="Normal" xfId="0" builtinId="0"/>
    <cellStyle name="Normal - Style1" xfId="113"/>
    <cellStyle name="Normal - Style2" xfId="114"/>
    <cellStyle name="Normal - Style3" xfId="115"/>
    <cellStyle name="Normal - Style4" xfId="116"/>
    <cellStyle name="Normal - Style5" xfId="117"/>
    <cellStyle name="Normal - Style6" xfId="118"/>
    <cellStyle name="Normal - Style7" xfId="119"/>
    <cellStyle name="Normal - Style8" xfId="120"/>
    <cellStyle name="Normal 10" xfId="121"/>
    <cellStyle name="Normal 10 10" xfId="28570"/>
    <cellStyle name="Normal 10 10 2" xfId="28571"/>
    <cellStyle name="Normal 10 10 2 2" xfId="28572"/>
    <cellStyle name="Normal 10 10 2 3" xfId="28573"/>
    <cellStyle name="Normal 10 10 3" xfId="28574"/>
    <cellStyle name="Normal 10 10 4" xfId="28575"/>
    <cellStyle name="Normal 10 10 5" xfId="28576"/>
    <cellStyle name="Normal 10 10 6" xfId="28577"/>
    <cellStyle name="Normal 10 11" xfId="28578"/>
    <cellStyle name="Normal 10 11 2" xfId="28579"/>
    <cellStyle name="Normal 10 11 2 2" xfId="28580"/>
    <cellStyle name="Normal 10 11 2 3" xfId="28581"/>
    <cellStyle name="Normal 10 11 3" xfId="28582"/>
    <cellStyle name="Normal 10 11 4" xfId="28583"/>
    <cellStyle name="Normal 10 11 5" xfId="28584"/>
    <cellStyle name="Normal 10 11 6" xfId="28585"/>
    <cellStyle name="Normal 10 12" xfId="28586"/>
    <cellStyle name="Normal 10 12 2" xfId="28587"/>
    <cellStyle name="Normal 10 12 3" xfId="28588"/>
    <cellStyle name="Normal 10 13" xfId="28589"/>
    <cellStyle name="Normal 10 14" xfId="28590"/>
    <cellStyle name="Normal 10 15" xfId="28591"/>
    <cellStyle name="Normal 10 16" xfId="28592"/>
    <cellStyle name="Normal 10 2" xfId="274"/>
    <cellStyle name="Normal 10 2 10" xfId="28593"/>
    <cellStyle name="Normal 10 2 10 2" xfId="28594"/>
    <cellStyle name="Normal 10 2 10 2 2" xfId="28595"/>
    <cellStyle name="Normal 10 2 10 2 3" xfId="28596"/>
    <cellStyle name="Normal 10 2 10 3" xfId="28597"/>
    <cellStyle name="Normal 10 2 10 4" xfId="28598"/>
    <cellStyle name="Normal 10 2 10 5" xfId="28599"/>
    <cellStyle name="Normal 10 2 10 6" xfId="28600"/>
    <cellStyle name="Normal 10 2 11" xfId="28601"/>
    <cellStyle name="Normal 10 2 11 2" xfId="28602"/>
    <cellStyle name="Normal 10 2 11 2 2" xfId="28603"/>
    <cellStyle name="Normal 10 2 11 2 3" xfId="28604"/>
    <cellStyle name="Normal 10 2 11 3" xfId="28605"/>
    <cellStyle name="Normal 10 2 11 4" xfId="28606"/>
    <cellStyle name="Normal 10 2 11 5" xfId="28607"/>
    <cellStyle name="Normal 10 2 11 6" xfId="28608"/>
    <cellStyle name="Normal 10 2 12" xfId="28609"/>
    <cellStyle name="Normal 10 2 12 2" xfId="28610"/>
    <cellStyle name="Normal 10 2 12 2 2" xfId="28611"/>
    <cellStyle name="Normal 10 2 12 2 3" xfId="28612"/>
    <cellStyle name="Normal 10 2 12 3" xfId="28613"/>
    <cellStyle name="Normal 10 2 12 4" xfId="28614"/>
    <cellStyle name="Normal 10 2 12 5" xfId="28615"/>
    <cellStyle name="Normal 10 2 12 6" xfId="28616"/>
    <cellStyle name="Normal 10 2 13" xfId="28617"/>
    <cellStyle name="Normal 10 2 13 2" xfId="28618"/>
    <cellStyle name="Normal 10 2 13 2 2" xfId="28619"/>
    <cellStyle name="Normal 10 2 13 2 3" xfId="28620"/>
    <cellStyle name="Normal 10 2 13 3" xfId="28621"/>
    <cellStyle name="Normal 10 2 13 4" xfId="28622"/>
    <cellStyle name="Normal 10 2 13 5" xfId="28623"/>
    <cellStyle name="Normal 10 2 13 6" xfId="28624"/>
    <cellStyle name="Normal 10 2 14" xfId="28625"/>
    <cellStyle name="Normal 10 2 14 2" xfId="28626"/>
    <cellStyle name="Normal 10 2 14 3" xfId="28627"/>
    <cellStyle name="Normal 10 2 15" xfId="28628"/>
    <cellStyle name="Normal 10 2 16" xfId="28629"/>
    <cellStyle name="Normal 10 2 17" xfId="28630"/>
    <cellStyle name="Normal 10 2 18" xfId="28631"/>
    <cellStyle name="Normal 10 2 2" xfId="28632"/>
    <cellStyle name="Normal 10 2 2 10" xfId="28633"/>
    <cellStyle name="Normal 10 2 2 10 2" xfId="28634"/>
    <cellStyle name="Normal 10 2 2 10 2 2" xfId="28635"/>
    <cellStyle name="Normal 10 2 2 10 2 3" xfId="28636"/>
    <cellStyle name="Normal 10 2 2 10 3" xfId="28637"/>
    <cellStyle name="Normal 10 2 2 10 4" xfId="28638"/>
    <cellStyle name="Normal 10 2 2 10 5" xfId="28639"/>
    <cellStyle name="Normal 10 2 2 10 6" xfId="28640"/>
    <cellStyle name="Normal 10 2 2 11" xfId="28641"/>
    <cellStyle name="Normal 10 2 2 11 2" xfId="28642"/>
    <cellStyle name="Normal 10 2 2 11 3" xfId="28643"/>
    <cellStyle name="Normal 10 2 2 12" xfId="28644"/>
    <cellStyle name="Normal 10 2 2 13" xfId="28645"/>
    <cellStyle name="Normal 10 2 2 14" xfId="28646"/>
    <cellStyle name="Normal 10 2 2 15" xfId="28647"/>
    <cellStyle name="Normal 10 2 2 2" xfId="28648"/>
    <cellStyle name="Normal 10 2 2 2 10" xfId="28649"/>
    <cellStyle name="Normal 10 2 2 2 10 2" xfId="28650"/>
    <cellStyle name="Normal 10 2 2 2 10 3" xfId="28651"/>
    <cellStyle name="Normal 10 2 2 2 11" xfId="28652"/>
    <cellStyle name="Normal 10 2 2 2 12" xfId="28653"/>
    <cellStyle name="Normal 10 2 2 2 13" xfId="28654"/>
    <cellStyle name="Normal 10 2 2 2 14" xfId="28655"/>
    <cellStyle name="Normal 10 2 2 2 2" xfId="28656"/>
    <cellStyle name="Normal 10 2 2 2 2 10" xfId="28657"/>
    <cellStyle name="Normal 10 2 2 2 2 11" xfId="28658"/>
    <cellStyle name="Normal 10 2 2 2 2 12" xfId="28659"/>
    <cellStyle name="Normal 10 2 2 2 2 13" xfId="28660"/>
    <cellStyle name="Normal 10 2 2 2 2 2" xfId="28661"/>
    <cellStyle name="Normal 10 2 2 2 2 2 10" xfId="28662"/>
    <cellStyle name="Normal 10 2 2 2 2 2 2" xfId="28663"/>
    <cellStyle name="Normal 10 2 2 2 2 2 2 2" xfId="28664"/>
    <cellStyle name="Normal 10 2 2 2 2 2 2 2 2" xfId="28665"/>
    <cellStyle name="Normal 10 2 2 2 2 2 2 2 2 2" xfId="28666"/>
    <cellStyle name="Normal 10 2 2 2 2 2 2 2 2 3" xfId="28667"/>
    <cellStyle name="Normal 10 2 2 2 2 2 2 2 3" xfId="28668"/>
    <cellStyle name="Normal 10 2 2 2 2 2 2 2 4" xfId="28669"/>
    <cellStyle name="Normal 10 2 2 2 2 2 2 2 5" xfId="28670"/>
    <cellStyle name="Normal 10 2 2 2 2 2 2 2 6" xfId="28671"/>
    <cellStyle name="Normal 10 2 2 2 2 2 2 3" xfId="28672"/>
    <cellStyle name="Normal 10 2 2 2 2 2 2 3 2" xfId="28673"/>
    <cellStyle name="Normal 10 2 2 2 2 2 2 3 2 2" xfId="28674"/>
    <cellStyle name="Normal 10 2 2 2 2 2 2 3 2 3" xfId="28675"/>
    <cellStyle name="Normal 10 2 2 2 2 2 2 3 3" xfId="28676"/>
    <cellStyle name="Normal 10 2 2 2 2 2 2 3 4" xfId="28677"/>
    <cellStyle name="Normal 10 2 2 2 2 2 2 3 5" xfId="28678"/>
    <cellStyle name="Normal 10 2 2 2 2 2 2 3 6" xfId="28679"/>
    <cellStyle name="Normal 10 2 2 2 2 2 2 4" xfId="28680"/>
    <cellStyle name="Normal 10 2 2 2 2 2 2 4 2" xfId="28681"/>
    <cellStyle name="Normal 10 2 2 2 2 2 2 4 3" xfId="28682"/>
    <cellStyle name="Normal 10 2 2 2 2 2 2 5" xfId="28683"/>
    <cellStyle name="Normal 10 2 2 2 2 2 2 6" xfId="28684"/>
    <cellStyle name="Normal 10 2 2 2 2 2 2 7" xfId="28685"/>
    <cellStyle name="Normal 10 2 2 2 2 2 2 8" xfId="28686"/>
    <cellStyle name="Normal 10 2 2 2 2 2 3" xfId="28687"/>
    <cellStyle name="Normal 10 2 2 2 2 2 3 2" xfId="28688"/>
    <cellStyle name="Normal 10 2 2 2 2 2 3 2 2" xfId="28689"/>
    <cellStyle name="Normal 10 2 2 2 2 2 3 2 2 2" xfId="28690"/>
    <cellStyle name="Normal 10 2 2 2 2 2 3 2 2 3" xfId="28691"/>
    <cellStyle name="Normal 10 2 2 2 2 2 3 2 3" xfId="28692"/>
    <cellStyle name="Normal 10 2 2 2 2 2 3 2 4" xfId="28693"/>
    <cellStyle name="Normal 10 2 2 2 2 2 3 2 5" xfId="28694"/>
    <cellStyle name="Normal 10 2 2 2 2 2 3 2 6" xfId="28695"/>
    <cellStyle name="Normal 10 2 2 2 2 2 3 3" xfId="28696"/>
    <cellStyle name="Normal 10 2 2 2 2 2 3 3 2" xfId="28697"/>
    <cellStyle name="Normal 10 2 2 2 2 2 3 3 3" xfId="28698"/>
    <cellStyle name="Normal 10 2 2 2 2 2 3 4" xfId="28699"/>
    <cellStyle name="Normal 10 2 2 2 2 2 3 5" xfId="28700"/>
    <cellStyle name="Normal 10 2 2 2 2 2 3 6" xfId="28701"/>
    <cellStyle name="Normal 10 2 2 2 2 2 3 7" xfId="28702"/>
    <cellStyle name="Normal 10 2 2 2 2 2 4" xfId="28703"/>
    <cellStyle name="Normal 10 2 2 2 2 2 4 2" xfId="28704"/>
    <cellStyle name="Normal 10 2 2 2 2 2 4 2 2" xfId="28705"/>
    <cellStyle name="Normal 10 2 2 2 2 2 4 2 3" xfId="28706"/>
    <cellStyle name="Normal 10 2 2 2 2 2 4 3" xfId="28707"/>
    <cellStyle name="Normal 10 2 2 2 2 2 4 4" xfId="28708"/>
    <cellStyle name="Normal 10 2 2 2 2 2 4 5" xfId="28709"/>
    <cellStyle name="Normal 10 2 2 2 2 2 4 6" xfId="28710"/>
    <cellStyle name="Normal 10 2 2 2 2 2 5" xfId="28711"/>
    <cellStyle name="Normal 10 2 2 2 2 2 5 2" xfId="28712"/>
    <cellStyle name="Normal 10 2 2 2 2 2 5 2 2" xfId="28713"/>
    <cellStyle name="Normal 10 2 2 2 2 2 5 2 3" xfId="28714"/>
    <cellStyle name="Normal 10 2 2 2 2 2 5 3" xfId="28715"/>
    <cellStyle name="Normal 10 2 2 2 2 2 5 4" xfId="28716"/>
    <cellStyle name="Normal 10 2 2 2 2 2 5 5" xfId="28717"/>
    <cellStyle name="Normal 10 2 2 2 2 2 5 6" xfId="28718"/>
    <cellStyle name="Normal 10 2 2 2 2 2 6" xfId="28719"/>
    <cellStyle name="Normal 10 2 2 2 2 2 6 2" xfId="28720"/>
    <cellStyle name="Normal 10 2 2 2 2 2 6 3" xfId="28721"/>
    <cellStyle name="Normal 10 2 2 2 2 2 7" xfId="28722"/>
    <cellStyle name="Normal 10 2 2 2 2 2 8" xfId="28723"/>
    <cellStyle name="Normal 10 2 2 2 2 2 9" xfId="28724"/>
    <cellStyle name="Normal 10 2 2 2 2 3" xfId="28725"/>
    <cellStyle name="Normal 10 2 2 2 2 3 2" xfId="28726"/>
    <cellStyle name="Normal 10 2 2 2 2 3 2 2" xfId="28727"/>
    <cellStyle name="Normal 10 2 2 2 2 3 2 2 2" xfId="28728"/>
    <cellStyle name="Normal 10 2 2 2 2 3 2 2 2 2" xfId="28729"/>
    <cellStyle name="Normal 10 2 2 2 2 3 2 2 2 3" xfId="28730"/>
    <cellStyle name="Normal 10 2 2 2 2 3 2 2 3" xfId="28731"/>
    <cellStyle name="Normal 10 2 2 2 2 3 2 2 4" xfId="28732"/>
    <cellStyle name="Normal 10 2 2 2 2 3 2 2 5" xfId="28733"/>
    <cellStyle name="Normal 10 2 2 2 2 3 2 2 6" xfId="28734"/>
    <cellStyle name="Normal 10 2 2 2 2 3 2 3" xfId="28735"/>
    <cellStyle name="Normal 10 2 2 2 2 3 2 3 2" xfId="28736"/>
    <cellStyle name="Normal 10 2 2 2 2 3 2 3 3" xfId="28737"/>
    <cellStyle name="Normal 10 2 2 2 2 3 2 4" xfId="28738"/>
    <cellStyle name="Normal 10 2 2 2 2 3 2 5" xfId="28739"/>
    <cellStyle name="Normal 10 2 2 2 2 3 2 6" xfId="28740"/>
    <cellStyle name="Normal 10 2 2 2 2 3 2 7" xfId="28741"/>
    <cellStyle name="Normal 10 2 2 2 2 3 3" xfId="28742"/>
    <cellStyle name="Normal 10 2 2 2 2 3 3 2" xfId="28743"/>
    <cellStyle name="Normal 10 2 2 2 2 3 3 2 2" xfId="28744"/>
    <cellStyle name="Normal 10 2 2 2 2 3 3 2 3" xfId="28745"/>
    <cellStyle name="Normal 10 2 2 2 2 3 3 3" xfId="28746"/>
    <cellStyle name="Normal 10 2 2 2 2 3 3 4" xfId="28747"/>
    <cellStyle name="Normal 10 2 2 2 2 3 3 5" xfId="28748"/>
    <cellStyle name="Normal 10 2 2 2 2 3 3 6" xfId="28749"/>
    <cellStyle name="Normal 10 2 2 2 2 3 4" xfId="28750"/>
    <cellStyle name="Normal 10 2 2 2 2 3 4 2" xfId="28751"/>
    <cellStyle name="Normal 10 2 2 2 2 3 4 2 2" xfId="28752"/>
    <cellStyle name="Normal 10 2 2 2 2 3 4 2 3" xfId="28753"/>
    <cellStyle name="Normal 10 2 2 2 2 3 4 3" xfId="28754"/>
    <cellStyle name="Normal 10 2 2 2 2 3 4 4" xfId="28755"/>
    <cellStyle name="Normal 10 2 2 2 2 3 4 5" xfId="28756"/>
    <cellStyle name="Normal 10 2 2 2 2 3 4 6" xfId="28757"/>
    <cellStyle name="Normal 10 2 2 2 2 3 5" xfId="28758"/>
    <cellStyle name="Normal 10 2 2 2 2 3 5 2" xfId="28759"/>
    <cellStyle name="Normal 10 2 2 2 2 3 5 3" xfId="28760"/>
    <cellStyle name="Normal 10 2 2 2 2 3 6" xfId="28761"/>
    <cellStyle name="Normal 10 2 2 2 2 3 7" xfId="28762"/>
    <cellStyle name="Normal 10 2 2 2 2 3 8" xfId="28763"/>
    <cellStyle name="Normal 10 2 2 2 2 3 9" xfId="28764"/>
    <cellStyle name="Normal 10 2 2 2 2 4" xfId="28765"/>
    <cellStyle name="Normal 10 2 2 2 2 4 2" xfId="28766"/>
    <cellStyle name="Normal 10 2 2 2 2 4 2 2" xfId="28767"/>
    <cellStyle name="Normal 10 2 2 2 2 4 2 2 2" xfId="28768"/>
    <cellStyle name="Normal 10 2 2 2 2 4 2 2 3" xfId="28769"/>
    <cellStyle name="Normal 10 2 2 2 2 4 2 3" xfId="28770"/>
    <cellStyle name="Normal 10 2 2 2 2 4 2 4" xfId="28771"/>
    <cellStyle name="Normal 10 2 2 2 2 4 2 5" xfId="28772"/>
    <cellStyle name="Normal 10 2 2 2 2 4 2 6" xfId="28773"/>
    <cellStyle name="Normal 10 2 2 2 2 4 3" xfId="28774"/>
    <cellStyle name="Normal 10 2 2 2 2 4 3 2" xfId="28775"/>
    <cellStyle name="Normal 10 2 2 2 2 4 3 3" xfId="28776"/>
    <cellStyle name="Normal 10 2 2 2 2 4 4" xfId="28777"/>
    <cellStyle name="Normal 10 2 2 2 2 4 5" xfId="28778"/>
    <cellStyle name="Normal 10 2 2 2 2 4 6" xfId="28779"/>
    <cellStyle name="Normal 10 2 2 2 2 4 7" xfId="28780"/>
    <cellStyle name="Normal 10 2 2 2 2 5" xfId="28781"/>
    <cellStyle name="Normal 10 2 2 2 2 5 2" xfId="28782"/>
    <cellStyle name="Normal 10 2 2 2 2 5 2 2" xfId="28783"/>
    <cellStyle name="Normal 10 2 2 2 2 5 2 3" xfId="28784"/>
    <cellStyle name="Normal 10 2 2 2 2 5 3" xfId="28785"/>
    <cellStyle name="Normal 10 2 2 2 2 5 4" xfId="28786"/>
    <cellStyle name="Normal 10 2 2 2 2 5 5" xfId="28787"/>
    <cellStyle name="Normal 10 2 2 2 2 5 6" xfId="28788"/>
    <cellStyle name="Normal 10 2 2 2 2 6" xfId="28789"/>
    <cellStyle name="Normal 10 2 2 2 2 6 2" xfId="28790"/>
    <cellStyle name="Normal 10 2 2 2 2 6 2 2" xfId="28791"/>
    <cellStyle name="Normal 10 2 2 2 2 6 2 3" xfId="28792"/>
    <cellStyle name="Normal 10 2 2 2 2 6 3" xfId="28793"/>
    <cellStyle name="Normal 10 2 2 2 2 6 4" xfId="28794"/>
    <cellStyle name="Normal 10 2 2 2 2 6 5" xfId="28795"/>
    <cellStyle name="Normal 10 2 2 2 2 6 6" xfId="28796"/>
    <cellStyle name="Normal 10 2 2 2 2 7" xfId="28797"/>
    <cellStyle name="Normal 10 2 2 2 2 7 2" xfId="28798"/>
    <cellStyle name="Normal 10 2 2 2 2 7 2 2" xfId="28799"/>
    <cellStyle name="Normal 10 2 2 2 2 7 2 3" xfId="28800"/>
    <cellStyle name="Normal 10 2 2 2 2 7 3" xfId="28801"/>
    <cellStyle name="Normal 10 2 2 2 2 7 4" xfId="28802"/>
    <cellStyle name="Normal 10 2 2 2 2 7 5" xfId="28803"/>
    <cellStyle name="Normal 10 2 2 2 2 7 6" xfId="28804"/>
    <cellStyle name="Normal 10 2 2 2 2 8" xfId="28805"/>
    <cellStyle name="Normal 10 2 2 2 2 8 2" xfId="28806"/>
    <cellStyle name="Normal 10 2 2 2 2 8 2 2" xfId="28807"/>
    <cellStyle name="Normal 10 2 2 2 2 8 2 3" xfId="28808"/>
    <cellStyle name="Normal 10 2 2 2 2 8 3" xfId="28809"/>
    <cellStyle name="Normal 10 2 2 2 2 8 4" xfId="28810"/>
    <cellStyle name="Normal 10 2 2 2 2 8 5" xfId="28811"/>
    <cellStyle name="Normal 10 2 2 2 2 8 6" xfId="28812"/>
    <cellStyle name="Normal 10 2 2 2 2 9" xfId="28813"/>
    <cellStyle name="Normal 10 2 2 2 2 9 2" xfId="28814"/>
    <cellStyle name="Normal 10 2 2 2 2 9 3" xfId="28815"/>
    <cellStyle name="Normal 10 2 2 2 3" xfId="28816"/>
    <cellStyle name="Normal 10 2 2 2 3 10" xfId="28817"/>
    <cellStyle name="Normal 10 2 2 2 3 2" xfId="28818"/>
    <cellStyle name="Normal 10 2 2 2 3 2 2" xfId="28819"/>
    <cellStyle name="Normal 10 2 2 2 3 2 2 2" xfId="28820"/>
    <cellStyle name="Normal 10 2 2 2 3 2 2 2 2" xfId="28821"/>
    <cellStyle name="Normal 10 2 2 2 3 2 2 2 3" xfId="28822"/>
    <cellStyle name="Normal 10 2 2 2 3 2 2 3" xfId="28823"/>
    <cellStyle name="Normal 10 2 2 2 3 2 2 4" xfId="28824"/>
    <cellStyle name="Normal 10 2 2 2 3 2 2 5" xfId="28825"/>
    <cellStyle name="Normal 10 2 2 2 3 2 2 6" xfId="28826"/>
    <cellStyle name="Normal 10 2 2 2 3 2 3" xfId="28827"/>
    <cellStyle name="Normal 10 2 2 2 3 2 3 2" xfId="28828"/>
    <cellStyle name="Normal 10 2 2 2 3 2 3 2 2" xfId="28829"/>
    <cellStyle name="Normal 10 2 2 2 3 2 3 2 3" xfId="28830"/>
    <cellStyle name="Normal 10 2 2 2 3 2 3 3" xfId="28831"/>
    <cellStyle name="Normal 10 2 2 2 3 2 3 4" xfId="28832"/>
    <cellStyle name="Normal 10 2 2 2 3 2 3 5" xfId="28833"/>
    <cellStyle name="Normal 10 2 2 2 3 2 3 6" xfId="28834"/>
    <cellStyle name="Normal 10 2 2 2 3 2 4" xfId="28835"/>
    <cellStyle name="Normal 10 2 2 2 3 2 4 2" xfId="28836"/>
    <cellStyle name="Normal 10 2 2 2 3 2 4 3" xfId="28837"/>
    <cellStyle name="Normal 10 2 2 2 3 2 5" xfId="28838"/>
    <cellStyle name="Normal 10 2 2 2 3 2 6" xfId="28839"/>
    <cellStyle name="Normal 10 2 2 2 3 2 7" xfId="28840"/>
    <cellStyle name="Normal 10 2 2 2 3 2 8" xfId="28841"/>
    <cellStyle name="Normal 10 2 2 2 3 3" xfId="28842"/>
    <cellStyle name="Normal 10 2 2 2 3 3 2" xfId="28843"/>
    <cellStyle name="Normal 10 2 2 2 3 3 2 2" xfId="28844"/>
    <cellStyle name="Normal 10 2 2 2 3 3 2 2 2" xfId="28845"/>
    <cellStyle name="Normal 10 2 2 2 3 3 2 2 3" xfId="28846"/>
    <cellStyle name="Normal 10 2 2 2 3 3 2 3" xfId="28847"/>
    <cellStyle name="Normal 10 2 2 2 3 3 2 4" xfId="28848"/>
    <cellStyle name="Normal 10 2 2 2 3 3 2 5" xfId="28849"/>
    <cellStyle name="Normal 10 2 2 2 3 3 2 6" xfId="28850"/>
    <cellStyle name="Normal 10 2 2 2 3 3 3" xfId="28851"/>
    <cellStyle name="Normal 10 2 2 2 3 3 3 2" xfId="28852"/>
    <cellStyle name="Normal 10 2 2 2 3 3 3 3" xfId="28853"/>
    <cellStyle name="Normal 10 2 2 2 3 3 4" xfId="28854"/>
    <cellStyle name="Normal 10 2 2 2 3 3 5" xfId="28855"/>
    <cellStyle name="Normal 10 2 2 2 3 3 6" xfId="28856"/>
    <cellStyle name="Normal 10 2 2 2 3 3 7" xfId="28857"/>
    <cellStyle name="Normal 10 2 2 2 3 4" xfId="28858"/>
    <cellStyle name="Normal 10 2 2 2 3 4 2" xfId="28859"/>
    <cellStyle name="Normal 10 2 2 2 3 4 2 2" xfId="28860"/>
    <cellStyle name="Normal 10 2 2 2 3 4 2 3" xfId="28861"/>
    <cellStyle name="Normal 10 2 2 2 3 4 3" xfId="28862"/>
    <cellStyle name="Normal 10 2 2 2 3 4 4" xfId="28863"/>
    <cellStyle name="Normal 10 2 2 2 3 4 5" xfId="28864"/>
    <cellStyle name="Normal 10 2 2 2 3 4 6" xfId="28865"/>
    <cellStyle name="Normal 10 2 2 2 3 5" xfId="28866"/>
    <cellStyle name="Normal 10 2 2 2 3 5 2" xfId="28867"/>
    <cellStyle name="Normal 10 2 2 2 3 5 2 2" xfId="28868"/>
    <cellStyle name="Normal 10 2 2 2 3 5 2 3" xfId="28869"/>
    <cellStyle name="Normal 10 2 2 2 3 5 3" xfId="28870"/>
    <cellStyle name="Normal 10 2 2 2 3 5 4" xfId="28871"/>
    <cellStyle name="Normal 10 2 2 2 3 5 5" xfId="28872"/>
    <cellStyle name="Normal 10 2 2 2 3 5 6" xfId="28873"/>
    <cellStyle name="Normal 10 2 2 2 3 6" xfId="28874"/>
    <cellStyle name="Normal 10 2 2 2 3 6 2" xfId="28875"/>
    <cellStyle name="Normal 10 2 2 2 3 6 3" xfId="28876"/>
    <cellStyle name="Normal 10 2 2 2 3 7" xfId="28877"/>
    <cellStyle name="Normal 10 2 2 2 3 8" xfId="28878"/>
    <cellStyle name="Normal 10 2 2 2 3 9" xfId="28879"/>
    <cellStyle name="Normal 10 2 2 2 4" xfId="28880"/>
    <cellStyle name="Normal 10 2 2 2 4 2" xfId="28881"/>
    <cellStyle name="Normal 10 2 2 2 4 2 2" xfId="28882"/>
    <cellStyle name="Normal 10 2 2 2 4 2 2 2" xfId="28883"/>
    <cellStyle name="Normal 10 2 2 2 4 2 2 2 2" xfId="28884"/>
    <cellStyle name="Normal 10 2 2 2 4 2 2 2 3" xfId="28885"/>
    <cellStyle name="Normal 10 2 2 2 4 2 2 3" xfId="28886"/>
    <cellStyle name="Normal 10 2 2 2 4 2 2 4" xfId="28887"/>
    <cellStyle name="Normal 10 2 2 2 4 2 2 5" xfId="28888"/>
    <cellStyle name="Normal 10 2 2 2 4 2 2 6" xfId="28889"/>
    <cellStyle name="Normal 10 2 2 2 4 2 3" xfId="28890"/>
    <cellStyle name="Normal 10 2 2 2 4 2 3 2" xfId="28891"/>
    <cellStyle name="Normal 10 2 2 2 4 2 3 3" xfId="28892"/>
    <cellStyle name="Normal 10 2 2 2 4 2 4" xfId="28893"/>
    <cellStyle name="Normal 10 2 2 2 4 2 5" xfId="28894"/>
    <cellStyle name="Normal 10 2 2 2 4 2 6" xfId="28895"/>
    <cellStyle name="Normal 10 2 2 2 4 2 7" xfId="28896"/>
    <cellStyle name="Normal 10 2 2 2 4 3" xfId="28897"/>
    <cellStyle name="Normal 10 2 2 2 4 3 2" xfId="28898"/>
    <cellStyle name="Normal 10 2 2 2 4 3 2 2" xfId="28899"/>
    <cellStyle name="Normal 10 2 2 2 4 3 2 3" xfId="28900"/>
    <cellStyle name="Normal 10 2 2 2 4 3 3" xfId="28901"/>
    <cellStyle name="Normal 10 2 2 2 4 3 4" xfId="28902"/>
    <cellStyle name="Normal 10 2 2 2 4 3 5" xfId="28903"/>
    <cellStyle name="Normal 10 2 2 2 4 3 6" xfId="28904"/>
    <cellStyle name="Normal 10 2 2 2 4 4" xfId="28905"/>
    <cellStyle name="Normal 10 2 2 2 4 4 2" xfId="28906"/>
    <cellStyle name="Normal 10 2 2 2 4 4 2 2" xfId="28907"/>
    <cellStyle name="Normal 10 2 2 2 4 4 2 3" xfId="28908"/>
    <cellStyle name="Normal 10 2 2 2 4 4 3" xfId="28909"/>
    <cellStyle name="Normal 10 2 2 2 4 4 4" xfId="28910"/>
    <cellStyle name="Normal 10 2 2 2 4 4 5" xfId="28911"/>
    <cellStyle name="Normal 10 2 2 2 4 4 6" xfId="28912"/>
    <cellStyle name="Normal 10 2 2 2 4 5" xfId="28913"/>
    <cellStyle name="Normal 10 2 2 2 4 5 2" xfId="28914"/>
    <cellStyle name="Normal 10 2 2 2 4 5 3" xfId="28915"/>
    <cellStyle name="Normal 10 2 2 2 4 6" xfId="28916"/>
    <cellStyle name="Normal 10 2 2 2 4 7" xfId="28917"/>
    <cellStyle name="Normal 10 2 2 2 4 8" xfId="28918"/>
    <cellStyle name="Normal 10 2 2 2 4 9" xfId="28919"/>
    <cellStyle name="Normal 10 2 2 2 5" xfId="28920"/>
    <cellStyle name="Normal 10 2 2 2 5 2" xfId="28921"/>
    <cellStyle name="Normal 10 2 2 2 5 2 2" xfId="28922"/>
    <cellStyle name="Normal 10 2 2 2 5 2 2 2" xfId="28923"/>
    <cellStyle name="Normal 10 2 2 2 5 2 2 3" xfId="28924"/>
    <cellStyle name="Normal 10 2 2 2 5 2 3" xfId="28925"/>
    <cellStyle name="Normal 10 2 2 2 5 2 4" xfId="28926"/>
    <cellStyle name="Normal 10 2 2 2 5 2 5" xfId="28927"/>
    <cellStyle name="Normal 10 2 2 2 5 2 6" xfId="28928"/>
    <cellStyle name="Normal 10 2 2 2 5 3" xfId="28929"/>
    <cellStyle name="Normal 10 2 2 2 5 3 2" xfId="28930"/>
    <cellStyle name="Normal 10 2 2 2 5 3 3" xfId="28931"/>
    <cellStyle name="Normal 10 2 2 2 5 4" xfId="28932"/>
    <cellStyle name="Normal 10 2 2 2 5 5" xfId="28933"/>
    <cellStyle name="Normal 10 2 2 2 5 6" xfId="28934"/>
    <cellStyle name="Normal 10 2 2 2 5 7" xfId="28935"/>
    <cellStyle name="Normal 10 2 2 2 6" xfId="28936"/>
    <cellStyle name="Normal 10 2 2 2 6 2" xfId="28937"/>
    <cellStyle name="Normal 10 2 2 2 6 2 2" xfId="28938"/>
    <cellStyle name="Normal 10 2 2 2 6 2 3" xfId="28939"/>
    <cellStyle name="Normal 10 2 2 2 6 3" xfId="28940"/>
    <cellStyle name="Normal 10 2 2 2 6 4" xfId="28941"/>
    <cellStyle name="Normal 10 2 2 2 6 5" xfId="28942"/>
    <cellStyle name="Normal 10 2 2 2 6 6" xfId="28943"/>
    <cellStyle name="Normal 10 2 2 2 7" xfId="28944"/>
    <cellStyle name="Normal 10 2 2 2 7 2" xfId="28945"/>
    <cellStyle name="Normal 10 2 2 2 7 2 2" xfId="28946"/>
    <cellStyle name="Normal 10 2 2 2 7 2 3" xfId="28947"/>
    <cellStyle name="Normal 10 2 2 2 7 3" xfId="28948"/>
    <cellStyle name="Normal 10 2 2 2 7 4" xfId="28949"/>
    <cellStyle name="Normal 10 2 2 2 7 5" xfId="28950"/>
    <cellStyle name="Normal 10 2 2 2 7 6" xfId="28951"/>
    <cellStyle name="Normal 10 2 2 2 8" xfId="28952"/>
    <cellStyle name="Normal 10 2 2 2 8 2" xfId="28953"/>
    <cellStyle name="Normal 10 2 2 2 8 2 2" xfId="28954"/>
    <cellStyle name="Normal 10 2 2 2 8 2 3" xfId="28955"/>
    <cellStyle name="Normal 10 2 2 2 8 3" xfId="28956"/>
    <cellStyle name="Normal 10 2 2 2 8 4" xfId="28957"/>
    <cellStyle name="Normal 10 2 2 2 8 5" xfId="28958"/>
    <cellStyle name="Normal 10 2 2 2 8 6" xfId="28959"/>
    <cellStyle name="Normal 10 2 2 2 9" xfId="28960"/>
    <cellStyle name="Normal 10 2 2 2 9 2" xfId="28961"/>
    <cellStyle name="Normal 10 2 2 2 9 2 2" xfId="28962"/>
    <cellStyle name="Normal 10 2 2 2 9 2 3" xfId="28963"/>
    <cellStyle name="Normal 10 2 2 2 9 3" xfId="28964"/>
    <cellStyle name="Normal 10 2 2 2 9 4" xfId="28965"/>
    <cellStyle name="Normal 10 2 2 2 9 5" xfId="28966"/>
    <cellStyle name="Normal 10 2 2 2 9 6" xfId="28967"/>
    <cellStyle name="Normal 10 2 2 3" xfId="28968"/>
    <cellStyle name="Normal 10 2 2 3 10" xfId="28969"/>
    <cellStyle name="Normal 10 2 2 3 11" xfId="28970"/>
    <cellStyle name="Normal 10 2 2 3 12" xfId="28971"/>
    <cellStyle name="Normal 10 2 2 3 13" xfId="28972"/>
    <cellStyle name="Normal 10 2 2 3 2" xfId="28973"/>
    <cellStyle name="Normal 10 2 2 3 2 10" xfId="28974"/>
    <cellStyle name="Normal 10 2 2 3 2 2" xfId="28975"/>
    <cellStyle name="Normal 10 2 2 3 2 2 2" xfId="28976"/>
    <cellStyle name="Normal 10 2 2 3 2 2 2 2" xfId="28977"/>
    <cellStyle name="Normal 10 2 2 3 2 2 2 2 2" xfId="28978"/>
    <cellStyle name="Normal 10 2 2 3 2 2 2 2 3" xfId="28979"/>
    <cellStyle name="Normal 10 2 2 3 2 2 2 3" xfId="28980"/>
    <cellStyle name="Normal 10 2 2 3 2 2 2 4" xfId="28981"/>
    <cellStyle name="Normal 10 2 2 3 2 2 2 5" xfId="28982"/>
    <cellStyle name="Normal 10 2 2 3 2 2 2 6" xfId="28983"/>
    <cellStyle name="Normal 10 2 2 3 2 2 3" xfId="28984"/>
    <cellStyle name="Normal 10 2 2 3 2 2 3 2" xfId="28985"/>
    <cellStyle name="Normal 10 2 2 3 2 2 3 2 2" xfId="28986"/>
    <cellStyle name="Normal 10 2 2 3 2 2 3 2 3" xfId="28987"/>
    <cellStyle name="Normal 10 2 2 3 2 2 3 3" xfId="28988"/>
    <cellStyle name="Normal 10 2 2 3 2 2 3 4" xfId="28989"/>
    <cellStyle name="Normal 10 2 2 3 2 2 3 5" xfId="28990"/>
    <cellStyle name="Normal 10 2 2 3 2 2 3 6" xfId="28991"/>
    <cellStyle name="Normal 10 2 2 3 2 2 4" xfId="28992"/>
    <cellStyle name="Normal 10 2 2 3 2 2 4 2" xfId="28993"/>
    <cellStyle name="Normal 10 2 2 3 2 2 4 3" xfId="28994"/>
    <cellStyle name="Normal 10 2 2 3 2 2 5" xfId="28995"/>
    <cellStyle name="Normal 10 2 2 3 2 2 6" xfId="28996"/>
    <cellStyle name="Normal 10 2 2 3 2 2 7" xfId="28997"/>
    <cellStyle name="Normal 10 2 2 3 2 2 8" xfId="28998"/>
    <cellStyle name="Normal 10 2 2 3 2 3" xfId="28999"/>
    <cellStyle name="Normal 10 2 2 3 2 3 2" xfId="29000"/>
    <cellStyle name="Normal 10 2 2 3 2 3 2 2" xfId="29001"/>
    <cellStyle name="Normal 10 2 2 3 2 3 2 2 2" xfId="29002"/>
    <cellStyle name="Normal 10 2 2 3 2 3 2 2 3" xfId="29003"/>
    <cellStyle name="Normal 10 2 2 3 2 3 2 3" xfId="29004"/>
    <cellStyle name="Normal 10 2 2 3 2 3 2 4" xfId="29005"/>
    <cellStyle name="Normal 10 2 2 3 2 3 2 5" xfId="29006"/>
    <cellStyle name="Normal 10 2 2 3 2 3 2 6" xfId="29007"/>
    <cellStyle name="Normal 10 2 2 3 2 3 3" xfId="29008"/>
    <cellStyle name="Normal 10 2 2 3 2 3 3 2" xfId="29009"/>
    <cellStyle name="Normal 10 2 2 3 2 3 3 3" xfId="29010"/>
    <cellStyle name="Normal 10 2 2 3 2 3 4" xfId="29011"/>
    <cellStyle name="Normal 10 2 2 3 2 3 5" xfId="29012"/>
    <cellStyle name="Normal 10 2 2 3 2 3 6" xfId="29013"/>
    <cellStyle name="Normal 10 2 2 3 2 3 7" xfId="29014"/>
    <cellStyle name="Normal 10 2 2 3 2 4" xfId="29015"/>
    <cellStyle name="Normal 10 2 2 3 2 4 2" xfId="29016"/>
    <cellStyle name="Normal 10 2 2 3 2 4 2 2" xfId="29017"/>
    <cellStyle name="Normal 10 2 2 3 2 4 2 3" xfId="29018"/>
    <cellStyle name="Normal 10 2 2 3 2 4 3" xfId="29019"/>
    <cellStyle name="Normal 10 2 2 3 2 4 4" xfId="29020"/>
    <cellStyle name="Normal 10 2 2 3 2 4 5" xfId="29021"/>
    <cellStyle name="Normal 10 2 2 3 2 4 6" xfId="29022"/>
    <cellStyle name="Normal 10 2 2 3 2 5" xfId="29023"/>
    <cellStyle name="Normal 10 2 2 3 2 5 2" xfId="29024"/>
    <cellStyle name="Normal 10 2 2 3 2 5 2 2" xfId="29025"/>
    <cellStyle name="Normal 10 2 2 3 2 5 2 3" xfId="29026"/>
    <cellStyle name="Normal 10 2 2 3 2 5 3" xfId="29027"/>
    <cellStyle name="Normal 10 2 2 3 2 5 4" xfId="29028"/>
    <cellStyle name="Normal 10 2 2 3 2 5 5" xfId="29029"/>
    <cellStyle name="Normal 10 2 2 3 2 5 6" xfId="29030"/>
    <cellStyle name="Normal 10 2 2 3 2 6" xfId="29031"/>
    <cellStyle name="Normal 10 2 2 3 2 6 2" xfId="29032"/>
    <cellStyle name="Normal 10 2 2 3 2 6 3" xfId="29033"/>
    <cellStyle name="Normal 10 2 2 3 2 7" xfId="29034"/>
    <cellStyle name="Normal 10 2 2 3 2 8" xfId="29035"/>
    <cellStyle name="Normal 10 2 2 3 2 9" xfId="29036"/>
    <cellStyle name="Normal 10 2 2 3 3" xfId="29037"/>
    <cellStyle name="Normal 10 2 2 3 3 2" xfId="29038"/>
    <cellStyle name="Normal 10 2 2 3 3 2 2" xfId="29039"/>
    <cellStyle name="Normal 10 2 2 3 3 2 2 2" xfId="29040"/>
    <cellStyle name="Normal 10 2 2 3 3 2 2 2 2" xfId="29041"/>
    <cellStyle name="Normal 10 2 2 3 3 2 2 2 3" xfId="29042"/>
    <cellStyle name="Normal 10 2 2 3 3 2 2 3" xfId="29043"/>
    <cellStyle name="Normal 10 2 2 3 3 2 2 4" xfId="29044"/>
    <cellStyle name="Normal 10 2 2 3 3 2 2 5" xfId="29045"/>
    <cellStyle name="Normal 10 2 2 3 3 2 2 6" xfId="29046"/>
    <cellStyle name="Normal 10 2 2 3 3 2 3" xfId="29047"/>
    <cellStyle name="Normal 10 2 2 3 3 2 3 2" xfId="29048"/>
    <cellStyle name="Normal 10 2 2 3 3 2 3 3" xfId="29049"/>
    <cellStyle name="Normal 10 2 2 3 3 2 4" xfId="29050"/>
    <cellStyle name="Normal 10 2 2 3 3 2 5" xfId="29051"/>
    <cellStyle name="Normal 10 2 2 3 3 2 6" xfId="29052"/>
    <cellStyle name="Normal 10 2 2 3 3 2 7" xfId="29053"/>
    <cellStyle name="Normal 10 2 2 3 3 3" xfId="29054"/>
    <cellStyle name="Normal 10 2 2 3 3 3 2" xfId="29055"/>
    <cellStyle name="Normal 10 2 2 3 3 3 2 2" xfId="29056"/>
    <cellStyle name="Normal 10 2 2 3 3 3 2 3" xfId="29057"/>
    <cellStyle name="Normal 10 2 2 3 3 3 3" xfId="29058"/>
    <cellStyle name="Normal 10 2 2 3 3 3 4" xfId="29059"/>
    <cellStyle name="Normal 10 2 2 3 3 3 5" xfId="29060"/>
    <cellStyle name="Normal 10 2 2 3 3 3 6" xfId="29061"/>
    <cellStyle name="Normal 10 2 2 3 3 4" xfId="29062"/>
    <cellStyle name="Normal 10 2 2 3 3 4 2" xfId="29063"/>
    <cellStyle name="Normal 10 2 2 3 3 4 2 2" xfId="29064"/>
    <cellStyle name="Normal 10 2 2 3 3 4 2 3" xfId="29065"/>
    <cellStyle name="Normal 10 2 2 3 3 4 3" xfId="29066"/>
    <cellStyle name="Normal 10 2 2 3 3 4 4" xfId="29067"/>
    <cellStyle name="Normal 10 2 2 3 3 4 5" xfId="29068"/>
    <cellStyle name="Normal 10 2 2 3 3 4 6" xfId="29069"/>
    <cellStyle name="Normal 10 2 2 3 3 5" xfId="29070"/>
    <cellStyle name="Normal 10 2 2 3 3 5 2" xfId="29071"/>
    <cellStyle name="Normal 10 2 2 3 3 5 3" xfId="29072"/>
    <cellStyle name="Normal 10 2 2 3 3 6" xfId="29073"/>
    <cellStyle name="Normal 10 2 2 3 3 7" xfId="29074"/>
    <cellStyle name="Normal 10 2 2 3 3 8" xfId="29075"/>
    <cellStyle name="Normal 10 2 2 3 3 9" xfId="29076"/>
    <cellStyle name="Normal 10 2 2 3 4" xfId="29077"/>
    <cellStyle name="Normal 10 2 2 3 4 2" xfId="29078"/>
    <cellStyle name="Normal 10 2 2 3 4 2 2" xfId="29079"/>
    <cellStyle name="Normal 10 2 2 3 4 2 2 2" xfId="29080"/>
    <cellStyle name="Normal 10 2 2 3 4 2 2 3" xfId="29081"/>
    <cellStyle name="Normal 10 2 2 3 4 2 3" xfId="29082"/>
    <cellStyle name="Normal 10 2 2 3 4 2 4" xfId="29083"/>
    <cellStyle name="Normal 10 2 2 3 4 2 5" xfId="29084"/>
    <cellStyle name="Normal 10 2 2 3 4 2 6" xfId="29085"/>
    <cellStyle name="Normal 10 2 2 3 4 3" xfId="29086"/>
    <cellStyle name="Normal 10 2 2 3 4 3 2" xfId="29087"/>
    <cellStyle name="Normal 10 2 2 3 4 3 3" xfId="29088"/>
    <cellStyle name="Normal 10 2 2 3 4 4" xfId="29089"/>
    <cellStyle name="Normal 10 2 2 3 4 5" xfId="29090"/>
    <cellStyle name="Normal 10 2 2 3 4 6" xfId="29091"/>
    <cellStyle name="Normal 10 2 2 3 4 7" xfId="29092"/>
    <cellStyle name="Normal 10 2 2 3 5" xfId="29093"/>
    <cellStyle name="Normal 10 2 2 3 5 2" xfId="29094"/>
    <cellStyle name="Normal 10 2 2 3 5 2 2" xfId="29095"/>
    <cellStyle name="Normal 10 2 2 3 5 2 3" xfId="29096"/>
    <cellStyle name="Normal 10 2 2 3 5 3" xfId="29097"/>
    <cellStyle name="Normal 10 2 2 3 5 4" xfId="29098"/>
    <cellStyle name="Normal 10 2 2 3 5 5" xfId="29099"/>
    <cellStyle name="Normal 10 2 2 3 5 6" xfId="29100"/>
    <cellStyle name="Normal 10 2 2 3 6" xfId="29101"/>
    <cellStyle name="Normal 10 2 2 3 6 2" xfId="29102"/>
    <cellStyle name="Normal 10 2 2 3 6 2 2" xfId="29103"/>
    <cellStyle name="Normal 10 2 2 3 6 2 3" xfId="29104"/>
    <cellStyle name="Normal 10 2 2 3 6 3" xfId="29105"/>
    <cellStyle name="Normal 10 2 2 3 6 4" xfId="29106"/>
    <cellStyle name="Normal 10 2 2 3 6 5" xfId="29107"/>
    <cellStyle name="Normal 10 2 2 3 6 6" xfId="29108"/>
    <cellStyle name="Normal 10 2 2 3 7" xfId="29109"/>
    <cellStyle name="Normal 10 2 2 3 7 2" xfId="29110"/>
    <cellStyle name="Normal 10 2 2 3 7 2 2" xfId="29111"/>
    <cellStyle name="Normal 10 2 2 3 7 2 3" xfId="29112"/>
    <cellStyle name="Normal 10 2 2 3 7 3" xfId="29113"/>
    <cellStyle name="Normal 10 2 2 3 7 4" xfId="29114"/>
    <cellStyle name="Normal 10 2 2 3 7 5" xfId="29115"/>
    <cellStyle name="Normal 10 2 2 3 7 6" xfId="29116"/>
    <cellStyle name="Normal 10 2 2 3 8" xfId="29117"/>
    <cellStyle name="Normal 10 2 2 3 8 2" xfId="29118"/>
    <cellStyle name="Normal 10 2 2 3 8 2 2" xfId="29119"/>
    <cellStyle name="Normal 10 2 2 3 8 2 3" xfId="29120"/>
    <cellStyle name="Normal 10 2 2 3 8 3" xfId="29121"/>
    <cellStyle name="Normal 10 2 2 3 8 4" xfId="29122"/>
    <cellStyle name="Normal 10 2 2 3 8 5" xfId="29123"/>
    <cellStyle name="Normal 10 2 2 3 8 6" xfId="29124"/>
    <cellStyle name="Normal 10 2 2 3 9" xfId="29125"/>
    <cellStyle name="Normal 10 2 2 3 9 2" xfId="29126"/>
    <cellStyle name="Normal 10 2 2 3 9 3" xfId="29127"/>
    <cellStyle name="Normal 10 2 2 4" xfId="29128"/>
    <cellStyle name="Normal 10 2 2 4 10" xfId="29129"/>
    <cellStyle name="Normal 10 2 2 4 2" xfId="29130"/>
    <cellStyle name="Normal 10 2 2 4 2 2" xfId="29131"/>
    <cellStyle name="Normal 10 2 2 4 2 2 2" xfId="29132"/>
    <cellStyle name="Normal 10 2 2 4 2 2 2 2" xfId="29133"/>
    <cellStyle name="Normal 10 2 2 4 2 2 2 3" xfId="29134"/>
    <cellStyle name="Normal 10 2 2 4 2 2 3" xfId="29135"/>
    <cellStyle name="Normal 10 2 2 4 2 2 4" xfId="29136"/>
    <cellStyle name="Normal 10 2 2 4 2 2 5" xfId="29137"/>
    <cellStyle name="Normal 10 2 2 4 2 2 6" xfId="29138"/>
    <cellStyle name="Normal 10 2 2 4 2 3" xfId="29139"/>
    <cellStyle name="Normal 10 2 2 4 2 3 2" xfId="29140"/>
    <cellStyle name="Normal 10 2 2 4 2 3 2 2" xfId="29141"/>
    <cellStyle name="Normal 10 2 2 4 2 3 2 3" xfId="29142"/>
    <cellStyle name="Normal 10 2 2 4 2 3 3" xfId="29143"/>
    <cellStyle name="Normal 10 2 2 4 2 3 4" xfId="29144"/>
    <cellStyle name="Normal 10 2 2 4 2 3 5" xfId="29145"/>
    <cellStyle name="Normal 10 2 2 4 2 3 6" xfId="29146"/>
    <cellStyle name="Normal 10 2 2 4 2 4" xfId="29147"/>
    <cellStyle name="Normal 10 2 2 4 2 4 2" xfId="29148"/>
    <cellStyle name="Normal 10 2 2 4 2 4 3" xfId="29149"/>
    <cellStyle name="Normal 10 2 2 4 2 5" xfId="29150"/>
    <cellStyle name="Normal 10 2 2 4 2 6" xfId="29151"/>
    <cellStyle name="Normal 10 2 2 4 2 7" xfId="29152"/>
    <cellStyle name="Normal 10 2 2 4 2 8" xfId="29153"/>
    <cellStyle name="Normal 10 2 2 4 3" xfId="29154"/>
    <cellStyle name="Normal 10 2 2 4 3 2" xfId="29155"/>
    <cellStyle name="Normal 10 2 2 4 3 2 2" xfId="29156"/>
    <cellStyle name="Normal 10 2 2 4 3 2 2 2" xfId="29157"/>
    <cellStyle name="Normal 10 2 2 4 3 2 2 3" xfId="29158"/>
    <cellStyle name="Normal 10 2 2 4 3 2 3" xfId="29159"/>
    <cellStyle name="Normal 10 2 2 4 3 2 4" xfId="29160"/>
    <cellStyle name="Normal 10 2 2 4 3 2 5" xfId="29161"/>
    <cellStyle name="Normal 10 2 2 4 3 2 6" xfId="29162"/>
    <cellStyle name="Normal 10 2 2 4 3 3" xfId="29163"/>
    <cellStyle name="Normal 10 2 2 4 3 3 2" xfId="29164"/>
    <cellStyle name="Normal 10 2 2 4 3 3 3" xfId="29165"/>
    <cellStyle name="Normal 10 2 2 4 3 4" xfId="29166"/>
    <cellStyle name="Normal 10 2 2 4 3 5" xfId="29167"/>
    <cellStyle name="Normal 10 2 2 4 3 6" xfId="29168"/>
    <cellStyle name="Normal 10 2 2 4 3 7" xfId="29169"/>
    <cellStyle name="Normal 10 2 2 4 4" xfId="29170"/>
    <cellStyle name="Normal 10 2 2 4 4 2" xfId="29171"/>
    <cellStyle name="Normal 10 2 2 4 4 2 2" xfId="29172"/>
    <cellStyle name="Normal 10 2 2 4 4 2 3" xfId="29173"/>
    <cellStyle name="Normal 10 2 2 4 4 3" xfId="29174"/>
    <cellStyle name="Normal 10 2 2 4 4 4" xfId="29175"/>
    <cellStyle name="Normal 10 2 2 4 4 5" xfId="29176"/>
    <cellStyle name="Normal 10 2 2 4 4 6" xfId="29177"/>
    <cellStyle name="Normal 10 2 2 4 5" xfId="29178"/>
    <cellStyle name="Normal 10 2 2 4 5 2" xfId="29179"/>
    <cellStyle name="Normal 10 2 2 4 5 2 2" xfId="29180"/>
    <cellStyle name="Normal 10 2 2 4 5 2 3" xfId="29181"/>
    <cellStyle name="Normal 10 2 2 4 5 3" xfId="29182"/>
    <cellStyle name="Normal 10 2 2 4 5 4" xfId="29183"/>
    <cellStyle name="Normal 10 2 2 4 5 5" xfId="29184"/>
    <cellStyle name="Normal 10 2 2 4 5 6" xfId="29185"/>
    <cellStyle name="Normal 10 2 2 4 6" xfId="29186"/>
    <cellStyle name="Normal 10 2 2 4 6 2" xfId="29187"/>
    <cellStyle name="Normal 10 2 2 4 6 3" xfId="29188"/>
    <cellStyle name="Normal 10 2 2 4 7" xfId="29189"/>
    <cellStyle name="Normal 10 2 2 4 8" xfId="29190"/>
    <cellStyle name="Normal 10 2 2 4 9" xfId="29191"/>
    <cellStyle name="Normal 10 2 2 5" xfId="29192"/>
    <cellStyle name="Normal 10 2 2 5 2" xfId="29193"/>
    <cellStyle name="Normal 10 2 2 5 2 2" xfId="29194"/>
    <cellStyle name="Normal 10 2 2 5 2 2 2" xfId="29195"/>
    <cellStyle name="Normal 10 2 2 5 2 2 2 2" xfId="29196"/>
    <cellStyle name="Normal 10 2 2 5 2 2 2 3" xfId="29197"/>
    <cellStyle name="Normal 10 2 2 5 2 2 3" xfId="29198"/>
    <cellStyle name="Normal 10 2 2 5 2 2 4" xfId="29199"/>
    <cellStyle name="Normal 10 2 2 5 2 2 5" xfId="29200"/>
    <cellStyle name="Normal 10 2 2 5 2 2 6" xfId="29201"/>
    <cellStyle name="Normal 10 2 2 5 2 3" xfId="29202"/>
    <cellStyle name="Normal 10 2 2 5 2 3 2" xfId="29203"/>
    <cellStyle name="Normal 10 2 2 5 2 3 3" xfId="29204"/>
    <cellStyle name="Normal 10 2 2 5 2 4" xfId="29205"/>
    <cellStyle name="Normal 10 2 2 5 2 5" xfId="29206"/>
    <cellStyle name="Normal 10 2 2 5 2 6" xfId="29207"/>
    <cellStyle name="Normal 10 2 2 5 2 7" xfId="29208"/>
    <cellStyle name="Normal 10 2 2 5 3" xfId="29209"/>
    <cellStyle name="Normal 10 2 2 5 3 2" xfId="29210"/>
    <cellStyle name="Normal 10 2 2 5 3 2 2" xfId="29211"/>
    <cellStyle name="Normal 10 2 2 5 3 2 3" xfId="29212"/>
    <cellStyle name="Normal 10 2 2 5 3 3" xfId="29213"/>
    <cellStyle name="Normal 10 2 2 5 3 4" xfId="29214"/>
    <cellStyle name="Normal 10 2 2 5 3 5" xfId="29215"/>
    <cellStyle name="Normal 10 2 2 5 3 6" xfId="29216"/>
    <cellStyle name="Normal 10 2 2 5 4" xfId="29217"/>
    <cellStyle name="Normal 10 2 2 5 4 2" xfId="29218"/>
    <cellStyle name="Normal 10 2 2 5 4 2 2" xfId="29219"/>
    <cellStyle name="Normal 10 2 2 5 4 2 3" xfId="29220"/>
    <cellStyle name="Normal 10 2 2 5 4 3" xfId="29221"/>
    <cellStyle name="Normal 10 2 2 5 4 4" xfId="29222"/>
    <cellStyle name="Normal 10 2 2 5 4 5" xfId="29223"/>
    <cellStyle name="Normal 10 2 2 5 4 6" xfId="29224"/>
    <cellStyle name="Normal 10 2 2 5 5" xfId="29225"/>
    <cellStyle name="Normal 10 2 2 5 5 2" xfId="29226"/>
    <cellStyle name="Normal 10 2 2 5 5 3" xfId="29227"/>
    <cellStyle name="Normal 10 2 2 5 6" xfId="29228"/>
    <cellStyle name="Normal 10 2 2 5 7" xfId="29229"/>
    <cellStyle name="Normal 10 2 2 5 8" xfId="29230"/>
    <cellStyle name="Normal 10 2 2 5 9" xfId="29231"/>
    <cellStyle name="Normal 10 2 2 6" xfId="29232"/>
    <cellStyle name="Normal 10 2 2 6 2" xfId="29233"/>
    <cellStyle name="Normal 10 2 2 6 2 2" xfId="29234"/>
    <cellStyle name="Normal 10 2 2 6 2 2 2" xfId="29235"/>
    <cellStyle name="Normal 10 2 2 6 2 2 3" xfId="29236"/>
    <cellStyle name="Normal 10 2 2 6 2 3" xfId="29237"/>
    <cellStyle name="Normal 10 2 2 6 2 4" xfId="29238"/>
    <cellStyle name="Normal 10 2 2 6 2 5" xfId="29239"/>
    <cellStyle name="Normal 10 2 2 6 2 6" xfId="29240"/>
    <cellStyle name="Normal 10 2 2 6 3" xfId="29241"/>
    <cellStyle name="Normal 10 2 2 6 3 2" xfId="29242"/>
    <cellStyle name="Normal 10 2 2 6 3 3" xfId="29243"/>
    <cellStyle name="Normal 10 2 2 6 4" xfId="29244"/>
    <cellStyle name="Normal 10 2 2 6 5" xfId="29245"/>
    <cellStyle name="Normal 10 2 2 6 6" xfId="29246"/>
    <cellStyle name="Normal 10 2 2 6 7" xfId="29247"/>
    <cellStyle name="Normal 10 2 2 7" xfId="29248"/>
    <cellStyle name="Normal 10 2 2 7 2" xfId="29249"/>
    <cellStyle name="Normal 10 2 2 7 2 2" xfId="29250"/>
    <cellStyle name="Normal 10 2 2 7 2 3" xfId="29251"/>
    <cellStyle name="Normal 10 2 2 7 3" xfId="29252"/>
    <cellStyle name="Normal 10 2 2 7 4" xfId="29253"/>
    <cellStyle name="Normal 10 2 2 7 5" xfId="29254"/>
    <cellStyle name="Normal 10 2 2 7 6" xfId="29255"/>
    <cellStyle name="Normal 10 2 2 8" xfId="29256"/>
    <cellStyle name="Normal 10 2 2 8 2" xfId="29257"/>
    <cellStyle name="Normal 10 2 2 8 2 2" xfId="29258"/>
    <cellStyle name="Normal 10 2 2 8 2 3" xfId="29259"/>
    <cellStyle name="Normal 10 2 2 8 3" xfId="29260"/>
    <cellStyle name="Normal 10 2 2 8 4" xfId="29261"/>
    <cellStyle name="Normal 10 2 2 8 5" xfId="29262"/>
    <cellStyle name="Normal 10 2 2 8 6" xfId="29263"/>
    <cellStyle name="Normal 10 2 2 9" xfId="29264"/>
    <cellStyle name="Normal 10 2 2 9 2" xfId="29265"/>
    <cellStyle name="Normal 10 2 2 9 2 2" xfId="29266"/>
    <cellStyle name="Normal 10 2 2 9 2 3" xfId="29267"/>
    <cellStyle name="Normal 10 2 2 9 3" xfId="29268"/>
    <cellStyle name="Normal 10 2 2 9 4" xfId="29269"/>
    <cellStyle name="Normal 10 2 2 9 5" xfId="29270"/>
    <cellStyle name="Normal 10 2 2 9 6" xfId="29271"/>
    <cellStyle name="Normal 10 2 3" xfId="29272"/>
    <cellStyle name="Normal 10 2 4" xfId="29273"/>
    <cellStyle name="Normal 10 2 4 10" xfId="29274"/>
    <cellStyle name="Normal 10 2 4 10 2" xfId="29275"/>
    <cellStyle name="Normal 10 2 4 10 3" xfId="29276"/>
    <cellStyle name="Normal 10 2 4 11" xfId="29277"/>
    <cellStyle name="Normal 10 2 4 12" xfId="29278"/>
    <cellStyle name="Normal 10 2 4 13" xfId="29279"/>
    <cellStyle name="Normal 10 2 4 14" xfId="29280"/>
    <cellStyle name="Normal 10 2 4 2" xfId="29281"/>
    <cellStyle name="Normal 10 2 4 2 10" xfId="29282"/>
    <cellStyle name="Normal 10 2 4 2 11" xfId="29283"/>
    <cellStyle name="Normal 10 2 4 2 12" xfId="29284"/>
    <cellStyle name="Normal 10 2 4 2 13" xfId="29285"/>
    <cellStyle name="Normal 10 2 4 2 2" xfId="29286"/>
    <cellStyle name="Normal 10 2 4 2 2 10" xfId="29287"/>
    <cellStyle name="Normal 10 2 4 2 2 2" xfId="29288"/>
    <cellStyle name="Normal 10 2 4 2 2 2 2" xfId="29289"/>
    <cellStyle name="Normal 10 2 4 2 2 2 2 2" xfId="29290"/>
    <cellStyle name="Normal 10 2 4 2 2 2 2 2 2" xfId="29291"/>
    <cellStyle name="Normal 10 2 4 2 2 2 2 2 3" xfId="29292"/>
    <cellStyle name="Normal 10 2 4 2 2 2 2 3" xfId="29293"/>
    <cellStyle name="Normal 10 2 4 2 2 2 2 4" xfId="29294"/>
    <cellStyle name="Normal 10 2 4 2 2 2 2 5" xfId="29295"/>
    <cellStyle name="Normal 10 2 4 2 2 2 2 6" xfId="29296"/>
    <cellStyle name="Normal 10 2 4 2 2 2 3" xfId="29297"/>
    <cellStyle name="Normal 10 2 4 2 2 2 3 2" xfId="29298"/>
    <cellStyle name="Normal 10 2 4 2 2 2 3 2 2" xfId="29299"/>
    <cellStyle name="Normal 10 2 4 2 2 2 3 2 3" xfId="29300"/>
    <cellStyle name="Normal 10 2 4 2 2 2 3 3" xfId="29301"/>
    <cellStyle name="Normal 10 2 4 2 2 2 3 4" xfId="29302"/>
    <cellStyle name="Normal 10 2 4 2 2 2 3 5" xfId="29303"/>
    <cellStyle name="Normal 10 2 4 2 2 2 3 6" xfId="29304"/>
    <cellStyle name="Normal 10 2 4 2 2 2 4" xfId="29305"/>
    <cellStyle name="Normal 10 2 4 2 2 2 4 2" xfId="29306"/>
    <cellStyle name="Normal 10 2 4 2 2 2 4 3" xfId="29307"/>
    <cellStyle name="Normal 10 2 4 2 2 2 5" xfId="29308"/>
    <cellStyle name="Normal 10 2 4 2 2 2 6" xfId="29309"/>
    <cellStyle name="Normal 10 2 4 2 2 2 7" xfId="29310"/>
    <cellStyle name="Normal 10 2 4 2 2 2 8" xfId="29311"/>
    <cellStyle name="Normal 10 2 4 2 2 3" xfId="29312"/>
    <cellStyle name="Normal 10 2 4 2 2 3 2" xfId="29313"/>
    <cellStyle name="Normal 10 2 4 2 2 3 2 2" xfId="29314"/>
    <cellStyle name="Normal 10 2 4 2 2 3 2 2 2" xfId="29315"/>
    <cellStyle name="Normal 10 2 4 2 2 3 2 2 3" xfId="29316"/>
    <cellStyle name="Normal 10 2 4 2 2 3 2 3" xfId="29317"/>
    <cellStyle name="Normal 10 2 4 2 2 3 2 4" xfId="29318"/>
    <cellStyle name="Normal 10 2 4 2 2 3 2 5" xfId="29319"/>
    <cellStyle name="Normal 10 2 4 2 2 3 2 6" xfId="29320"/>
    <cellStyle name="Normal 10 2 4 2 2 3 3" xfId="29321"/>
    <cellStyle name="Normal 10 2 4 2 2 3 3 2" xfId="29322"/>
    <cellStyle name="Normal 10 2 4 2 2 3 3 3" xfId="29323"/>
    <cellStyle name="Normal 10 2 4 2 2 3 4" xfId="29324"/>
    <cellStyle name="Normal 10 2 4 2 2 3 5" xfId="29325"/>
    <cellStyle name="Normal 10 2 4 2 2 3 6" xfId="29326"/>
    <cellStyle name="Normal 10 2 4 2 2 3 7" xfId="29327"/>
    <cellStyle name="Normal 10 2 4 2 2 4" xfId="29328"/>
    <cellStyle name="Normal 10 2 4 2 2 4 2" xfId="29329"/>
    <cellStyle name="Normal 10 2 4 2 2 4 2 2" xfId="29330"/>
    <cellStyle name="Normal 10 2 4 2 2 4 2 3" xfId="29331"/>
    <cellStyle name="Normal 10 2 4 2 2 4 3" xfId="29332"/>
    <cellStyle name="Normal 10 2 4 2 2 4 4" xfId="29333"/>
    <cellStyle name="Normal 10 2 4 2 2 4 5" xfId="29334"/>
    <cellStyle name="Normal 10 2 4 2 2 4 6" xfId="29335"/>
    <cellStyle name="Normal 10 2 4 2 2 5" xfId="29336"/>
    <cellStyle name="Normal 10 2 4 2 2 5 2" xfId="29337"/>
    <cellStyle name="Normal 10 2 4 2 2 5 2 2" xfId="29338"/>
    <cellStyle name="Normal 10 2 4 2 2 5 2 3" xfId="29339"/>
    <cellStyle name="Normal 10 2 4 2 2 5 3" xfId="29340"/>
    <cellStyle name="Normal 10 2 4 2 2 5 4" xfId="29341"/>
    <cellStyle name="Normal 10 2 4 2 2 5 5" xfId="29342"/>
    <cellStyle name="Normal 10 2 4 2 2 5 6" xfId="29343"/>
    <cellStyle name="Normal 10 2 4 2 2 6" xfId="29344"/>
    <cellStyle name="Normal 10 2 4 2 2 6 2" xfId="29345"/>
    <cellStyle name="Normal 10 2 4 2 2 6 3" xfId="29346"/>
    <cellStyle name="Normal 10 2 4 2 2 7" xfId="29347"/>
    <cellStyle name="Normal 10 2 4 2 2 8" xfId="29348"/>
    <cellStyle name="Normal 10 2 4 2 2 9" xfId="29349"/>
    <cellStyle name="Normal 10 2 4 2 3" xfId="29350"/>
    <cellStyle name="Normal 10 2 4 2 3 2" xfId="29351"/>
    <cellStyle name="Normal 10 2 4 2 3 2 2" xfId="29352"/>
    <cellStyle name="Normal 10 2 4 2 3 2 2 2" xfId="29353"/>
    <cellStyle name="Normal 10 2 4 2 3 2 2 2 2" xfId="29354"/>
    <cellStyle name="Normal 10 2 4 2 3 2 2 2 3" xfId="29355"/>
    <cellStyle name="Normal 10 2 4 2 3 2 2 3" xfId="29356"/>
    <cellStyle name="Normal 10 2 4 2 3 2 2 4" xfId="29357"/>
    <cellStyle name="Normal 10 2 4 2 3 2 2 5" xfId="29358"/>
    <cellStyle name="Normal 10 2 4 2 3 2 2 6" xfId="29359"/>
    <cellStyle name="Normal 10 2 4 2 3 2 3" xfId="29360"/>
    <cellStyle name="Normal 10 2 4 2 3 2 3 2" xfId="29361"/>
    <cellStyle name="Normal 10 2 4 2 3 2 3 3" xfId="29362"/>
    <cellStyle name="Normal 10 2 4 2 3 2 4" xfId="29363"/>
    <cellStyle name="Normal 10 2 4 2 3 2 5" xfId="29364"/>
    <cellStyle name="Normal 10 2 4 2 3 2 6" xfId="29365"/>
    <cellStyle name="Normal 10 2 4 2 3 2 7" xfId="29366"/>
    <cellStyle name="Normal 10 2 4 2 3 3" xfId="29367"/>
    <cellStyle name="Normal 10 2 4 2 3 3 2" xfId="29368"/>
    <cellStyle name="Normal 10 2 4 2 3 3 2 2" xfId="29369"/>
    <cellStyle name="Normal 10 2 4 2 3 3 2 3" xfId="29370"/>
    <cellStyle name="Normal 10 2 4 2 3 3 3" xfId="29371"/>
    <cellStyle name="Normal 10 2 4 2 3 3 4" xfId="29372"/>
    <cellStyle name="Normal 10 2 4 2 3 3 5" xfId="29373"/>
    <cellStyle name="Normal 10 2 4 2 3 3 6" xfId="29374"/>
    <cellStyle name="Normal 10 2 4 2 3 4" xfId="29375"/>
    <cellStyle name="Normal 10 2 4 2 3 4 2" xfId="29376"/>
    <cellStyle name="Normal 10 2 4 2 3 4 2 2" xfId="29377"/>
    <cellStyle name="Normal 10 2 4 2 3 4 2 3" xfId="29378"/>
    <cellStyle name="Normal 10 2 4 2 3 4 3" xfId="29379"/>
    <cellStyle name="Normal 10 2 4 2 3 4 4" xfId="29380"/>
    <cellStyle name="Normal 10 2 4 2 3 4 5" xfId="29381"/>
    <cellStyle name="Normal 10 2 4 2 3 4 6" xfId="29382"/>
    <cellStyle name="Normal 10 2 4 2 3 5" xfId="29383"/>
    <cellStyle name="Normal 10 2 4 2 3 5 2" xfId="29384"/>
    <cellStyle name="Normal 10 2 4 2 3 5 3" xfId="29385"/>
    <cellStyle name="Normal 10 2 4 2 3 6" xfId="29386"/>
    <cellStyle name="Normal 10 2 4 2 3 7" xfId="29387"/>
    <cellStyle name="Normal 10 2 4 2 3 8" xfId="29388"/>
    <cellStyle name="Normal 10 2 4 2 3 9" xfId="29389"/>
    <cellStyle name="Normal 10 2 4 2 4" xfId="29390"/>
    <cellStyle name="Normal 10 2 4 2 4 2" xfId="29391"/>
    <cellStyle name="Normal 10 2 4 2 4 2 2" xfId="29392"/>
    <cellStyle name="Normal 10 2 4 2 4 2 2 2" xfId="29393"/>
    <cellStyle name="Normal 10 2 4 2 4 2 2 3" xfId="29394"/>
    <cellStyle name="Normal 10 2 4 2 4 2 3" xfId="29395"/>
    <cellStyle name="Normal 10 2 4 2 4 2 4" xfId="29396"/>
    <cellStyle name="Normal 10 2 4 2 4 2 5" xfId="29397"/>
    <cellStyle name="Normal 10 2 4 2 4 2 6" xfId="29398"/>
    <cellStyle name="Normal 10 2 4 2 4 3" xfId="29399"/>
    <cellStyle name="Normal 10 2 4 2 4 3 2" xfId="29400"/>
    <cellStyle name="Normal 10 2 4 2 4 3 3" xfId="29401"/>
    <cellStyle name="Normal 10 2 4 2 4 4" xfId="29402"/>
    <cellStyle name="Normal 10 2 4 2 4 5" xfId="29403"/>
    <cellStyle name="Normal 10 2 4 2 4 6" xfId="29404"/>
    <cellStyle name="Normal 10 2 4 2 4 7" xfId="29405"/>
    <cellStyle name="Normal 10 2 4 2 5" xfId="29406"/>
    <cellStyle name="Normal 10 2 4 2 5 2" xfId="29407"/>
    <cellStyle name="Normal 10 2 4 2 5 2 2" xfId="29408"/>
    <cellStyle name="Normal 10 2 4 2 5 2 3" xfId="29409"/>
    <cellStyle name="Normal 10 2 4 2 5 3" xfId="29410"/>
    <cellStyle name="Normal 10 2 4 2 5 4" xfId="29411"/>
    <cellStyle name="Normal 10 2 4 2 5 5" xfId="29412"/>
    <cellStyle name="Normal 10 2 4 2 5 6" xfId="29413"/>
    <cellStyle name="Normal 10 2 4 2 6" xfId="29414"/>
    <cellStyle name="Normal 10 2 4 2 6 2" xfId="29415"/>
    <cellStyle name="Normal 10 2 4 2 6 2 2" xfId="29416"/>
    <cellStyle name="Normal 10 2 4 2 6 2 3" xfId="29417"/>
    <cellStyle name="Normal 10 2 4 2 6 3" xfId="29418"/>
    <cellStyle name="Normal 10 2 4 2 6 4" xfId="29419"/>
    <cellStyle name="Normal 10 2 4 2 6 5" xfId="29420"/>
    <cellStyle name="Normal 10 2 4 2 6 6" xfId="29421"/>
    <cellStyle name="Normal 10 2 4 2 7" xfId="29422"/>
    <cellStyle name="Normal 10 2 4 2 7 2" xfId="29423"/>
    <cellStyle name="Normal 10 2 4 2 7 2 2" xfId="29424"/>
    <cellStyle name="Normal 10 2 4 2 7 2 3" xfId="29425"/>
    <cellStyle name="Normal 10 2 4 2 7 3" xfId="29426"/>
    <cellStyle name="Normal 10 2 4 2 7 4" xfId="29427"/>
    <cellStyle name="Normal 10 2 4 2 7 5" xfId="29428"/>
    <cellStyle name="Normal 10 2 4 2 7 6" xfId="29429"/>
    <cellStyle name="Normal 10 2 4 2 8" xfId="29430"/>
    <cellStyle name="Normal 10 2 4 2 8 2" xfId="29431"/>
    <cellStyle name="Normal 10 2 4 2 8 2 2" xfId="29432"/>
    <cellStyle name="Normal 10 2 4 2 8 2 3" xfId="29433"/>
    <cellStyle name="Normal 10 2 4 2 8 3" xfId="29434"/>
    <cellStyle name="Normal 10 2 4 2 8 4" xfId="29435"/>
    <cellStyle name="Normal 10 2 4 2 8 5" xfId="29436"/>
    <cellStyle name="Normal 10 2 4 2 8 6" xfId="29437"/>
    <cellStyle name="Normal 10 2 4 2 9" xfId="29438"/>
    <cellStyle name="Normal 10 2 4 2 9 2" xfId="29439"/>
    <cellStyle name="Normal 10 2 4 2 9 3" xfId="29440"/>
    <cellStyle name="Normal 10 2 4 3" xfId="29441"/>
    <cellStyle name="Normal 10 2 4 3 10" xfId="29442"/>
    <cellStyle name="Normal 10 2 4 3 2" xfId="29443"/>
    <cellStyle name="Normal 10 2 4 3 2 2" xfId="29444"/>
    <cellStyle name="Normal 10 2 4 3 2 2 2" xfId="29445"/>
    <cellStyle name="Normal 10 2 4 3 2 2 2 2" xfId="29446"/>
    <cellStyle name="Normal 10 2 4 3 2 2 2 3" xfId="29447"/>
    <cellStyle name="Normal 10 2 4 3 2 2 3" xfId="29448"/>
    <cellStyle name="Normal 10 2 4 3 2 2 4" xfId="29449"/>
    <cellStyle name="Normal 10 2 4 3 2 2 5" xfId="29450"/>
    <cellStyle name="Normal 10 2 4 3 2 2 6" xfId="29451"/>
    <cellStyle name="Normal 10 2 4 3 2 3" xfId="29452"/>
    <cellStyle name="Normal 10 2 4 3 2 3 2" xfId="29453"/>
    <cellStyle name="Normal 10 2 4 3 2 3 2 2" xfId="29454"/>
    <cellStyle name="Normal 10 2 4 3 2 3 2 3" xfId="29455"/>
    <cellStyle name="Normal 10 2 4 3 2 3 3" xfId="29456"/>
    <cellStyle name="Normal 10 2 4 3 2 3 4" xfId="29457"/>
    <cellStyle name="Normal 10 2 4 3 2 3 5" xfId="29458"/>
    <cellStyle name="Normal 10 2 4 3 2 3 6" xfId="29459"/>
    <cellStyle name="Normal 10 2 4 3 2 4" xfId="29460"/>
    <cellStyle name="Normal 10 2 4 3 2 4 2" xfId="29461"/>
    <cellStyle name="Normal 10 2 4 3 2 4 3" xfId="29462"/>
    <cellStyle name="Normal 10 2 4 3 2 5" xfId="29463"/>
    <cellStyle name="Normal 10 2 4 3 2 6" xfId="29464"/>
    <cellStyle name="Normal 10 2 4 3 2 7" xfId="29465"/>
    <cellStyle name="Normal 10 2 4 3 2 8" xfId="29466"/>
    <cellStyle name="Normal 10 2 4 3 3" xfId="29467"/>
    <cellStyle name="Normal 10 2 4 3 3 2" xfId="29468"/>
    <cellStyle name="Normal 10 2 4 3 3 2 2" xfId="29469"/>
    <cellStyle name="Normal 10 2 4 3 3 2 2 2" xfId="29470"/>
    <cellStyle name="Normal 10 2 4 3 3 2 2 3" xfId="29471"/>
    <cellStyle name="Normal 10 2 4 3 3 2 3" xfId="29472"/>
    <cellStyle name="Normal 10 2 4 3 3 2 4" xfId="29473"/>
    <cellStyle name="Normal 10 2 4 3 3 2 5" xfId="29474"/>
    <cellStyle name="Normal 10 2 4 3 3 2 6" xfId="29475"/>
    <cellStyle name="Normal 10 2 4 3 3 3" xfId="29476"/>
    <cellStyle name="Normal 10 2 4 3 3 3 2" xfId="29477"/>
    <cellStyle name="Normal 10 2 4 3 3 3 3" xfId="29478"/>
    <cellStyle name="Normal 10 2 4 3 3 4" xfId="29479"/>
    <cellStyle name="Normal 10 2 4 3 3 5" xfId="29480"/>
    <cellStyle name="Normal 10 2 4 3 3 6" xfId="29481"/>
    <cellStyle name="Normal 10 2 4 3 3 7" xfId="29482"/>
    <cellStyle name="Normal 10 2 4 3 4" xfId="29483"/>
    <cellStyle name="Normal 10 2 4 3 4 2" xfId="29484"/>
    <cellStyle name="Normal 10 2 4 3 4 2 2" xfId="29485"/>
    <cellStyle name="Normal 10 2 4 3 4 2 3" xfId="29486"/>
    <cellStyle name="Normal 10 2 4 3 4 3" xfId="29487"/>
    <cellStyle name="Normal 10 2 4 3 4 4" xfId="29488"/>
    <cellStyle name="Normal 10 2 4 3 4 5" xfId="29489"/>
    <cellStyle name="Normal 10 2 4 3 4 6" xfId="29490"/>
    <cellStyle name="Normal 10 2 4 3 5" xfId="29491"/>
    <cellStyle name="Normal 10 2 4 3 5 2" xfId="29492"/>
    <cellStyle name="Normal 10 2 4 3 5 2 2" xfId="29493"/>
    <cellStyle name="Normal 10 2 4 3 5 2 3" xfId="29494"/>
    <cellStyle name="Normal 10 2 4 3 5 3" xfId="29495"/>
    <cellStyle name="Normal 10 2 4 3 5 4" xfId="29496"/>
    <cellStyle name="Normal 10 2 4 3 5 5" xfId="29497"/>
    <cellStyle name="Normal 10 2 4 3 5 6" xfId="29498"/>
    <cellStyle name="Normal 10 2 4 3 6" xfId="29499"/>
    <cellStyle name="Normal 10 2 4 3 6 2" xfId="29500"/>
    <cellStyle name="Normal 10 2 4 3 6 3" xfId="29501"/>
    <cellStyle name="Normal 10 2 4 3 7" xfId="29502"/>
    <cellStyle name="Normal 10 2 4 3 8" xfId="29503"/>
    <cellStyle name="Normal 10 2 4 3 9" xfId="29504"/>
    <cellStyle name="Normal 10 2 4 4" xfId="29505"/>
    <cellStyle name="Normal 10 2 4 4 2" xfId="29506"/>
    <cellStyle name="Normal 10 2 4 4 2 2" xfId="29507"/>
    <cellStyle name="Normal 10 2 4 4 2 2 2" xfId="29508"/>
    <cellStyle name="Normal 10 2 4 4 2 2 2 2" xfId="29509"/>
    <cellStyle name="Normal 10 2 4 4 2 2 2 3" xfId="29510"/>
    <cellStyle name="Normal 10 2 4 4 2 2 3" xfId="29511"/>
    <cellStyle name="Normal 10 2 4 4 2 2 4" xfId="29512"/>
    <cellStyle name="Normal 10 2 4 4 2 2 5" xfId="29513"/>
    <cellStyle name="Normal 10 2 4 4 2 2 6" xfId="29514"/>
    <cellStyle name="Normal 10 2 4 4 2 3" xfId="29515"/>
    <cellStyle name="Normal 10 2 4 4 2 3 2" xfId="29516"/>
    <cellStyle name="Normal 10 2 4 4 2 3 3" xfId="29517"/>
    <cellStyle name="Normal 10 2 4 4 2 4" xfId="29518"/>
    <cellStyle name="Normal 10 2 4 4 2 5" xfId="29519"/>
    <cellStyle name="Normal 10 2 4 4 2 6" xfId="29520"/>
    <cellStyle name="Normal 10 2 4 4 2 7" xfId="29521"/>
    <cellStyle name="Normal 10 2 4 4 3" xfId="29522"/>
    <cellStyle name="Normal 10 2 4 4 3 2" xfId="29523"/>
    <cellStyle name="Normal 10 2 4 4 3 2 2" xfId="29524"/>
    <cellStyle name="Normal 10 2 4 4 3 2 3" xfId="29525"/>
    <cellStyle name="Normal 10 2 4 4 3 3" xfId="29526"/>
    <cellStyle name="Normal 10 2 4 4 3 4" xfId="29527"/>
    <cellStyle name="Normal 10 2 4 4 3 5" xfId="29528"/>
    <cellStyle name="Normal 10 2 4 4 3 6" xfId="29529"/>
    <cellStyle name="Normal 10 2 4 4 4" xfId="29530"/>
    <cellStyle name="Normal 10 2 4 4 4 2" xfId="29531"/>
    <cellStyle name="Normal 10 2 4 4 4 2 2" xfId="29532"/>
    <cellStyle name="Normal 10 2 4 4 4 2 3" xfId="29533"/>
    <cellStyle name="Normal 10 2 4 4 4 3" xfId="29534"/>
    <cellStyle name="Normal 10 2 4 4 4 4" xfId="29535"/>
    <cellStyle name="Normal 10 2 4 4 4 5" xfId="29536"/>
    <cellStyle name="Normal 10 2 4 4 4 6" xfId="29537"/>
    <cellStyle name="Normal 10 2 4 4 5" xfId="29538"/>
    <cellStyle name="Normal 10 2 4 4 5 2" xfId="29539"/>
    <cellStyle name="Normal 10 2 4 4 5 3" xfId="29540"/>
    <cellStyle name="Normal 10 2 4 4 6" xfId="29541"/>
    <cellStyle name="Normal 10 2 4 4 7" xfId="29542"/>
    <cellStyle name="Normal 10 2 4 4 8" xfId="29543"/>
    <cellStyle name="Normal 10 2 4 4 9" xfId="29544"/>
    <cellStyle name="Normal 10 2 4 5" xfId="29545"/>
    <cellStyle name="Normal 10 2 4 5 2" xfId="29546"/>
    <cellStyle name="Normal 10 2 4 5 2 2" xfId="29547"/>
    <cellStyle name="Normal 10 2 4 5 2 2 2" xfId="29548"/>
    <cellStyle name="Normal 10 2 4 5 2 2 3" xfId="29549"/>
    <cellStyle name="Normal 10 2 4 5 2 3" xfId="29550"/>
    <cellStyle name="Normal 10 2 4 5 2 4" xfId="29551"/>
    <cellStyle name="Normal 10 2 4 5 2 5" xfId="29552"/>
    <cellStyle name="Normal 10 2 4 5 2 6" xfId="29553"/>
    <cellStyle name="Normal 10 2 4 5 3" xfId="29554"/>
    <cellStyle name="Normal 10 2 4 5 3 2" xfId="29555"/>
    <cellStyle name="Normal 10 2 4 5 3 3" xfId="29556"/>
    <cellStyle name="Normal 10 2 4 5 4" xfId="29557"/>
    <cellStyle name="Normal 10 2 4 5 5" xfId="29558"/>
    <cellStyle name="Normal 10 2 4 5 6" xfId="29559"/>
    <cellStyle name="Normal 10 2 4 5 7" xfId="29560"/>
    <cellStyle name="Normal 10 2 4 6" xfId="29561"/>
    <cellStyle name="Normal 10 2 4 6 2" xfId="29562"/>
    <cellStyle name="Normal 10 2 4 6 2 2" xfId="29563"/>
    <cellStyle name="Normal 10 2 4 6 2 3" xfId="29564"/>
    <cellStyle name="Normal 10 2 4 6 3" xfId="29565"/>
    <cellStyle name="Normal 10 2 4 6 4" xfId="29566"/>
    <cellStyle name="Normal 10 2 4 6 5" xfId="29567"/>
    <cellStyle name="Normal 10 2 4 6 6" xfId="29568"/>
    <cellStyle name="Normal 10 2 4 7" xfId="29569"/>
    <cellStyle name="Normal 10 2 4 7 2" xfId="29570"/>
    <cellStyle name="Normal 10 2 4 7 2 2" xfId="29571"/>
    <cellStyle name="Normal 10 2 4 7 2 3" xfId="29572"/>
    <cellStyle name="Normal 10 2 4 7 3" xfId="29573"/>
    <cellStyle name="Normal 10 2 4 7 4" xfId="29574"/>
    <cellStyle name="Normal 10 2 4 7 5" xfId="29575"/>
    <cellStyle name="Normal 10 2 4 7 6" xfId="29576"/>
    <cellStyle name="Normal 10 2 4 8" xfId="29577"/>
    <cellStyle name="Normal 10 2 4 8 2" xfId="29578"/>
    <cellStyle name="Normal 10 2 4 8 2 2" xfId="29579"/>
    <cellStyle name="Normal 10 2 4 8 2 3" xfId="29580"/>
    <cellStyle name="Normal 10 2 4 8 3" xfId="29581"/>
    <cellStyle name="Normal 10 2 4 8 4" xfId="29582"/>
    <cellStyle name="Normal 10 2 4 8 5" xfId="29583"/>
    <cellStyle name="Normal 10 2 4 8 6" xfId="29584"/>
    <cellStyle name="Normal 10 2 4 9" xfId="29585"/>
    <cellStyle name="Normal 10 2 4 9 2" xfId="29586"/>
    <cellStyle name="Normal 10 2 4 9 2 2" xfId="29587"/>
    <cellStyle name="Normal 10 2 4 9 2 3" xfId="29588"/>
    <cellStyle name="Normal 10 2 4 9 3" xfId="29589"/>
    <cellStyle name="Normal 10 2 4 9 4" xfId="29590"/>
    <cellStyle name="Normal 10 2 4 9 5" xfId="29591"/>
    <cellStyle name="Normal 10 2 4 9 6" xfId="29592"/>
    <cellStyle name="Normal 10 2 5" xfId="29593"/>
    <cellStyle name="Normal 10 2 5 10" xfId="29594"/>
    <cellStyle name="Normal 10 2 5 10 2" xfId="29595"/>
    <cellStyle name="Normal 10 2 5 10 3" xfId="29596"/>
    <cellStyle name="Normal 10 2 5 11" xfId="29597"/>
    <cellStyle name="Normal 10 2 5 12" xfId="29598"/>
    <cellStyle name="Normal 10 2 5 13" xfId="29599"/>
    <cellStyle name="Normal 10 2 5 14" xfId="29600"/>
    <cellStyle name="Normal 10 2 5 2" xfId="29601"/>
    <cellStyle name="Normal 10 2 5 2 10" xfId="29602"/>
    <cellStyle name="Normal 10 2 5 2 11" xfId="29603"/>
    <cellStyle name="Normal 10 2 5 2 12" xfId="29604"/>
    <cellStyle name="Normal 10 2 5 2 13" xfId="29605"/>
    <cellStyle name="Normal 10 2 5 2 2" xfId="29606"/>
    <cellStyle name="Normal 10 2 5 2 2 10" xfId="29607"/>
    <cellStyle name="Normal 10 2 5 2 2 2" xfId="29608"/>
    <cellStyle name="Normal 10 2 5 2 2 2 2" xfId="29609"/>
    <cellStyle name="Normal 10 2 5 2 2 2 2 2" xfId="29610"/>
    <cellStyle name="Normal 10 2 5 2 2 2 2 2 2" xfId="29611"/>
    <cellStyle name="Normal 10 2 5 2 2 2 2 2 3" xfId="29612"/>
    <cellStyle name="Normal 10 2 5 2 2 2 2 3" xfId="29613"/>
    <cellStyle name="Normal 10 2 5 2 2 2 2 4" xfId="29614"/>
    <cellStyle name="Normal 10 2 5 2 2 2 2 5" xfId="29615"/>
    <cellStyle name="Normal 10 2 5 2 2 2 2 6" xfId="29616"/>
    <cellStyle name="Normal 10 2 5 2 2 2 3" xfId="29617"/>
    <cellStyle name="Normal 10 2 5 2 2 2 3 2" xfId="29618"/>
    <cellStyle name="Normal 10 2 5 2 2 2 3 2 2" xfId="29619"/>
    <cellStyle name="Normal 10 2 5 2 2 2 3 2 3" xfId="29620"/>
    <cellStyle name="Normal 10 2 5 2 2 2 3 3" xfId="29621"/>
    <cellStyle name="Normal 10 2 5 2 2 2 3 4" xfId="29622"/>
    <cellStyle name="Normal 10 2 5 2 2 2 3 5" xfId="29623"/>
    <cellStyle name="Normal 10 2 5 2 2 2 3 6" xfId="29624"/>
    <cellStyle name="Normal 10 2 5 2 2 2 4" xfId="29625"/>
    <cellStyle name="Normal 10 2 5 2 2 2 4 2" xfId="29626"/>
    <cellStyle name="Normal 10 2 5 2 2 2 4 3" xfId="29627"/>
    <cellStyle name="Normal 10 2 5 2 2 2 5" xfId="29628"/>
    <cellStyle name="Normal 10 2 5 2 2 2 6" xfId="29629"/>
    <cellStyle name="Normal 10 2 5 2 2 2 7" xfId="29630"/>
    <cellStyle name="Normal 10 2 5 2 2 2 8" xfId="29631"/>
    <cellStyle name="Normal 10 2 5 2 2 3" xfId="29632"/>
    <cellStyle name="Normal 10 2 5 2 2 3 2" xfId="29633"/>
    <cellStyle name="Normal 10 2 5 2 2 3 2 2" xfId="29634"/>
    <cellStyle name="Normal 10 2 5 2 2 3 2 2 2" xfId="29635"/>
    <cellStyle name="Normal 10 2 5 2 2 3 2 2 3" xfId="29636"/>
    <cellStyle name="Normal 10 2 5 2 2 3 2 3" xfId="29637"/>
    <cellStyle name="Normal 10 2 5 2 2 3 2 4" xfId="29638"/>
    <cellStyle name="Normal 10 2 5 2 2 3 2 5" xfId="29639"/>
    <cellStyle name="Normal 10 2 5 2 2 3 2 6" xfId="29640"/>
    <cellStyle name="Normal 10 2 5 2 2 3 3" xfId="29641"/>
    <cellStyle name="Normal 10 2 5 2 2 3 3 2" xfId="29642"/>
    <cellStyle name="Normal 10 2 5 2 2 3 3 3" xfId="29643"/>
    <cellStyle name="Normal 10 2 5 2 2 3 4" xfId="29644"/>
    <cellStyle name="Normal 10 2 5 2 2 3 5" xfId="29645"/>
    <cellStyle name="Normal 10 2 5 2 2 3 6" xfId="29646"/>
    <cellStyle name="Normal 10 2 5 2 2 3 7" xfId="29647"/>
    <cellStyle name="Normal 10 2 5 2 2 4" xfId="29648"/>
    <cellStyle name="Normal 10 2 5 2 2 4 2" xfId="29649"/>
    <cellStyle name="Normal 10 2 5 2 2 4 2 2" xfId="29650"/>
    <cellStyle name="Normal 10 2 5 2 2 4 2 3" xfId="29651"/>
    <cellStyle name="Normal 10 2 5 2 2 4 3" xfId="29652"/>
    <cellStyle name="Normal 10 2 5 2 2 4 4" xfId="29653"/>
    <cellStyle name="Normal 10 2 5 2 2 4 5" xfId="29654"/>
    <cellStyle name="Normal 10 2 5 2 2 4 6" xfId="29655"/>
    <cellStyle name="Normal 10 2 5 2 2 5" xfId="29656"/>
    <cellStyle name="Normal 10 2 5 2 2 5 2" xfId="29657"/>
    <cellStyle name="Normal 10 2 5 2 2 5 2 2" xfId="29658"/>
    <cellStyle name="Normal 10 2 5 2 2 5 2 3" xfId="29659"/>
    <cellStyle name="Normal 10 2 5 2 2 5 3" xfId="29660"/>
    <cellStyle name="Normal 10 2 5 2 2 5 4" xfId="29661"/>
    <cellStyle name="Normal 10 2 5 2 2 5 5" xfId="29662"/>
    <cellStyle name="Normal 10 2 5 2 2 5 6" xfId="29663"/>
    <cellStyle name="Normal 10 2 5 2 2 6" xfId="29664"/>
    <cellStyle name="Normal 10 2 5 2 2 6 2" xfId="29665"/>
    <cellStyle name="Normal 10 2 5 2 2 6 3" xfId="29666"/>
    <cellStyle name="Normal 10 2 5 2 2 7" xfId="29667"/>
    <cellStyle name="Normal 10 2 5 2 2 8" xfId="29668"/>
    <cellStyle name="Normal 10 2 5 2 2 9" xfId="29669"/>
    <cellStyle name="Normal 10 2 5 2 3" xfId="29670"/>
    <cellStyle name="Normal 10 2 5 2 3 2" xfId="29671"/>
    <cellStyle name="Normal 10 2 5 2 3 2 2" xfId="29672"/>
    <cellStyle name="Normal 10 2 5 2 3 2 2 2" xfId="29673"/>
    <cellStyle name="Normal 10 2 5 2 3 2 2 2 2" xfId="29674"/>
    <cellStyle name="Normal 10 2 5 2 3 2 2 2 3" xfId="29675"/>
    <cellStyle name="Normal 10 2 5 2 3 2 2 3" xfId="29676"/>
    <cellStyle name="Normal 10 2 5 2 3 2 2 4" xfId="29677"/>
    <cellStyle name="Normal 10 2 5 2 3 2 2 5" xfId="29678"/>
    <cellStyle name="Normal 10 2 5 2 3 2 2 6" xfId="29679"/>
    <cellStyle name="Normal 10 2 5 2 3 2 3" xfId="29680"/>
    <cellStyle name="Normal 10 2 5 2 3 2 3 2" xfId="29681"/>
    <cellStyle name="Normal 10 2 5 2 3 2 3 3" xfId="29682"/>
    <cellStyle name="Normal 10 2 5 2 3 2 4" xfId="29683"/>
    <cellStyle name="Normal 10 2 5 2 3 2 5" xfId="29684"/>
    <cellStyle name="Normal 10 2 5 2 3 2 6" xfId="29685"/>
    <cellStyle name="Normal 10 2 5 2 3 2 7" xfId="29686"/>
    <cellStyle name="Normal 10 2 5 2 3 3" xfId="29687"/>
    <cellStyle name="Normal 10 2 5 2 3 3 2" xfId="29688"/>
    <cellStyle name="Normal 10 2 5 2 3 3 2 2" xfId="29689"/>
    <cellStyle name="Normal 10 2 5 2 3 3 2 3" xfId="29690"/>
    <cellStyle name="Normal 10 2 5 2 3 3 3" xfId="29691"/>
    <cellStyle name="Normal 10 2 5 2 3 3 4" xfId="29692"/>
    <cellStyle name="Normal 10 2 5 2 3 3 5" xfId="29693"/>
    <cellStyle name="Normal 10 2 5 2 3 3 6" xfId="29694"/>
    <cellStyle name="Normal 10 2 5 2 3 4" xfId="29695"/>
    <cellStyle name="Normal 10 2 5 2 3 4 2" xfId="29696"/>
    <cellStyle name="Normal 10 2 5 2 3 4 2 2" xfId="29697"/>
    <cellStyle name="Normal 10 2 5 2 3 4 2 3" xfId="29698"/>
    <cellStyle name="Normal 10 2 5 2 3 4 3" xfId="29699"/>
    <cellStyle name="Normal 10 2 5 2 3 4 4" xfId="29700"/>
    <cellStyle name="Normal 10 2 5 2 3 4 5" xfId="29701"/>
    <cellStyle name="Normal 10 2 5 2 3 4 6" xfId="29702"/>
    <cellStyle name="Normal 10 2 5 2 3 5" xfId="29703"/>
    <cellStyle name="Normal 10 2 5 2 3 5 2" xfId="29704"/>
    <cellStyle name="Normal 10 2 5 2 3 5 3" xfId="29705"/>
    <cellStyle name="Normal 10 2 5 2 3 6" xfId="29706"/>
    <cellStyle name="Normal 10 2 5 2 3 7" xfId="29707"/>
    <cellStyle name="Normal 10 2 5 2 3 8" xfId="29708"/>
    <cellStyle name="Normal 10 2 5 2 3 9" xfId="29709"/>
    <cellStyle name="Normal 10 2 5 2 4" xfId="29710"/>
    <cellStyle name="Normal 10 2 5 2 4 2" xfId="29711"/>
    <cellStyle name="Normal 10 2 5 2 4 2 2" xfId="29712"/>
    <cellStyle name="Normal 10 2 5 2 4 2 2 2" xfId="29713"/>
    <cellStyle name="Normal 10 2 5 2 4 2 2 3" xfId="29714"/>
    <cellStyle name="Normal 10 2 5 2 4 2 3" xfId="29715"/>
    <cellStyle name="Normal 10 2 5 2 4 2 4" xfId="29716"/>
    <cellStyle name="Normal 10 2 5 2 4 2 5" xfId="29717"/>
    <cellStyle name="Normal 10 2 5 2 4 2 6" xfId="29718"/>
    <cellStyle name="Normal 10 2 5 2 4 3" xfId="29719"/>
    <cellStyle name="Normal 10 2 5 2 4 3 2" xfId="29720"/>
    <cellStyle name="Normal 10 2 5 2 4 3 3" xfId="29721"/>
    <cellStyle name="Normal 10 2 5 2 4 4" xfId="29722"/>
    <cellStyle name="Normal 10 2 5 2 4 5" xfId="29723"/>
    <cellStyle name="Normal 10 2 5 2 4 6" xfId="29724"/>
    <cellStyle name="Normal 10 2 5 2 4 7" xfId="29725"/>
    <cellStyle name="Normal 10 2 5 2 5" xfId="29726"/>
    <cellStyle name="Normal 10 2 5 2 5 2" xfId="29727"/>
    <cellStyle name="Normal 10 2 5 2 5 2 2" xfId="29728"/>
    <cellStyle name="Normal 10 2 5 2 5 2 3" xfId="29729"/>
    <cellStyle name="Normal 10 2 5 2 5 3" xfId="29730"/>
    <cellStyle name="Normal 10 2 5 2 5 4" xfId="29731"/>
    <cellStyle name="Normal 10 2 5 2 5 5" xfId="29732"/>
    <cellStyle name="Normal 10 2 5 2 5 6" xfId="29733"/>
    <cellStyle name="Normal 10 2 5 2 6" xfId="29734"/>
    <cellStyle name="Normal 10 2 5 2 6 2" xfId="29735"/>
    <cellStyle name="Normal 10 2 5 2 6 2 2" xfId="29736"/>
    <cellStyle name="Normal 10 2 5 2 6 2 3" xfId="29737"/>
    <cellStyle name="Normal 10 2 5 2 6 3" xfId="29738"/>
    <cellStyle name="Normal 10 2 5 2 6 4" xfId="29739"/>
    <cellStyle name="Normal 10 2 5 2 6 5" xfId="29740"/>
    <cellStyle name="Normal 10 2 5 2 6 6" xfId="29741"/>
    <cellStyle name="Normal 10 2 5 2 7" xfId="29742"/>
    <cellStyle name="Normal 10 2 5 2 7 2" xfId="29743"/>
    <cellStyle name="Normal 10 2 5 2 7 2 2" xfId="29744"/>
    <cellStyle name="Normal 10 2 5 2 7 2 3" xfId="29745"/>
    <cellStyle name="Normal 10 2 5 2 7 3" xfId="29746"/>
    <cellStyle name="Normal 10 2 5 2 7 4" xfId="29747"/>
    <cellStyle name="Normal 10 2 5 2 7 5" xfId="29748"/>
    <cellStyle name="Normal 10 2 5 2 7 6" xfId="29749"/>
    <cellStyle name="Normal 10 2 5 2 8" xfId="29750"/>
    <cellStyle name="Normal 10 2 5 2 8 2" xfId="29751"/>
    <cellStyle name="Normal 10 2 5 2 8 2 2" xfId="29752"/>
    <cellStyle name="Normal 10 2 5 2 8 2 3" xfId="29753"/>
    <cellStyle name="Normal 10 2 5 2 8 3" xfId="29754"/>
    <cellStyle name="Normal 10 2 5 2 8 4" xfId="29755"/>
    <cellStyle name="Normal 10 2 5 2 8 5" xfId="29756"/>
    <cellStyle name="Normal 10 2 5 2 8 6" xfId="29757"/>
    <cellStyle name="Normal 10 2 5 2 9" xfId="29758"/>
    <cellStyle name="Normal 10 2 5 2 9 2" xfId="29759"/>
    <cellStyle name="Normal 10 2 5 2 9 3" xfId="29760"/>
    <cellStyle name="Normal 10 2 5 3" xfId="29761"/>
    <cellStyle name="Normal 10 2 5 3 10" xfId="29762"/>
    <cellStyle name="Normal 10 2 5 3 2" xfId="29763"/>
    <cellStyle name="Normal 10 2 5 3 2 2" xfId="29764"/>
    <cellStyle name="Normal 10 2 5 3 2 2 2" xfId="29765"/>
    <cellStyle name="Normal 10 2 5 3 2 2 2 2" xfId="29766"/>
    <cellStyle name="Normal 10 2 5 3 2 2 2 3" xfId="29767"/>
    <cellStyle name="Normal 10 2 5 3 2 2 3" xfId="29768"/>
    <cellStyle name="Normal 10 2 5 3 2 2 4" xfId="29769"/>
    <cellStyle name="Normal 10 2 5 3 2 2 5" xfId="29770"/>
    <cellStyle name="Normal 10 2 5 3 2 2 6" xfId="29771"/>
    <cellStyle name="Normal 10 2 5 3 2 3" xfId="29772"/>
    <cellStyle name="Normal 10 2 5 3 2 3 2" xfId="29773"/>
    <cellStyle name="Normal 10 2 5 3 2 3 2 2" xfId="29774"/>
    <cellStyle name="Normal 10 2 5 3 2 3 2 3" xfId="29775"/>
    <cellStyle name="Normal 10 2 5 3 2 3 3" xfId="29776"/>
    <cellStyle name="Normal 10 2 5 3 2 3 4" xfId="29777"/>
    <cellStyle name="Normal 10 2 5 3 2 3 5" xfId="29778"/>
    <cellStyle name="Normal 10 2 5 3 2 3 6" xfId="29779"/>
    <cellStyle name="Normal 10 2 5 3 2 4" xfId="29780"/>
    <cellStyle name="Normal 10 2 5 3 2 4 2" xfId="29781"/>
    <cellStyle name="Normal 10 2 5 3 2 4 3" xfId="29782"/>
    <cellStyle name="Normal 10 2 5 3 2 5" xfId="29783"/>
    <cellStyle name="Normal 10 2 5 3 2 6" xfId="29784"/>
    <cellStyle name="Normal 10 2 5 3 2 7" xfId="29785"/>
    <cellStyle name="Normal 10 2 5 3 2 8" xfId="29786"/>
    <cellStyle name="Normal 10 2 5 3 3" xfId="29787"/>
    <cellStyle name="Normal 10 2 5 3 3 2" xfId="29788"/>
    <cellStyle name="Normal 10 2 5 3 3 2 2" xfId="29789"/>
    <cellStyle name="Normal 10 2 5 3 3 2 2 2" xfId="29790"/>
    <cellStyle name="Normal 10 2 5 3 3 2 2 3" xfId="29791"/>
    <cellStyle name="Normal 10 2 5 3 3 2 3" xfId="29792"/>
    <cellStyle name="Normal 10 2 5 3 3 2 4" xfId="29793"/>
    <cellStyle name="Normal 10 2 5 3 3 2 5" xfId="29794"/>
    <cellStyle name="Normal 10 2 5 3 3 2 6" xfId="29795"/>
    <cellStyle name="Normal 10 2 5 3 3 3" xfId="29796"/>
    <cellStyle name="Normal 10 2 5 3 3 3 2" xfId="29797"/>
    <cellStyle name="Normal 10 2 5 3 3 3 3" xfId="29798"/>
    <cellStyle name="Normal 10 2 5 3 3 4" xfId="29799"/>
    <cellStyle name="Normal 10 2 5 3 3 5" xfId="29800"/>
    <cellStyle name="Normal 10 2 5 3 3 6" xfId="29801"/>
    <cellStyle name="Normal 10 2 5 3 3 7" xfId="29802"/>
    <cellStyle name="Normal 10 2 5 3 4" xfId="29803"/>
    <cellStyle name="Normal 10 2 5 3 4 2" xfId="29804"/>
    <cellStyle name="Normal 10 2 5 3 4 2 2" xfId="29805"/>
    <cellStyle name="Normal 10 2 5 3 4 2 3" xfId="29806"/>
    <cellStyle name="Normal 10 2 5 3 4 3" xfId="29807"/>
    <cellStyle name="Normal 10 2 5 3 4 4" xfId="29808"/>
    <cellStyle name="Normal 10 2 5 3 4 5" xfId="29809"/>
    <cellStyle name="Normal 10 2 5 3 4 6" xfId="29810"/>
    <cellStyle name="Normal 10 2 5 3 5" xfId="29811"/>
    <cellStyle name="Normal 10 2 5 3 5 2" xfId="29812"/>
    <cellStyle name="Normal 10 2 5 3 5 2 2" xfId="29813"/>
    <cellStyle name="Normal 10 2 5 3 5 2 3" xfId="29814"/>
    <cellStyle name="Normal 10 2 5 3 5 3" xfId="29815"/>
    <cellStyle name="Normal 10 2 5 3 5 4" xfId="29816"/>
    <cellStyle name="Normal 10 2 5 3 5 5" xfId="29817"/>
    <cellStyle name="Normal 10 2 5 3 5 6" xfId="29818"/>
    <cellStyle name="Normal 10 2 5 3 6" xfId="29819"/>
    <cellStyle name="Normal 10 2 5 3 6 2" xfId="29820"/>
    <cellStyle name="Normal 10 2 5 3 6 3" xfId="29821"/>
    <cellStyle name="Normal 10 2 5 3 7" xfId="29822"/>
    <cellStyle name="Normal 10 2 5 3 8" xfId="29823"/>
    <cellStyle name="Normal 10 2 5 3 9" xfId="29824"/>
    <cellStyle name="Normal 10 2 5 4" xfId="29825"/>
    <cellStyle name="Normal 10 2 5 4 2" xfId="29826"/>
    <cellStyle name="Normal 10 2 5 4 2 2" xfId="29827"/>
    <cellStyle name="Normal 10 2 5 4 2 2 2" xfId="29828"/>
    <cellStyle name="Normal 10 2 5 4 2 2 2 2" xfId="29829"/>
    <cellStyle name="Normal 10 2 5 4 2 2 2 3" xfId="29830"/>
    <cellStyle name="Normal 10 2 5 4 2 2 3" xfId="29831"/>
    <cellStyle name="Normal 10 2 5 4 2 2 4" xfId="29832"/>
    <cellStyle name="Normal 10 2 5 4 2 2 5" xfId="29833"/>
    <cellStyle name="Normal 10 2 5 4 2 2 6" xfId="29834"/>
    <cellStyle name="Normal 10 2 5 4 2 3" xfId="29835"/>
    <cellStyle name="Normal 10 2 5 4 2 3 2" xfId="29836"/>
    <cellStyle name="Normal 10 2 5 4 2 3 3" xfId="29837"/>
    <cellStyle name="Normal 10 2 5 4 2 4" xfId="29838"/>
    <cellStyle name="Normal 10 2 5 4 2 5" xfId="29839"/>
    <cellStyle name="Normal 10 2 5 4 2 6" xfId="29840"/>
    <cellStyle name="Normal 10 2 5 4 2 7" xfId="29841"/>
    <cellStyle name="Normal 10 2 5 4 3" xfId="29842"/>
    <cellStyle name="Normal 10 2 5 4 3 2" xfId="29843"/>
    <cellStyle name="Normal 10 2 5 4 3 2 2" xfId="29844"/>
    <cellStyle name="Normal 10 2 5 4 3 2 3" xfId="29845"/>
    <cellStyle name="Normal 10 2 5 4 3 3" xfId="29846"/>
    <cellStyle name="Normal 10 2 5 4 3 4" xfId="29847"/>
    <cellStyle name="Normal 10 2 5 4 3 5" xfId="29848"/>
    <cellStyle name="Normal 10 2 5 4 3 6" xfId="29849"/>
    <cellStyle name="Normal 10 2 5 4 4" xfId="29850"/>
    <cellStyle name="Normal 10 2 5 4 4 2" xfId="29851"/>
    <cellStyle name="Normal 10 2 5 4 4 2 2" xfId="29852"/>
    <cellStyle name="Normal 10 2 5 4 4 2 3" xfId="29853"/>
    <cellStyle name="Normal 10 2 5 4 4 3" xfId="29854"/>
    <cellStyle name="Normal 10 2 5 4 4 4" xfId="29855"/>
    <cellStyle name="Normal 10 2 5 4 4 5" xfId="29856"/>
    <cellStyle name="Normal 10 2 5 4 4 6" xfId="29857"/>
    <cellStyle name="Normal 10 2 5 4 5" xfId="29858"/>
    <cellStyle name="Normal 10 2 5 4 5 2" xfId="29859"/>
    <cellStyle name="Normal 10 2 5 4 5 3" xfId="29860"/>
    <cellStyle name="Normal 10 2 5 4 6" xfId="29861"/>
    <cellStyle name="Normal 10 2 5 4 7" xfId="29862"/>
    <cellStyle name="Normal 10 2 5 4 8" xfId="29863"/>
    <cellStyle name="Normal 10 2 5 4 9" xfId="29864"/>
    <cellStyle name="Normal 10 2 5 5" xfId="29865"/>
    <cellStyle name="Normal 10 2 5 5 2" xfId="29866"/>
    <cellStyle name="Normal 10 2 5 5 2 2" xfId="29867"/>
    <cellStyle name="Normal 10 2 5 5 2 2 2" xfId="29868"/>
    <cellStyle name="Normal 10 2 5 5 2 2 3" xfId="29869"/>
    <cellStyle name="Normal 10 2 5 5 2 3" xfId="29870"/>
    <cellStyle name="Normal 10 2 5 5 2 4" xfId="29871"/>
    <cellStyle name="Normal 10 2 5 5 2 5" xfId="29872"/>
    <cellStyle name="Normal 10 2 5 5 2 6" xfId="29873"/>
    <cellStyle name="Normal 10 2 5 5 3" xfId="29874"/>
    <cellStyle name="Normal 10 2 5 5 3 2" xfId="29875"/>
    <cellStyle name="Normal 10 2 5 5 3 3" xfId="29876"/>
    <cellStyle name="Normal 10 2 5 5 4" xfId="29877"/>
    <cellStyle name="Normal 10 2 5 5 5" xfId="29878"/>
    <cellStyle name="Normal 10 2 5 5 6" xfId="29879"/>
    <cellStyle name="Normal 10 2 5 5 7" xfId="29880"/>
    <cellStyle name="Normal 10 2 5 6" xfId="29881"/>
    <cellStyle name="Normal 10 2 5 6 2" xfId="29882"/>
    <cellStyle name="Normal 10 2 5 6 2 2" xfId="29883"/>
    <cellStyle name="Normal 10 2 5 6 2 3" xfId="29884"/>
    <cellStyle name="Normal 10 2 5 6 3" xfId="29885"/>
    <cellStyle name="Normal 10 2 5 6 4" xfId="29886"/>
    <cellStyle name="Normal 10 2 5 6 5" xfId="29887"/>
    <cellStyle name="Normal 10 2 5 6 6" xfId="29888"/>
    <cellStyle name="Normal 10 2 5 7" xfId="29889"/>
    <cellStyle name="Normal 10 2 5 7 2" xfId="29890"/>
    <cellStyle name="Normal 10 2 5 7 2 2" xfId="29891"/>
    <cellStyle name="Normal 10 2 5 7 2 3" xfId="29892"/>
    <cellStyle name="Normal 10 2 5 7 3" xfId="29893"/>
    <cellStyle name="Normal 10 2 5 7 4" xfId="29894"/>
    <cellStyle name="Normal 10 2 5 7 5" xfId="29895"/>
    <cellStyle name="Normal 10 2 5 7 6" xfId="29896"/>
    <cellStyle name="Normal 10 2 5 8" xfId="29897"/>
    <cellStyle name="Normal 10 2 5 8 2" xfId="29898"/>
    <cellStyle name="Normal 10 2 5 8 2 2" xfId="29899"/>
    <cellStyle name="Normal 10 2 5 8 2 3" xfId="29900"/>
    <cellStyle name="Normal 10 2 5 8 3" xfId="29901"/>
    <cellStyle name="Normal 10 2 5 8 4" xfId="29902"/>
    <cellStyle name="Normal 10 2 5 8 5" xfId="29903"/>
    <cellStyle name="Normal 10 2 5 8 6" xfId="29904"/>
    <cellStyle name="Normal 10 2 5 9" xfId="29905"/>
    <cellStyle name="Normal 10 2 5 9 2" xfId="29906"/>
    <cellStyle name="Normal 10 2 5 9 2 2" xfId="29907"/>
    <cellStyle name="Normal 10 2 5 9 2 3" xfId="29908"/>
    <cellStyle name="Normal 10 2 5 9 3" xfId="29909"/>
    <cellStyle name="Normal 10 2 5 9 4" xfId="29910"/>
    <cellStyle name="Normal 10 2 5 9 5" xfId="29911"/>
    <cellStyle name="Normal 10 2 5 9 6" xfId="29912"/>
    <cellStyle name="Normal 10 2 6" xfId="29913"/>
    <cellStyle name="Normal 10 2 6 10" xfId="29914"/>
    <cellStyle name="Normal 10 2 6 11" xfId="29915"/>
    <cellStyle name="Normal 10 2 6 12" xfId="29916"/>
    <cellStyle name="Normal 10 2 6 13" xfId="29917"/>
    <cellStyle name="Normal 10 2 6 2" xfId="29918"/>
    <cellStyle name="Normal 10 2 6 2 10" xfId="29919"/>
    <cellStyle name="Normal 10 2 6 2 2" xfId="29920"/>
    <cellStyle name="Normal 10 2 6 2 2 2" xfId="29921"/>
    <cellStyle name="Normal 10 2 6 2 2 2 2" xfId="29922"/>
    <cellStyle name="Normal 10 2 6 2 2 2 2 2" xfId="29923"/>
    <cellStyle name="Normal 10 2 6 2 2 2 2 3" xfId="29924"/>
    <cellStyle name="Normal 10 2 6 2 2 2 3" xfId="29925"/>
    <cellStyle name="Normal 10 2 6 2 2 2 4" xfId="29926"/>
    <cellStyle name="Normal 10 2 6 2 2 2 5" xfId="29927"/>
    <cellStyle name="Normal 10 2 6 2 2 2 6" xfId="29928"/>
    <cellStyle name="Normal 10 2 6 2 2 3" xfId="29929"/>
    <cellStyle name="Normal 10 2 6 2 2 3 2" xfId="29930"/>
    <cellStyle name="Normal 10 2 6 2 2 3 2 2" xfId="29931"/>
    <cellStyle name="Normal 10 2 6 2 2 3 2 3" xfId="29932"/>
    <cellStyle name="Normal 10 2 6 2 2 3 3" xfId="29933"/>
    <cellStyle name="Normal 10 2 6 2 2 3 4" xfId="29934"/>
    <cellStyle name="Normal 10 2 6 2 2 3 5" xfId="29935"/>
    <cellStyle name="Normal 10 2 6 2 2 3 6" xfId="29936"/>
    <cellStyle name="Normal 10 2 6 2 2 4" xfId="29937"/>
    <cellStyle name="Normal 10 2 6 2 2 4 2" xfId="29938"/>
    <cellStyle name="Normal 10 2 6 2 2 4 3" xfId="29939"/>
    <cellStyle name="Normal 10 2 6 2 2 5" xfId="29940"/>
    <cellStyle name="Normal 10 2 6 2 2 6" xfId="29941"/>
    <cellStyle name="Normal 10 2 6 2 2 7" xfId="29942"/>
    <cellStyle name="Normal 10 2 6 2 2 8" xfId="29943"/>
    <cellStyle name="Normal 10 2 6 2 3" xfId="29944"/>
    <cellStyle name="Normal 10 2 6 2 3 2" xfId="29945"/>
    <cellStyle name="Normal 10 2 6 2 3 2 2" xfId="29946"/>
    <cellStyle name="Normal 10 2 6 2 3 2 2 2" xfId="29947"/>
    <cellStyle name="Normal 10 2 6 2 3 2 2 3" xfId="29948"/>
    <cellStyle name="Normal 10 2 6 2 3 2 3" xfId="29949"/>
    <cellStyle name="Normal 10 2 6 2 3 2 4" xfId="29950"/>
    <cellStyle name="Normal 10 2 6 2 3 2 5" xfId="29951"/>
    <cellStyle name="Normal 10 2 6 2 3 2 6" xfId="29952"/>
    <cellStyle name="Normal 10 2 6 2 3 3" xfId="29953"/>
    <cellStyle name="Normal 10 2 6 2 3 3 2" xfId="29954"/>
    <cellStyle name="Normal 10 2 6 2 3 3 3" xfId="29955"/>
    <cellStyle name="Normal 10 2 6 2 3 4" xfId="29956"/>
    <cellStyle name="Normal 10 2 6 2 3 5" xfId="29957"/>
    <cellStyle name="Normal 10 2 6 2 3 6" xfId="29958"/>
    <cellStyle name="Normal 10 2 6 2 3 7" xfId="29959"/>
    <cellStyle name="Normal 10 2 6 2 4" xfId="29960"/>
    <cellStyle name="Normal 10 2 6 2 4 2" xfId="29961"/>
    <cellStyle name="Normal 10 2 6 2 4 2 2" xfId="29962"/>
    <cellStyle name="Normal 10 2 6 2 4 2 3" xfId="29963"/>
    <cellStyle name="Normal 10 2 6 2 4 3" xfId="29964"/>
    <cellStyle name="Normal 10 2 6 2 4 4" xfId="29965"/>
    <cellStyle name="Normal 10 2 6 2 4 5" xfId="29966"/>
    <cellStyle name="Normal 10 2 6 2 4 6" xfId="29967"/>
    <cellStyle name="Normal 10 2 6 2 5" xfId="29968"/>
    <cellStyle name="Normal 10 2 6 2 5 2" xfId="29969"/>
    <cellStyle name="Normal 10 2 6 2 5 2 2" xfId="29970"/>
    <cellStyle name="Normal 10 2 6 2 5 2 3" xfId="29971"/>
    <cellStyle name="Normal 10 2 6 2 5 3" xfId="29972"/>
    <cellStyle name="Normal 10 2 6 2 5 4" xfId="29973"/>
    <cellStyle name="Normal 10 2 6 2 5 5" xfId="29974"/>
    <cellStyle name="Normal 10 2 6 2 5 6" xfId="29975"/>
    <cellStyle name="Normal 10 2 6 2 6" xfId="29976"/>
    <cellStyle name="Normal 10 2 6 2 6 2" xfId="29977"/>
    <cellStyle name="Normal 10 2 6 2 6 3" xfId="29978"/>
    <cellStyle name="Normal 10 2 6 2 7" xfId="29979"/>
    <cellStyle name="Normal 10 2 6 2 8" xfId="29980"/>
    <cellStyle name="Normal 10 2 6 2 9" xfId="29981"/>
    <cellStyle name="Normal 10 2 6 3" xfId="29982"/>
    <cellStyle name="Normal 10 2 6 3 2" xfId="29983"/>
    <cellStyle name="Normal 10 2 6 3 2 2" xfId="29984"/>
    <cellStyle name="Normal 10 2 6 3 2 2 2" xfId="29985"/>
    <cellStyle name="Normal 10 2 6 3 2 2 2 2" xfId="29986"/>
    <cellStyle name="Normal 10 2 6 3 2 2 2 3" xfId="29987"/>
    <cellStyle name="Normal 10 2 6 3 2 2 3" xfId="29988"/>
    <cellStyle name="Normal 10 2 6 3 2 2 4" xfId="29989"/>
    <cellStyle name="Normal 10 2 6 3 2 2 5" xfId="29990"/>
    <cellStyle name="Normal 10 2 6 3 2 2 6" xfId="29991"/>
    <cellStyle name="Normal 10 2 6 3 2 3" xfId="29992"/>
    <cellStyle name="Normal 10 2 6 3 2 3 2" xfId="29993"/>
    <cellStyle name="Normal 10 2 6 3 2 3 3" xfId="29994"/>
    <cellStyle name="Normal 10 2 6 3 2 4" xfId="29995"/>
    <cellStyle name="Normal 10 2 6 3 2 5" xfId="29996"/>
    <cellStyle name="Normal 10 2 6 3 2 6" xfId="29997"/>
    <cellStyle name="Normal 10 2 6 3 2 7" xfId="29998"/>
    <cellStyle name="Normal 10 2 6 3 3" xfId="29999"/>
    <cellStyle name="Normal 10 2 6 3 3 2" xfId="30000"/>
    <cellStyle name="Normal 10 2 6 3 3 2 2" xfId="30001"/>
    <cellStyle name="Normal 10 2 6 3 3 2 3" xfId="30002"/>
    <cellStyle name="Normal 10 2 6 3 3 3" xfId="30003"/>
    <cellStyle name="Normal 10 2 6 3 3 4" xfId="30004"/>
    <cellStyle name="Normal 10 2 6 3 3 5" xfId="30005"/>
    <cellStyle name="Normal 10 2 6 3 3 6" xfId="30006"/>
    <cellStyle name="Normal 10 2 6 3 4" xfId="30007"/>
    <cellStyle name="Normal 10 2 6 3 4 2" xfId="30008"/>
    <cellStyle name="Normal 10 2 6 3 4 2 2" xfId="30009"/>
    <cellStyle name="Normal 10 2 6 3 4 2 3" xfId="30010"/>
    <cellStyle name="Normal 10 2 6 3 4 3" xfId="30011"/>
    <cellStyle name="Normal 10 2 6 3 4 4" xfId="30012"/>
    <cellStyle name="Normal 10 2 6 3 4 5" xfId="30013"/>
    <cellStyle name="Normal 10 2 6 3 4 6" xfId="30014"/>
    <cellStyle name="Normal 10 2 6 3 5" xfId="30015"/>
    <cellStyle name="Normal 10 2 6 3 5 2" xfId="30016"/>
    <cellStyle name="Normal 10 2 6 3 5 3" xfId="30017"/>
    <cellStyle name="Normal 10 2 6 3 6" xfId="30018"/>
    <cellStyle name="Normal 10 2 6 3 7" xfId="30019"/>
    <cellStyle name="Normal 10 2 6 3 8" xfId="30020"/>
    <cellStyle name="Normal 10 2 6 3 9" xfId="30021"/>
    <cellStyle name="Normal 10 2 6 4" xfId="30022"/>
    <cellStyle name="Normal 10 2 6 4 2" xfId="30023"/>
    <cellStyle name="Normal 10 2 6 4 2 2" xfId="30024"/>
    <cellStyle name="Normal 10 2 6 4 2 2 2" xfId="30025"/>
    <cellStyle name="Normal 10 2 6 4 2 2 3" xfId="30026"/>
    <cellStyle name="Normal 10 2 6 4 2 3" xfId="30027"/>
    <cellStyle name="Normal 10 2 6 4 2 4" xfId="30028"/>
    <cellStyle name="Normal 10 2 6 4 2 5" xfId="30029"/>
    <cellStyle name="Normal 10 2 6 4 2 6" xfId="30030"/>
    <cellStyle name="Normal 10 2 6 4 3" xfId="30031"/>
    <cellStyle name="Normal 10 2 6 4 3 2" xfId="30032"/>
    <cellStyle name="Normal 10 2 6 4 3 3" xfId="30033"/>
    <cellStyle name="Normal 10 2 6 4 4" xfId="30034"/>
    <cellStyle name="Normal 10 2 6 4 5" xfId="30035"/>
    <cellStyle name="Normal 10 2 6 4 6" xfId="30036"/>
    <cellStyle name="Normal 10 2 6 4 7" xfId="30037"/>
    <cellStyle name="Normal 10 2 6 5" xfId="30038"/>
    <cellStyle name="Normal 10 2 6 5 2" xfId="30039"/>
    <cellStyle name="Normal 10 2 6 5 2 2" xfId="30040"/>
    <cellStyle name="Normal 10 2 6 5 2 3" xfId="30041"/>
    <cellStyle name="Normal 10 2 6 5 3" xfId="30042"/>
    <cellStyle name="Normal 10 2 6 5 4" xfId="30043"/>
    <cellStyle name="Normal 10 2 6 5 5" xfId="30044"/>
    <cellStyle name="Normal 10 2 6 5 6" xfId="30045"/>
    <cellStyle name="Normal 10 2 6 6" xfId="30046"/>
    <cellStyle name="Normal 10 2 6 6 2" xfId="30047"/>
    <cellStyle name="Normal 10 2 6 6 2 2" xfId="30048"/>
    <cellStyle name="Normal 10 2 6 6 2 3" xfId="30049"/>
    <cellStyle name="Normal 10 2 6 6 3" xfId="30050"/>
    <cellStyle name="Normal 10 2 6 6 4" xfId="30051"/>
    <cellStyle name="Normal 10 2 6 6 5" xfId="30052"/>
    <cellStyle name="Normal 10 2 6 6 6" xfId="30053"/>
    <cellStyle name="Normal 10 2 6 7" xfId="30054"/>
    <cellStyle name="Normal 10 2 6 7 2" xfId="30055"/>
    <cellStyle name="Normal 10 2 6 7 2 2" xfId="30056"/>
    <cellStyle name="Normal 10 2 6 7 2 3" xfId="30057"/>
    <cellStyle name="Normal 10 2 6 7 3" xfId="30058"/>
    <cellStyle name="Normal 10 2 6 7 4" xfId="30059"/>
    <cellStyle name="Normal 10 2 6 7 5" xfId="30060"/>
    <cellStyle name="Normal 10 2 6 7 6" xfId="30061"/>
    <cellStyle name="Normal 10 2 6 8" xfId="30062"/>
    <cellStyle name="Normal 10 2 6 8 2" xfId="30063"/>
    <cellStyle name="Normal 10 2 6 8 2 2" xfId="30064"/>
    <cellStyle name="Normal 10 2 6 8 2 3" xfId="30065"/>
    <cellStyle name="Normal 10 2 6 8 3" xfId="30066"/>
    <cellStyle name="Normal 10 2 6 8 4" xfId="30067"/>
    <cellStyle name="Normal 10 2 6 8 5" xfId="30068"/>
    <cellStyle name="Normal 10 2 6 8 6" xfId="30069"/>
    <cellStyle name="Normal 10 2 6 9" xfId="30070"/>
    <cellStyle name="Normal 10 2 6 9 2" xfId="30071"/>
    <cellStyle name="Normal 10 2 6 9 3" xfId="30072"/>
    <cellStyle name="Normal 10 2 7" xfId="30073"/>
    <cellStyle name="Normal 10 2 7 10" xfId="30074"/>
    <cellStyle name="Normal 10 2 7 2" xfId="30075"/>
    <cellStyle name="Normal 10 2 7 2 2" xfId="30076"/>
    <cellStyle name="Normal 10 2 7 2 2 2" xfId="30077"/>
    <cellStyle name="Normal 10 2 7 2 2 2 2" xfId="30078"/>
    <cellStyle name="Normal 10 2 7 2 2 2 3" xfId="30079"/>
    <cellStyle name="Normal 10 2 7 2 2 3" xfId="30080"/>
    <cellStyle name="Normal 10 2 7 2 2 4" xfId="30081"/>
    <cellStyle name="Normal 10 2 7 2 2 5" xfId="30082"/>
    <cellStyle name="Normal 10 2 7 2 2 6" xfId="30083"/>
    <cellStyle name="Normal 10 2 7 2 3" xfId="30084"/>
    <cellStyle name="Normal 10 2 7 2 3 2" xfId="30085"/>
    <cellStyle name="Normal 10 2 7 2 3 2 2" xfId="30086"/>
    <cellStyle name="Normal 10 2 7 2 3 2 3" xfId="30087"/>
    <cellStyle name="Normal 10 2 7 2 3 3" xfId="30088"/>
    <cellStyle name="Normal 10 2 7 2 3 4" xfId="30089"/>
    <cellStyle name="Normal 10 2 7 2 3 5" xfId="30090"/>
    <cellStyle name="Normal 10 2 7 2 3 6" xfId="30091"/>
    <cellStyle name="Normal 10 2 7 2 4" xfId="30092"/>
    <cellStyle name="Normal 10 2 7 2 4 2" xfId="30093"/>
    <cellStyle name="Normal 10 2 7 2 4 3" xfId="30094"/>
    <cellStyle name="Normal 10 2 7 2 5" xfId="30095"/>
    <cellStyle name="Normal 10 2 7 2 6" xfId="30096"/>
    <cellStyle name="Normal 10 2 7 2 7" xfId="30097"/>
    <cellStyle name="Normal 10 2 7 2 8" xfId="30098"/>
    <cellStyle name="Normal 10 2 7 3" xfId="30099"/>
    <cellStyle name="Normal 10 2 7 3 2" xfId="30100"/>
    <cellStyle name="Normal 10 2 7 3 2 2" xfId="30101"/>
    <cellStyle name="Normal 10 2 7 3 2 2 2" xfId="30102"/>
    <cellStyle name="Normal 10 2 7 3 2 2 3" xfId="30103"/>
    <cellStyle name="Normal 10 2 7 3 2 3" xfId="30104"/>
    <cellStyle name="Normal 10 2 7 3 2 4" xfId="30105"/>
    <cellStyle name="Normal 10 2 7 3 2 5" xfId="30106"/>
    <cellStyle name="Normal 10 2 7 3 2 6" xfId="30107"/>
    <cellStyle name="Normal 10 2 7 3 3" xfId="30108"/>
    <cellStyle name="Normal 10 2 7 3 3 2" xfId="30109"/>
    <cellStyle name="Normal 10 2 7 3 3 3" xfId="30110"/>
    <cellStyle name="Normal 10 2 7 3 4" xfId="30111"/>
    <cellStyle name="Normal 10 2 7 3 5" xfId="30112"/>
    <cellStyle name="Normal 10 2 7 3 6" xfId="30113"/>
    <cellStyle name="Normal 10 2 7 3 7" xfId="30114"/>
    <cellStyle name="Normal 10 2 7 4" xfId="30115"/>
    <cellStyle name="Normal 10 2 7 4 2" xfId="30116"/>
    <cellStyle name="Normal 10 2 7 4 2 2" xfId="30117"/>
    <cellStyle name="Normal 10 2 7 4 2 3" xfId="30118"/>
    <cellStyle name="Normal 10 2 7 4 3" xfId="30119"/>
    <cellStyle name="Normal 10 2 7 4 4" xfId="30120"/>
    <cellStyle name="Normal 10 2 7 4 5" xfId="30121"/>
    <cellStyle name="Normal 10 2 7 4 6" xfId="30122"/>
    <cellStyle name="Normal 10 2 7 5" xfId="30123"/>
    <cellStyle name="Normal 10 2 7 5 2" xfId="30124"/>
    <cellStyle name="Normal 10 2 7 5 2 2" xfId="30125"/>
    <cellStyle name="Normal 10 2 7 5 2 3" xfId="30126"/>
    <cellStyle name="Normal 10 2 7 5 3" xfId="30127"/>
    <cellStyle name="Normal 10 2 7 5 4" xfId="30128"/>
    <cellStyle name="Normal 10 2 7 5 5" xfId="30129"/>
    <cellStyle name="Normal 10 2 7 5 6" xfId="30130"/>
    <cellStyle name="Normal 10 2 7 6" xfId="30131"/>
    <cellStyle name="Normal 10 2 7 6 2" xfId="30132"/>
    <cellStyle name="Normal 10 2 7 6 3" xfId="30133"/>
    <cellStyle name="Normal 10 2 7 7" xfId="30134"/>
    <cellStyle name="Normal 10 2 7 8" xfId="30135"/>
    <cellStyle name="Normal 10 2 7 9" xfId="30136"/>
    <cellStyle name="Normal 10 2 8" xfId="30137"/>
    <cellStyle name="Normal 10 2 8 2" xfId="30138"/>
    <cellStyle name="Normal 10 2 8 2 2" xfId="30139"/>
    <cellStyle name="Normal 10 2 8 2 2 2" xfId="30140"/>
    <cellStyle name="Normal 10 2 8 2 2 2 2" xfId="30141"/>
    <cellStyle name="Normal 10 2 8 2 2 2 3" xfId="30142"/>
    <cellStyle name="Normal 10 2 8 2 2 3" xfId="30143"/>
    <cellStyle name="Normal 10 2 8 2 2 4" xfId="30144"/>
    <cellStyle name="Normal 10 2 8 2 2 5" xfId="30145"/>
    <cellStyle name="Normal 10 2 8 2 2 6" xfId="30146"/>
    <cellStyle name="Normal 10 2 8 2 3" xfId="30147"/>
    <cellStyle name="Normal 10 2 8 2 3 2" xfId="30148"/>
    <cellStyle name="Normal 10 2 8 2 3 3" xfId="30149"/>
    <cellStyle name="Normal 10 2 8 2 4" xfId="30150"/>
    <cellStyle name="Normal 10 2 8 2 5" xfId="30151"/>
    <cellStyle name="Normal 10 2 8 2 6" xfId="30152"/>
    <cellStyle name="Normal 10 2 8 2 7" xfId="30153"/>
    <cellStyle name="Normal 10 2 8 3" xfId="30154"/>
    <cellStyle name="Normal 10 2 8 3 2" xfId="30155"/>
    <cellStyle name="Normal 10 2 8 3 2 2" xfId="30156"/>
    <cellStyle name="Normal 10 2 8 3 2 3" xfId="30157"/>
    <cellStyle name="Normal 10 2 8 3 3" xfId="30158"/>
    <cellStyle name="Normal 10 2 8 3 4" xfId="30159"/>
    <cellStyle name="Normal 10 2 8 3 5" xfId="30160"/>
    <cellStyle name="Normal 10 2 8 3 6" xfId="30161"/>
    <cellStyle name="Normal 10 2 8 4" xfId="30162"/>
    <cellStyle name="Normal 10 2 8 4 2" xfId="30163"/>
    <cellStyle name="Normal 10 2 8 4 2 2" xfId="30164"/>
    <cellStyle name="Normal 10 2 8 4 2 3" xfId="30165"/>
    <cellStyle name="Normal 10 2 8 4 3" xfId="30166"/>
    <cellStyle name="Normal 10 2 8 4 4" xfId="30167"/>
    <cellStyle name="Normal 10 2 8 4 5" xfId="30168"/>
    <cellStyle name="Normal 10 2 8 4 6" xfId="30169"/>
    <cellStyle name="Normal 10 2 8 5" xfId="30170"/>
    <cellStyle name="Normal 10 2 8 5 2" xfId="30171"/>
    <cellStyle name="Normal 10 2 8 5 3" xfId="30172"/>
    <cellStyle name="Normal 10 2 8 6" xfId="30173"/>
    <cellStyle name="Normal 10 2 8 7" xfId="30174"/>
    <cellStyle name="Normal 10 2 8 8" xfId="30175"/>
    <cellStyle name="Normal 10 2 8 9" xfId="30176"/>
    <cellStyle name="Normal 10 2 9" xfId="30177"/>
    <cellStyle name="Normal 10 2 9 2" xfId="30178"/>
    <cellStyle name="Normal 10 2 9 2 2" xfId="30179"/>
    <cellStyle name="Normal 10 2 9 2 2 2" xfId="30180"/>
    <cellStyle name="Normal 10 2 9 2 2 3" xfId="30181"/>
    <cellStyle name="Normal 10 2 9 2 3" xfId="30182"/>
    <cellStyle name="Normal 10 2 9 2 4" xfId="30183"/>
    <cellStyle name="Normal 10 2 9 2 5" xfId="30184"/>
    <cellStyle name="Normal 10 2 9 2 6" xfId="30185"/>
    <cellStyle name="Normal 10 2 9 3" xfId="30186"/>
    <cellStyle name="Normal 10 2 9 3 2" xfId="30187"/>
    <cellStyle name="Normal 10 2 9 3 3" xfId="30188"/>
    <cellStyle name="Normal 10 2 9 4" xfId="30189"/>
    <cellStyle name="Normal 10 2 9 5" xfId="30190"/>
    <cellStyle name="Normal 10 2 9 6" xfId="30191"/>
    <cellStyle name="Normal 10 2 9 7" xfId="30192"/>
    <cellStyle name="Normal 10 3" xfId="385"/>
    <cellStyle name="Normal 10 3 2" xfId="30193"/>
    <cellStyle name="Normal 10 4" xfId="30194"/>
    <cellStyle name="Normal 10 4 10" xfId="30195"/>
    <cellStyle name="Normal 10 4 10 2" xfId="30196"/>
    <cellStyle name="Normal 10 4 10 2 2" xfId="30197"/>
    <cellStyle name="Normal 10 4 10 2 3" xfId="30198"/>
    <cellStyle name="Normal 10 4 10 3" xfId="30199"/>
    <cellStyle name="Normal 10 4 10 4" xfId="30200"/>
    <cellStyle name="Normal 10 4 10 5" xfId="30201"/>
    <cellStyle name="Normal 10 4 10 6" xfId="30202"/>
    <cellStyle name="Normal 10 4 11" xfId="30203"/>
    <cellStyle name="Normal 10 4 11 2" xfId="30204"/>
    <cellStyle name="Normal 10 4 11 3" xfId="30205"/>
    <cellStyle name="Normal 10 4 12" xfId="30206"/>
    <cellStyle name="Normal 10 4 13" xfId="30207"/>
    <cellStyle name="Normal 10 4 14" xfId="30208"/>
    <cellStyle name="Normal 10 4 15" xfId="30209"/>
    <cellStyle name="Normal 10 4 2" xfId="30210"/>
    <cellStyle name="Normal 10 4 2 10" xfId="30211"/>
    <cellStyle name="Normal 10 4 2 10 2" xfId="30212"/>
    <cellStyle name="Normal 10 4 2 10 3" xfId="30213"/>
    <cellStyle name="Normal 10 4 2 11" xfId="30214"/>
    <cellStyle name="Normal 10 4 2 12" xfId="30215"/>
    <cellStyle name="Normal 10 4 2 13" xfId="30216"/>
    <cellStyle name="Normal 10 4 2 14" xfId="30217"/>
    <cellStyle name="Normal 10 4 2 2" xfId="30218"/>
    <cellStyle name="Normal 10 4 2 2 10" xfId="30219"/>
    <cellStyle name="Normal 10 4 2 2 11" xfId="30220"/>
    <cellStyle name="Normal 10 4 2 2 12" xfId="30221"/>
    <cellStyle name="Normal 10 4 2 2 13" xfId="30222"/>
    <cellStyle name="Normal 10 4 2 2 2" xfId="30223"/>
    <cellStyle name="Normal 10 4 2 2 2 10" xfId="30224"/>
    <cellStyle name="Normal 10 4 2 2 2 2" xfId="30225"/>
    <cellStyle name="Normal 10 4 2 2 2 2 2" xfId="30226"/>
    <cellStyle name="Normal 10 4 2 2 2 2 2 2" xfId="30227"/>
    <cellStyle name="Normal 10 4 2 2 2 2 2 2 2" xfId="30228"/>
    <cellStyle name="Normal 10 4 2 2 2 2 2 2 3" xfId="30229"/>
    <cellStyle name="Normal 10 4 2 2 2 2 2 3" xfId="30230"/>
    <cellStyle name="Normal 10 4 2 2 2 2 2 4" xfId="30231"/>
    <cellStyle name="Normal 10 4 2 2 2 2 2 5" xfId="30232"/>
    <cellStyle name="Normal 10 4 2 2 2 2 2 6" xfId="30233"/>
    <cellStyle name="Normal 10 4 2 2 2 2 3" xfId="30234"/>
    <cellStyle name="Normal 10 4 2 2 2 2 3 2" xfId="30235"/>
    <cellStyle name="Normal 10 4 2 2 2 2 3 2 2" xfId="30236"/>
    <cellStyle name="Normal 10 4 2 2 2 2 3 2 3" xfId="30237"/>
    <cellStyle name="Normal 10 4 2 2 2 2 3 3" xfId="30238"/>
    <cellStyle name="Normal 10 4 2 2 2 2 3 4" xfId="30239"/>
    <cellStyle name="Normal 10 4 2 2 2 2 3 5" xfId="30240"/>
    <cellStyle name="Normal 10 4 2 2 2 2 3 6" xfId="30241"/>
    <cellStyle name="Normal 10 4 2 2 2 2 4" xfId="30242"/>
    <cellStyle name="Normal 10 4 2 2 2 2 4 2" xfId="30243"/>
    <cellStyle name="Normal 10 4 2 2 2 2 4 3" xfId="30244"/>
    <cellStyle name="Normal 10 4 2 2 2 2 5" xfId="30245"/>
    <cellStyle name="Normal 10 4 2 2 2 2 6" xfId="30246"/>
    <cellStyle name="Normal 10 4 2 2 2 2 7" xfId="30247"/>
    <cellStyle name="Normal 10 4 2 2 2 2 8" xfId="30248"/>
    <cellStyle name="Normal 10 4 2 2 2 3" xfId="30249"/>
    <cellStyle name="Normal 10 4 2 2 2 3 2" xfId="30250"/>
    <cellStyle name="Normal 10 4 2 2 2 3 2 2" xfId="30251"/>
    <cellStyle name="Normal 10 4 2 2 2 3 2 2 2" xfId="30252"/>
    <cellStyle name="Normal 10 4 2 2 2 3 2 2 3" xfId="30253"/>
    <cellStyle name="Normal 10 4 2 2 2 3 2 3" xfId="30254"/>
    <cellStyle name="Normal 10 4 2 2 2 3 2 4" xfId="30255"/>
    <cellStyle name="Normal 10 4 2 2 2 3 2 5" xfId="30256"/>
    <cellStyle name="Normal 10 4 2 2 2 3 2 6" xfId="30257"/>
    <cellStyle name="Normal 10 4 2 2 2 3 3" xfId="30258"/>
    <cellStyle name="Normal 10 4 2 2 2 3 3 2" xfId="30259"/>
    <cellStyle name="Normal 10 4 2 2 2 3 3 3" xfId="30260"/>
    <cellStyle name="Normal 10 4 2 2 2 3 4" xfId="30261"/>
    <cellStyle name="Normal 10 4 2 2 2 3 5" xfId="30262"/>
    <cellStyle name="Normal 10 4 2 2 2 3 6" xfId="30263"/>
    <cellStyle name="Normal 10 4 2 2 2 3 7" xfId="30264"/>
    <cellStyle name="Normal 10 4 2 2 2 4" xfId="30265"/>
    <cellStyle name="Normal 10 4 2 2 2 4 2" xfId="30266"/>
    <cellStyle name="Normal 10 4 2 2 2 4 2 2" xfId="30267"/>
    <cellStyle name="Normal 10 4 2 2 2 4 2 3" xfId="30268"/>
    <cellStyle name="Normal 10 4 2 2 2 4 3" xfId="30269"/>
    <cellStyle name="Normal 10 4 2 2 2 4 4" xfId="30270"/>
    <cellStyle name="Normal 10 4 2 2 2 4 5" xfId="30271"/>
    <cellStyle name="Normal 10 4 2 2 2 4 6" xfId="30272"/>
    <cellStyle name="Normal 10 4 2 2 2 5" xfId="30273"/>
    <cellStyle name="Normal 10 4 2 2 2 5 2" xfId="30274"/>
    <cellStyle name="Normal 10 4 2 2 2 5 2 2" xfId="30275"/>
    <cellStyle name="Normal 10 4 2 2 2 5 2 3" xfId="30276"/>
    <cellStyle name="Normal 10 4 2 2 2 5 3" xfId="30277"/>
    <cellStyle name="Normal 10 4 2 2 2 5 4" xfId="30278"/>
    <cellStyle name="Normal 10 4 2 2 2 5 5" xfId="30279"/>
    <cellStyle name="Normal 10 4 2 2 2 5 6" xfId="30280"/>
    <cellStyle name="Normal 10 4 2 2 2 6" xfId="30281"/>
    <cellStyle name="Normal 10 4 2 2 2 6 2" xfId="30282"/>
    <cellStyle name="Normal 10 4 2 2 2 6 3" xfId="30283"/>
    <cellStyle name="Normal 10 4 2 2 2 7" xfId="30284"/>
    <cellStyle name="Normal 10 4 2 2 2 8" xfId="30285"/>
    <cellStyle name="Normal 10 4 2 2 2 9" xfId="30286"/>
    <cellStyle name="Normal 10 4 2 2 3" xfId="30287"/>
    <cellStyle name="Normal 10 4 2 2 3 2" xfId="30288"/>
    <cellStyle name="Normal 10 4 2 2 3 2 2" xfId="30289"/>
    <cellStyle name="Normal 10 4 2 2 3 2 2 2" xfId="30290"/>
    <cellStyle name="Normal 10 4 2 2 3 2 2 2 2" xfId="30291"/>
    <cellStyle name="Normal 10 4 2 2 3 2 2 2 3" xfId="30292"/>
    <cellStyle name="Normal 10 4 2 2 3 2 2 3" xfId="30293"/>
    <cellStyle name="Normal 10 4 2 2 3 2 2 4" xfId="30294"/>
    <cellStyle name="Normal 10 4 2 2 3 2 2 5" xfId="30295"/>
    <cellStyle name="Normal 10 4 2 2 3 2 2 6" xfId="30296"/>
    <cellStyle name="Normal 10 4 2 2 3 2 3" xfId="30297"/>
    <cellStyle name="Normal 10 4 2 2 3 2 3 2" xfId="30298"/>
    <cellStyle name="Normal 10 4 2 2 3 2 3 3" xfId="30299"/>
    <cellStyle name="Normal 10 4 2 2 3 2 4" xfId="30300"/>
    <cellStyle name="Normal 10 4 2 2 3 2 5" xfId="30301"/>
    <cellStyle name="Normal 10 4 2 2 3 2 6" xfId="30302"/>
    <cellStyle name="Normal 10 4 2 2 3 2 7" xfId="30303"/>
    <cellStyle name="Normal 10 4 2 2 3 3" xfId="30304"/>
    <cellStyle name="Normal 10 4 2 2 3 3 2" xfId="30305"/>
    <cellStyle name="Normal 10 4 2 2 3 3 2 2" xfId="30306"/>
    <cellStyle name="Normal 10 4 2 2 3 3 2 3" xfId="30307"/>
    <cellStyle name="Normal 10 4 2 2 3 3 3" xfId="30308"/>
    <cellStyle name="Normal 10 4 2 2 3 3 4" xfId="30309"/>
    <cellStyle name="Normal 10 4 2 2 3 3 5" xfId="30310"/>
    <cellStyle name="Normal 10 4 2 2 3 3 6" xfId="30311"/>
    <cellStyle name="Normal 10 4 2 2 3 4" xfId="30312"/>
    <cellStyle name="Normal 10 4 2 2 3 4 2" xfId="30313"/>
    <cellStyle name="Normal 10 4 2 2 3 4 2 2" xfId="30314"/>
    <cellStyle name="Normal 10 4 2 2 3 4 2 3" xfId="30315"/>
    <cellStyle name="Normal 10 4 2 2 3 4 3" xfId="30316"/>
    <cellStyle name="Normal 10 4 2 2 3 4 4" xfId="30317"/>
    <cellStyle name="Normal 10 4 2 2 3 4 5" xfId="30318"/>
    <cellStyle name="Normal 10 4 2 2 3 4 6" xfId="30319"/>
    <cellStyle name="Normal 10 4 2 2 3 5" xfId="30320"/>
    <cellStyle name="Normal 10 4 2 2 3 5 2" xfId="30321"/>
    <cellStyle name="Normal 10 4 2 2 3 5 3" xfId="30322"/>
    <cellStyle name="Normal 10 4 2 2 3 6" xfId="30323"/>
    <cellStyle name="Normal 10 4 2 2 3 7" xfId="30324"/>
    <cellStyle name="Normal 10 4 2 2 3 8" xfId="30325"/>
    <cellStyle name="Normal 10 4 2 2 3 9" xfId="30326"/>
    <cellStyle name="Normal 10 4 2 2 4" xfId="30327"/>
    <cellStyle name="Normal 10 4 2 2 4 2" xfId="30328"/>
    <cellStyle name="Normal 10 4 2 2 4 2 2" xfId="30329"/>
    <cellStyle name="Normal 10 4 2 2 4 2 2 2" xfId="30330"/>
    <cellStyle name="Normal 10 4 2 2 4 2 2 3" xfId="30331"/>
    <cellStyle name="Normal 10 4 2 2 4 2 3" xfId="30332"/>
    <cellStyle name="Normal 10 4 2 2 4 2 4" xfId="30333"/>
    <cellStyle name="Normal 10 4 2 2 4 2 5" xfId="30334"/>
    <cellStyle name="Normal 10 4 2 2 4 2 6" xfId="30335"/>
    <cellStyle name="Normal 10 4 2 2 4 3" xfId="30336"/>
    <cellStyle name="Normal 10 4 2 2 4 3 2" xfId="30337"/>
    <cellStyle name="Normal 10 4 2 2 4 3 3" xfId="30338"/>
    <cellStyle name="Normal 10 4 2 2 4 4" xfId="30339"/>
    <cellStyle name="Normal 10 4 2 2 4 5" xfId="30340"/>
    <cellStyle name="Normal 10 4 2 2 4 6" xfId="30341"/>
    <cellStyle name="Normal 10 4 2 2 4 7" xfId="30342"/>
    <cellStyle name="Normal 10 4 2 2 5" xfId="30343"/>
    <cellStyle name="Normal 10 4 2 2 5 2" xfId="30344"/>
    <cellStyle name="Normal 10 4 2 2 5 2 2" xfId="30345"/>
    <cellStyle name="Normal 10 4 2 2 5 2 3" xfId="30346"/>
    <cellStyle name="Normal 10 4 2 2 5 3" xfId="30347"/>
    <cellStyle name="Normal 10 4 2 2 5 4" xfId="30348"/>
    <cellStyle name="Normal 10 4 2 2 5 5" xfId="30349"/>
    <cellStyle name="Normal 10 4 2 2 5 6" xfId="30350"/>
    <cellStyle name="Normal 10 4 2 2 6" xfId="30351"/>
    <cellStyle name="Normal 10 4 2 2 6 2" xfId="30352"/>
    <cellStyle name="Normal 10 4 2 2 6 2 2" xfId="30353"/>
    <cellStyle name="Normal 10 4 2 2 6 2 3" xfId="30354"/>
    <cellStyle name="Normal 10 4 2 2 6 3" xfId="30355"/>
    <cellStyle name="Normal 10 4 2 2 6 4" xfId="30356"/>
    <cellStyle name="Normal 10 4 2 2 6 5" xfId="30357"/>
    <cellStyle name="Normal 10 4 2 2 6 6" xfId="30358"/>
    <cellStyle name="Normal 10 4 2 2 7" xfId="30359"/>
    <cellStyle name="Normal 10 4 2 2 7 2" xfId="30360"/>
    <cellStyle name="Normal 10 4 2 2 7 2 2" xfId="30361"/>
    <cellStyle name="Normal 10 4 2 2 7 2 3" xfId="30362"/>
    <cellStyle name="Normal 10 4 2 2 7 3" xfId="30363"/>
    <cellStyle name="Normal 10 4 2 2 7 4" xfId="30364"/>
    <cellStyle name="Normal 10 4 2 2 7 5" xfId="30365"/>
    <cellStyle name="Normal 10 4 2 2 7 6" xfId="30366"/>
    <cellStyle name="Normal 10 4 2 2 8" xfId="30367"/>
    <cellStyle name="Normal 10 4 2 2 8 2" xfId="30368"/>
    <cellStyle name="Normal 10 4 2 2 8 2 2" xfId="30369"/>
    <cellStyle name="Normal 10 4 2 2 8 2 3" xfId="30370"/>
    <cellStyle name="Normal 10 4 2 2 8 3" xfId="30371"/>
    <cellStyle name="Normal 10 4 2 2 8 4" xfId="30372"/>
    <cellStyle name="Normal 10 4 2 2 8 5" xfId="30373"/>
    <cellStyle name="Normal 10 4 2 2 8 6" xfId="30374"/>
    <cellStyle name="Normal 10 4 2 2 9" xfId="30375"/>
    <cellStyle name="Normal 10 4 2 2 9 2" xfId="30376"/>
    <cellStyle name="Normal 10 4 2 2 9 3" xfId="30377"/>
    <cellStyle name="Normal 10 4 2 3" xfId="30378"/>
    <cellStyle name="Normal 10 4 2 3 10" xfId="30379"/>
    <cellStyle name="Normal 10 4 2 3 2" xfId="30380"/>
    <cellStyle name="Normal 10 4 2 3 2 2" xfId="30381"/>
    <cellStyle name="Normal 10 4 2 3 2 2 2" xfId="30382"/>
    <cellStyle name="Normal 10 4 2 3 2 2 2 2" xfId="30383"/>
    <cellStyle name="Normal 10 4 2 3 2 2 2 3" xfId="30384"/>
    <cellStyle name="Normal 10 4 2 3 2 2 3" xfId="30385"/>
    <cellStyle name="Normal 10 4 2 3 2 2 4" xfId="30386"/>
    <cellStyle name="Normal 10 4 2 3 2 2 5" xfId="30387"/>
    <cellStyle name="Normal 10 4 2 3 2 2 6" xfId="30388"/>
    <cellStyle name="Normal 10 4 2 3 2 3" xfId="30389"/>
    <cellStyle name="Normal 10 4 2 3 2 3 2" xfId="30390"/>
    <cellStyle name="Normal 10 4 2 3 2 3 2 2" xfId="30391"/>
    <cellStyle name="Normal 10 4 2 3 2 3 2 3" xfId="30392"/>
    <cellStyle name="Normal 10 4 2 3 2 3 3" xfId="30393"/>
    <cellStyle name="Normal 10 4 2 3 2 3 4" xfId="30394"/>
    <cellStyle name="Normal 10 4 2 3 2 3 5" xfId="30395"/>
    <cellStyle name="Normal 10 4 2 3 2 3 6" xfId="30396"/>
    <cellStyle name="Normal 10 4 2 3 2 4" xfId="30397"/>
    <cellStyle name="Normal 10 4 2 3 2 4 2" xfId="30398"/>
    <cellStyle name="Normal 10 4 2 3 2 4 3" xfId="30399"/>
    <cellStyle name="Normal 10 4 2 3 2 5" xfId="30400"/>
    <cellStyle name="Normal 10 4 2 3 2 6" xfId="30401"/>
    <cellStyle name="Normal 10 4 2 3 2 7" xfId="30402"/>
    <cellStyle name="Normal 10 4 2 3 2 8" xfId="30403"/>
    <cellStyle name="Normal 10 4 2 3 3" xfId="30404"/>
    <cellStyle name="Normal 10 4 2 3 3 2" xfId="30405"/>
    <cellStyle name="Normal 10 4 2 3 3 2 2" xfId="30406"/>
    <cellStyle name="Normal 10 4 2 3 3 2 2 2" xfId="30407"/>
    <cellStyle name="Normal 10 4 2 3 3 2 2 3" xfId="30408"/>
    <cellStyle name="Normal 10 4 2 3 3 2 3" xfId="30409"/>
    <cellStyle name="Normal 10 4 2 3 3 2 4" xfId="30410"/>
    <cellStyle name="Normal 10 4 2 3 3 2 5" xfId="30411"/>
    <cellStyle name="Normal 10 4 2 3 3 2 6" xfId="30412"/>
    <cellStyle name="Normal 10 4 2 3 3 3" xfId="30413"/>
    <cellStyle name="Normal 10 4 2 3 3 3 2" xfId="30414"/>
    <cellStyle name="Normal 10 4 2 3 3 3 3" xfId="30415"/>
    <cellStyle name="Normal 10 4 2 3 3 4" xfId="30416"/>
    <cellStyle name="Normal 10 4 2 3 3 5" xfId="30417"/>
    <cellStyle name="Normal 10 4 2 3 3 6" xfId="30418"/>
    <cellStyle name="Normal 10 4 2 3 3 7" xfId="30419"/>
    <cellStyle name="Normal 10 4 2 3 4" xfId="30420"/>
    <cellStyle name="Normal 10 4 2 3 4 2" xfId="30421"/>
    <cellStyle name="Normal 10 4 2 3 4 2 2" xfId="30422"/>
    <cellStyle name="Normal 10 4 2 3 4 2 3" xfId="30423"/>
    <cellStyle name="Normal 10 4 2 3 4 3" xfId="30424"/>
    <cellStyle name="Normal 10 4 2 3 4 4" xfId="30425"/>
    <cellStyle name="Normal 10 4 2 3 4 5" xfId="30426"/>
    <cellStyle name="Normal 10 4 2 3 4 6" xfId="30427"/>
    <cellStyle name="Normal 10 4 2 3 5" xfId="30428"/>
    <cellStyle name="Normal 10 4 2 3 5 2" xfId="30429"/>
    <cellStyle name="Normal 10 4 2 3 5 2 2" xfId="30430"/>
    <cellStyle name="Normal 10 4 2 3 5 2 3" xfId="30431"/>
    <cellStyle name="Normal 10 4 2 3 5 3" xfId="30432"/>
    <cellStyle name="Normal 10 4 2 3 5 4" xfId="30433"/>
    <cellStyle name="Normal 10 4 2 3 5 5" xfId="30434"/>
    <cellStyle name="Normal 10 4 2 3 5 6" xfId="30435"/>
    <cellStyle name="Normal 10 4 2 3 6" xfId="30436"/>
    <cellStyle name="Normal 10 4 2 3 6 2" xfId="30437"/>
    <cellStyle name="Normal 10 4 2 3 6 3" xfId="30438"/>
    <cellStyle name="Normal 10 4 2 3 7" xfId="30439"/>
    <cellStyle name="Normal 10 4 2 3 8" xfId="30440"/>
    <cellStyle name="Normal 10 4 2 3 9" xfId="30441"/>
    <cellStyle name="Normal 10 4 2 4" xfId="30442"/>
    <cellStyle name="Normal 10 4 2 4 2" xfId="30443"/>
    <cellStyle name="Normal 10 4 2 4 2 2" xfId="30444"/>
    <cellStyle name="Normal 10 4 2 4 2 2 2" xfId="30445"/>
    <cellStyle name="Normal 10 4 2 4 2 2 2 2" xfId="30446"/>
    <cellStyle name="Normal 10 4 2 4 2 2 2 3" xfId="30447"/>
    <cellStyle name="Normal 10 4 2 4 2 2 3" xfId="30448"/>
    <cellStyle name="Normal 10 4 2 4 2 2 4" xfId="30449"/>
    <cellStyle name="Normal 10 4 2 4 2 2 5" xfId="30450"/>
    <cellStyle name="Normal 10 4 2 4 2 2 6" xfId="30451"/>
    <cellStyle name="Normal 10 4 2 4 2 3" xfId="30452"/>
    <cellStyle name="Normal 10 4 2 4 2 3 2" xfId="30453"/>
    <cellStyle name="Normal 10 4 2 4 2 3 3" xfId="30454"/>
    <cellStyle name="Normal 10 4 2 4 2 4" xfId="30455"/>
    <cellStyle name="Normal 10 4 2 4 2 5" xfId="30456"/>
    <cellStyle name="Normal 10 4 2 4 2 6" xfId="30457"/>
    <cellStyle name="Normal 10 4 2 4 2 7" xfId="30458"/>
    <cellStyle name="Normal 10 4 2 4 3" xfId="30459"/>
    <cellStyle name="Normal 10 4 2 4 3 2" xfId="30460"/>
    <cellStyle name="Normal 10 4 2 4 3 2 2" xfId="30461"/>
    <cellStyle name="Normal 10 4 2 4 3 2 3" xfId="30462"/>
    <cellStyle name="Normal 10 4 2 4 3 3" xfId="30463"/>
    <cellStyle name="Normal 10 4 2 4 3 4" xfId="30464"/>
    <cellStyle name="Normal 10 4 2 4 3 5" xfId="30465"/>
    <cellStyle name="Normal 10 4 2 4 3 6" xfId="30466"/>
    <cellStyle name="Normal 10 4 2 4 4" xfId="30467"/>
    <cellStyle name="Normal 10 4 2 4 4 2" xfId="30468"/>
    <cellStyle name="Normal 10 4 2 4 4 2 2" xfId="30469"/>
    <cellStyle name="Normal 10 4 2 4 4 2 3" xfId="30470"/>
    <cellStyle name="Normal 10 4 2 4 4 3" xfId="30471"/>
    <cellStyle name="Normal 10 4 2 4 4 4" xfId="30472"/>
    <cellStyle name="Normal 10 4 2 4 4 5" xfId="30473"/>
    <cellStyle name="Normal 10 4 2 4 4 6" xfId="30474"/>
    <cellStyle name="Normal 10 4 2 4 5" xfId="30475"/>
    <cellStyle name="Normal 10 4 2 4 5 2" xfId="30476"/>
    <cellStyle name="Normal 10 4 2 4 5 3" xfId="30477"/>
    <cellStyle name="Normal 10 4 2 4 6" xfId="30478"/>
    <cellStyle name="Normal 10 4 2 4 7" xfId="30479"/>
    <cellStyle name="Normal 10 4 2 4 8" xfId="30480"/>
    <cellStyle name="Normal 10 4 2 4 9" xfId="30481"/>
    <cellStyle name="Normal 10 4 2 5" xfId="30482"/>
    <cellStyle name="Normal 10 4 2 5 2" xfId="30483"/>
    <cellStyle name="Normal 10 4 2 5 2 2" xfId="30484"/>
    <cellStyle name="Normal 10 4 2 5 2 2 2" xfId="30485"/>
    <cellStyle name="Normal 10 4 2 5 2 2 3" xfId="30486"/>
    <cellStyle name="Normal 10 4 2 5 2 3" xfId="30487"/>
    <cellStyle name="Normal 10 4 2 5 2 4" xfId="30488"/>
    <cellStyle name="Normal 10 4 2 5 2 5" xfId="30489"/>
    <cellStyle name="Normal 10 4 2 5 2 6" xfId="30490"/>
    <cellStyle name="Normal 10 4 2 5 3" xfId="30491"/>
    <cellStyle name="Normal 10 4 2 5 3 2" xfId="30492"/>
    <cellStyle name="Normal 10 4 2 5 3 3" xfId="30493"/>
    <cellStyle name="Normal 10 4 2 5 4" xfId="30494"/>
    <cellStyle name="Normal 10 4 2 5 5" xfId="30495"/>
    <cellStyle name="Normal 10 4 2 5 6" xfId="30496"/>
    <cellStyle name="Normal 10 4 2 5 7" xfId="30497"/>
    <cellStyle name="Normal 10 4 2 6" xfId="30498"/>
    <cellStyle name="Normal 10 4 2 6 2" xfId="30499"/>
    <cellStyle name="Normal 10 4 2 6 2 2" xfId="30500"/>
    <cellStyle name="Normal 10 4 2 6 2 3" xfId="30501"/>
    <cellStyle name="Normal 10 4 2 6 3" xfId="30502"/>
    <cellStyle name="Normal 10 4 2 6 4" xfId="30503"/>
    <cellStyle name="Normal 10 4 2 6 5" xfId="30504"/>
    <cellStyle name="Normal 10 4 2 6 6" xfId="30505"/>
    <cellStyle name="Normal 10 4 2 7" xfId="30506"/>
    <cellStyle name="Normal 10 4 2 7 2" xfId="30507"/>
    <cellStyle name="Normal 10 4 2 7 2 2" xfId="30508"/>
    <cellStyle name="Normal 10 4 2 7 2 3" xfId="30509"/>
    <cellStyle name="Normal 10 4 2 7 3" xfId="30510"/>
    <cellStyle name="Normal 10 4 2 7 4" xfId="30511"/>
    <cellStyle name="Normal 10 4 2 7 5" xfId="30512"/>
    <cellStyle name="Normal 10 4 2 7 6" xfId="30513"/>
    <cellStyle name="Normal 10 4 2 8" xfId="30514"/>
    <cellStyle name="Normal 10 4 2 8 2" xfId="30515"/>
    <cellStyle name="Normal 10 4 2 8 2 2" xfId="30516"/>
    <cellStyle name="Normal 10 4 2 8 2 3" xfId="30517"/>
    <cellStyle name="Normal 10 4 2 8 3" xfId="30518"/>
    <cellStyle name="Normal 10 4 2 8 4" xfId="30519"/>
    <cellStyle name="Normal 10 4 2 8 5" xfId="30520"/>
    <cellStyle name="Normal 10 4 2 8 6" xfId="30521"/>
    <cellStyle name="Normal 10 4 2 9" xfId="30522"/>
    <cellStyle name="Normal 10 4 2 9 2" xfId="30523"/>
    <cellStyle name="Normal 10 4 2 9 2 2" xfId="30524"/>
    <cellStyle name="Normal 10 4 2 9 2 3" xfId="30525"/>
    <cellStyle name="Normal 10 4 2 9 3" xfId="30526"/>
    <cellStyle name="Normal 10 4 2 9 4" xfId="30527"/>
    <cellStyle name="Normal 10 4 2 9 5" xfId="30528"/>
    <cellStyle name="Normal 10 4 2 9 6" xfId="30529"/>
    <cellStyle name="Normal 10 4 3" xfId="30530"/>
    <cellStyle name="Normal 10 4 3 10" xfId="30531"/>
    <cellStyle name="Normal 10 4 3 11" xfId="30532"/>
    <cellStyle name="Normal 10 4 3 12" xfId="30533"/>
    <cellStyle name="Normal 10 4 3 13" xfId="30534"/>
    <cellStyle name="Normal 10 4 3 2" xfId="30535"/>
    <cellStyle name="Normal 10 4 3 2 10" xfId="30536"/>
    <cellStyle name="Normal 10 4 3 2 2" xfId="30537"/>
    <cellStyle name="Normal 10 4 3 2 2 2" xfId="30538"/>
    <cellStyle name="Normal 10 4 3 2 2 2 2" xfId="30539"/>
    <cellStyle name="Normal 10 4 3 2 2 2 2 2" xfId="30540"/>
    <cellStyle name="Normal 10 4 3 2 2 2 2 3" xfId="30541"/>
    <cellStyle name="Normal 10 4 3 2 2 2 3" xfId="30542"/>
    <cellStyle name="Normal 10 4 3 2 2 2 4" xfId="30543"/>
    <cellStyle name="Normal 10 4 3 2 2 2 5" xfId="30544"/>
    <cellStyle name="Normal 10 4 3 2 2 2 6" xfId="30545"/>
    <cellStyle name="Normal 10 4 3 2 2 3" xfId="30546"/>
    <cellStyle name="Normal 10 4 3 2 2 3 2" xfId="30547"/>
    <cellStyle name="Normal 10 4 3 2 2 3 2 2" xfId="30548"/>
    <cellStyle name="Normal 10 4 3 2 2 3 2 3" xfId="30549"/>
    <cellStyle name="Normal 10 4 3 2 2 3 3" xfId="30550"/>
    <cellStyle name="Normal 10 4 3 2 2 3 4" xfId="30551"/>
    <cellStyle name="Normal 10 4 3 2 2 3 5" xfId="30552"/>
    <cellStyle name="Normal 10 4 3 2 2 3 6" xfId="30553"/>
    <cellStyle name="Normal 10 4 3 2 2 4" xfId="30554"/>
    <cellStyle name="Normal 10 4 3 2 2 4 2" xfId="30555"/>
    <cellStyle name="Normal 10 4 3 2 2 4 3" xfId="30556"/>
    <cellStyle name="Normal 10 4 3 2 2 5" xfId="30557"/>
    <cellStyle name="Normal 10 4 3 2 2 6" xfId="30558"/>
    <cellStyle name="Normal 10 4 3 2 2 7" xfId="30559"/>
    <cellStyle name="Normal 10 4 3 2 2 8" xfId="30560"/>
    <cellStyle name="Normal 10 4 3 2 3" xfId="30561"/>
    <cellStyle name="Normal 10 4 3 2 3 2" xfId="30562"/>
    <cellStyle name="Normal 10 4 3 2 3 2 2" xfId="30563"/>
    <cellStyle name="Normal 10 4 3 2 3 2 2 2" xfId="30564"/>
    <cellStyle name="Normal 10 4 3 2 3 2 2 3" xfId="30565"/>
    <cellStyle name="Normal 10 4 3 2 3 2 3" xfId="30566"/>
    <cellStyle name="Normal 10 4 3 2 3 2 4" xfId="30567"/>
    <cellStyle name="Normal 10 4 3 2 3 2 5" xfId="30568"/>
    <cellStyle name="Normal 10 4 3 2 3 2 6" xfId="30569"/>
    <cellStyle name="Normal 10 4 3 2 3 3" xfId="30570"/>
    <cellStyle name="Normal 10 4 3 2 3 3 2" xfId="30571"/>
    <cellStyle name="Normal 10 4 3 2 3 3 3" xfId="30572"/>
    <cellStyle name="Normal 10 4 3 2 3 4" xfId="30573"/>
    <cellStyle name="Normal 10 4 3 2 3 5" xfId="30574"/>
    <cellStyle name="Normal 10 4 3 2 3 6" xfId="30575"/>
    <cellStyle name="Normal 10 4 3 2 3 7" xfId="30576"/>
    <cellStyle name="Normal 10 4 3 2 4" xfId="30577"/>
    <cellStyle name="Normal 10 4 3 2 4 2" xfId="30578"/>
    <cellStyle name="Normal 10 4 3 2 4 2 2" xfId="30579"/>
    <cellStyle name="Normal 10 4 3 2 4 2 3" xfId="30580"/>
    <cellStyle name="Normal 10 4 3 2 4 3" xfId="30581"/>
    <cellStyle name="Normal 10 4 3 2 4 4" xfId="30582"/>
    <cellStyle name="Normal 10 4 3 2 4 5" xfId="30583"/>
    <cellStyle name="Normal 10 4 3 2 4 6" xfId="30584"/>
    <cellStyle name="Normal 10 4 3 2 5" xfId="30585"/>
    <cellStyle name="Normal 10 4 3 2 5 2" xfId="30586"/>
    <cellStyle name="Normal 10 4 3 2 5 2 2" xfId="30587"/>
    <cellStyle name="Normal 10 4 3 2 5 2 3" xfId="30588"/>
    <cellStyle name="Normal 10 4 3 2 5 3" xfId="30589"/>
    <cellStyle name="Normal 10 4 3 2 5 4" xfId="30590"/>
    <cellStyle name="Normal 10 4 3 2 5 5" xfId="30591"/>
    <cellStyle name="Normal 10 4 3 2 5 6" xfId="30592"/>
    <cellStyle name="Normal 10 4 3 2 6" xfId="30593"/>
    <cellStyle name="Normal 10 4 3 2 6 2" xfId="30594"/>
    <cellStyle name="Normal 10 4 3 2 6 3" xfId="30595"/>
    <cellStyle name="Normal 10 4 3 2 7" xfId="30596"/>
    <cellStyle name="Normal 10 4 3 2 8" xfId="30597"/>
    <cellStyle name="Normal 10 4 3 2 9" xfId="30598"/>
    <cellStyle name="Normal 10 4 3 3" xfId="30599"/>
    <cellStyle name="Normal 10 4 3 3 2" xfId="30600"/>
    <cellStyle name="Normal 10 4 3 3 2 2" xfId="30601"/>
    <cellStyle name="Normal 10 4 3 3 2 2 2" xfId="30602"/>
    <cellStyle name="Normal 10 4 3 3 2 2 2 2" xfId="30603"/>
    <cellStyle name="Normal 10 4 3 3 2 2 2 3" xfId="30604"/>
    <cellStyle name="Normal 10 4 3 3 2 2 3" xfId="30605"/>
    <cellStyle name="Normal 10 4 3 3 2 2 4" xfId="30606"/>
    <cellStyle name="Normal 10 4 3 3 2 2 5" xfId="30607"/>
    <cellStyle name="Normal 10 4 3 3 2 2 6" xfId="30608"/>
    <cellStyle name="Normal 10 4 3 3 2 3" xfId="30609"/>
    <cellStyle name="Normal 10 4 3 3 2 3 2" xfId="30610"/>
    <cellStyle name="Normal 10 4 3 3 2 3 3" xfId="30611"/>
    <cellStyle name="Normal 10 4 3 3 2 4" xfId="30612"/>
    <cellStyle name="Normal 10 4 3 3 2 5" xfId="30613"/>
    <cellStyle name="Normal 10 4 3 3 2 6" xfId="30614"/>
    <cellStyle name="Normal 10 4 3 3 2 7" xfId="30615"/>
    <cellStyle name="Normal 10 4 3 3 3" xfId="30616"/>
    <cellStyle name="Normal 10 4 3 3 3 2" xfId="30617"/>
    <cellStyle name="Normal 10 4 3 3 3 2 2" xfId="30618"/>
    <cellStyle name="Normal 10 4 3 3 3 2 3" xfId="30619"/>
    <cellStyle name="Normal 10 4 3 3 3 3" xfId="30620"/>
    <cellStyle name="Normal 10 4 3 3 3 4" xfId="30621"/>
    <cellStyle name="Normal 10 4 3 3 3 5" xfId="30622"/>
    <cellStyle name="Normal 10 4 3 3 3 6" xfId="30623"/>
    <cellStyle name="Normal 10 4 3 3 4" xfId="30624"/>
    <cellStyle name="Normal 10 4 3 3 4 2" xfId="30625"/>
    <cellStyle name="Normal 10 4 3 3 4 2 2" xfId="30626"/>
    <cellStyle name="Normal 10 4 3 3 4 2 3" xfId="30627"/>
    <cellStyle name="Normal 10 4 3 3 4 3" xfId="30628"/>
    <cellStyle name="Normal 10 4 3 3 4 4" xfId="30629"/>
    <cellStyle name="Normal 10 4 3 3 4 5" xfId="30630"/>
    <cellStyle name="Normal 10 4 3 3 4 6" xfId="30631"/>
    <cellStyle name="Normal 10 4 3 3 5" xfId="30632"/>
    <cellStyle name="Normal 10 4 3 3 5 2" xfId="30633"/>
    <cellStyle name="Normal 10 4 3 3 5 3" xfId="30634"/>
    <cellStyle name="Normal 10 4 3 3 6" xfId="30635"/>
    <cellStyle name="Normal 10 4 3 3 7" xfId="30636"/>
    <cellStyle name="Normal 10 4 3 3 8" xfId="30637"/>
    <cellStyle name="Normal 10 4 3 3 9" xfId="30638"/>
    <cellStyle name="Normal 10 4 3 4" xfId="30639"/>
    <cellStyle name="Normal 10 4 3 4 2" xfId="30640"/>
    <cellStyle name="Normal 10 4 3 4 2 2" xfId="30641"/>
    <cellStyle name="Normal 10 4 3 4 2 2 2" xfId="30642"/>
    <cellStyle name="Normal 10 4 3 4 2 2 3" xfId="30643"/>
    <cellStyle name="Normal 10 4 3 4 2 3" xfId="30644"/>
    <cellStyle name="Normal 10 4 3 4 2 4" xfId="30645"/>
    <cellStyle name="Normal 10 4 3 4 2 5" xfId="30646"/>
    <cellStyle name="Normal 10 4 3 4 2 6" xfId="30647"/>
    <cellStyle name="Normal 10 4 3 4 3" xfId="30648"/>
    <cellStyle name="Normal 10 4 3 4 3 2" xfId="30649"/>
    <cellStyle name="Normal 10 4 3 4 3 3" xfId="30650"/>
    <cellStyle name="Normal 10 4 3 4 4" xfId="30651"/>
    <cellStyle name="Normal 10 4 3 4 5" xfId="30652"/>
    <cellStyle name="Normal 10 4 3 4 6" xfId="30653"/>
    <cellStyle name="Normal 10 4 3 4 7" xfId="30654"/>
    <cellStyle name="Normal 10 4 3 5" xfId="30655"/>
    <cellStyle name="Normal 10 4 3 5 2" xfId="30656"/>
    <cellStyle name="Normal 10 4 3 5 2 2" xfId="30657"/>
    <cellStyle name="Normal 10 4 3 5 2 3" xfId="30658"/>
    <cellStyle name="Normal 10 4 3 5 3" xfId="30659"/>
    <cellStyle name="Normal 10 4 3 5 4" xfId="30660"/>
    <cellStyle name="Normal 10 4 3 5 5" xfId="30661"/>
    <cellStyle name="Normal 10 4 3 5 6" xfId="30662"/>
    <cellStyle name="Normal 10 4 3 6" xfId="30663"/>
    <cellStyle name="Normal 10 4 3 6 2" xfId="30664"/>
    <cellStyle name="Normal 10 4 3 6 2 2" xfId="30665"/>
    <cellStyle name="Normal 10 4 3 6 2 3" xfId="30666"/>
    <cellStyle name="Normal 10 4 3 6 3" xfId="30667"/>
    <cellStyle name="Normal 10 4 3 6 4" xfId="30668"/>
    <cellStyle name="Normal 10 4 3 6 5" xfId="30669"/>
    <cellStyle name="Normal 10 4 3 6 6" xfId="30670"/>
    <cellStyle name="Normal 10 4 3 7" xfId="30671"/>
    <cellStyle name="Normal 10 4 3 7 2" xfId="30672"/>
    <cellStyle name="Normal 10 4 3 7 2 2" xfId="30673"/>
    <cellStyle name="Normal 10 4 3 7 2 3" xfId="30674"/>
    <cellStyle name="Normal 10 4 3 7 3" xfId="30675"/>
    <cellStyle name="Normal 10 4 3 7 4" xfId="30676"/>
    <cellStyle name="Normal 10 4 3 7 5" xfId="30677"/>
    <cellStyle name="Normal 10 4 3 7 6" xfId="30678"/>
    <cellStyle name="Normal 10 4 3 8" xfId="30679"/>
    <cellStyle name="Normal 10 4 3 8 2" xfId="30680"/>
    <cellStyle name="Normal 10 4 3 8 2 2" xfId="30681"/>
    <cellStyle name="Normal 10 4 3 8 2 3" xfId="30682"/>
    <cellStyle name="Normal 10 4 3 8 3" xfId="30683"/>
    <cellStyle name="Normal 10 4 3 8 4" xfId="30684"/>
    <cellStyle name="Normal 10 4 3 8 5" xfId="30685"/>
    <cellStyle name="Normal 10 4 3 8 6" xfId="30686"/>
    <cellStyle name="Normal 10 4 3 9" xfId="30687"/>
    <cellStyle name="Normal 10 4 3 9 2" xfId="30688"/>
    <cellStyle name="Normal 10 4 3 9 3" xfId="30689"/>
    <cellStyle name="Normal 10 4 4" xfId="30690"/>
    <cellStyle name="Normal 10 4 4 10" xfId="30691"/>
    <cellStyle name="Normal 10 4 4 2" xfId="30692"/>
    <cellStyle name="Normal 10 4 4 2 2" xfId="30693"/>
    <cellStyle name="Normal 10 4 4 2 2 2" xfId="30694"/>
    <cellStyle name="Normal 10 4 4 2 2 2 2" xfId="30695"/>
    <cellStyle name="Normal 10 4 4 2 2 2 3" xfId="30696"/>
    <cellStyle name="Normal 10 4 4 2 2 3" xfId="30697"/>
    <cellStyle name="Normal 10 4 4 2 2 4" xfId="30698"/>
    <cellStyle name="Normal 10 4 4 2 2 5" xfId="30699"/>
    <cellStyle name="Normal 10 4 4 2 2 6" xfId="30700"/>
    <cellStyle name="Normal 10 4 4 2 3" xfId="30701"/>
    <cellStyle name="Normal 10 4 4 2 3 2" xfId="30702"/>
    <cellStyle name="Normal 10 4 4 2 3 2 2" xfId="30703"/>
    <cellStyle name="Normal 10 4 4 2 3 2 3" xfId="30704"/>
    <cellStyle name="Normal 10 4 4 2 3 3" xfId="30705"/>
    <cellStyle name="Normal 10 4 4 2 3 4" xfId="30706"/>
    <cellStyle name="Normal 10 4 4 2 3 5" xfId="30707"/>
    <cellStyle name="Normal 10 4 4 2 3 6" xfId="30708"/>
    <cellStyle name="Normal 10 4 4 2 4" xfId="30709"/>
    <cellStyle name="Normal 10 4 4 2 4 2" xfId="30710"/>
    <cellStyle name="Normal 10 4 4 2 4 3" xfId="30711"/>
    <cellStyle name="Normal 10 4 4 2 5" xfId="30712"/>
    <cellStyle name="Normal 10 4 4 2 6" xfId="30713"/>
    <cellStyle name="Normal 10 4 4 2 7" xfId="30714"/>
    <cellStyle name="Normal 10 4 4 2 8" xfId="30715"/>
    <cellStyle name="Normal 10 4 4 3" xfId="30716"/>
    <cellStyle name="Normal 10 4 4 3 2" xfId="30717"/>
    <cellStyle name="Normal 10 4 4 3 2 2" xfId="30718"/>
    <cellStyle name="Normal 10 4 4 3 2 2 2" xfId="30719"/>
    <cellStyle name="Normal 10 4 4 3 2 2 3" xfId="30720"/>
    <cellStyle name="Normal 10 4 4 3 2 3" xfId="30721"/>
    <cellStyle name="Normal 10 4 4 3 2 4" xfId="30722"/>
    <cellStyle name="Normal 10 4 4 3 2 5" xfId="30723"/>
    <cellStyle name="Normal 10 4 4 3 2 6" xfId="30724"/>
    <cellStyle name="Normal 10 4 4 3 3" xfId="30725"/>
    <cellStyle name="Normal 10 4 4 3 3 2" xfId="30726"/>
    <cellStyle name="Normal 10 4 4 3 3 3" xfId="30727"/>
    <cellStyle name="Normal 10 4 4 3 4" xfId="30728"/>
    <cellStyle name="Normal 10 4 4 3 5" xfId="30729"/>
    <cellStyle name="Normal 10 4 4 3 6" xfId="30730"/>
    <cellStyle name="Normal 10 4 4 3 7" xfId="30731"/>
    <cellStyle name="Normal 10 4 4 4" xfId="30732"/>
    <cellStyle name="Normal 10 4 4 4 2" xfId="30733"/>
    <cellStyle name="Normal 10 4 4 4 2 2" xfId="30734"/>
    <cellStyle name="Normal 10 4 4 4 2 3" xfId="30735"/>
    <cellStyle name="Normal 10 4 4 4 3" xfId="30736"/>
    <cellStyle name="Normal 10 4 4 4 4" xfId="30737"/>
    <cellStyle name="Normal 10 4 4 4 5" xfId="30738"/>
    <cellStyle name="Normal 10 4 4 4 6" xfId="30739"/>
    <cellStyle name="Normal 10 4 4 5" xfId="30740"/>
    <cellStyle name="Normal 10 4 4 5 2" xfId="30741"/>
    <cellStyle name="Normal 10 4 4 5 2 2" xfId="30742"/>
    <cellStyle name="Normal 10 4 4 5 2 3" xfId="30743"/>
    <cellStyle name="Normal 10 4 4 5 3" xfId="30744"/>
    <cellStyle name="Normal 10 4 4 5 4" xfId="30745"/>
    <cellStyle name="Normal 10 4 4 5 5" xfId="30746"/>
    <cellStyle name="Normal 10 4 4 5 6" xfId="30747"/>
    <cellStyle name="Normal 10 4 4 6" xfId="30748"/>
    <cellStyle name="Normal 10 4 4 6 2" xfId="30749"/>
    <cellStyle name="Normal 10 4 4 6 3" xfId="30750"/>
    <cellStyle name="Normal 10 4 4 7" xfId="30751"/>
    <cellStyle name="Normal 10 4 4 8" xfId="30752"/>
    <cellStyle name="Normal 10 4 4 9" xfId="30753"/>
    <cellStyle name="Normal 10 4 5" xfId="30754"/>
    <cellStyle name="Normal 10 4 5 2" xfId="30755"/>
    <cellStyle name="Normal 10 4 5 2 2" xfId="30756"/>
    <cellStyle name="Normal 10 4 5 2 2 2" xfId="30757"/>
    <cellStyle name="Normal 10 4 5 2 2 2 2" xfId="30758"/>
    <cellStyle name="Normal 10 4 5 2 2 2 3" xfId="30759"/>
    <cellStyle name="Normal 10 4 5 2 2 3" xfId="30760"/>
    <cellStyle name="Normal 10 4 5 2 2 4" xfId="30761"/>
    <cellStyle name="Normal 10 4 5 2 2 5" xfId="30762"/>
    <cellStyle name="Normal 10 4 5 2 2 6" xfId="30763"/>
    <cellStyle name="Normal 10 4 5 2 3" xfId="30764"/>
    <cellStyle name="Normal 10 4 5 2 3 2" xfId="30765"/>
    <cellStyle name="Normal 10 4 5 2 3 3" xfId="30766"/>
    <cellStyle name="Normal 10 4 5 2 4" xfId="30767"/>
    <cellStyle name="Normal 10 4 5 2 5" xfId="30768"/>
    <cellStyle name="Normal 10 4 5 2 6" xfId="30769"/>
    <cellStyle name="Normal 10 4 5 2 7" xfId="30770"/>
    <cellStyle name="Normal 10 4 5 3" xfId="30771"/>
    <cellStyle name="Normal 10 4 5 3 2" xfId="30772"/>
    <cellStyle name="Normal 10 4 5 3 2 2" xfId="30773"/>
    <cellStyle name="Normal 10 4 5 3 2 3" xfId="30774"/>
    <cellStyle name="Normal 10 4 5 3 3" xfId="30775"/>
    <cellStyle name="Normal 10 4 5 3 4" xfId="30776"/>
    <cellStyle name="Normal 10 4 5 3 5" xfId="30777"/>
    <cellStyle name="Normal 10 4 5 3 6" xfId="30778"/>
    <cellStyle name="Normal 10 4 5 4" xfId="30779"/>
    <cellStyle name="Normal 10 4 5 4 2" xfId="30780"/>
    <cellStyle name="Normal 10 4 5 4 2 2" xfId="30781"/>
    <cellStyle name="Normal 10 4 5 4 2 3" xfId="30782"/>
    <cellStyle name="Normal 10 4 5 4 3" xfId="30783"/>
    <cellStyle name="Normal 10 4 5 4 4" xfId="30784"/>
    <cellStyle name="Normal 10 4 5 4 5" xfId="30785"/>
    <cellStyle name="Normal 10 4 5 4 6" xfId="30786"/>
    <cellStyle name="Normal 10 4 5 5" xfId="30787"/>
    <cellStyle name="Normal 10 4 5 5 2" xfId="30788"/>
    <cellStyle name="Normal 10 4 5 5 3" xfId="30789"/>
    <cellStyle name="Normal 10 4 5 6" xfId="30790"/>
    <cellStyle name="Normal 10 4 5 7" xfId="30791"/>
    <cellStyle name="Normal 10 4 5 8" xfId="30792"/>
    <cellStyle name="Normal 10 4 5 9" xfId="30793"/>
    <cellStyle name="Normal 10 4 6" xfId="30794"/>
    <cellStyle name="Normal 10 4 6 2" xfId="30795"/>
    <cellStyle name="Normal 10 4 6 2 2" xfId="30796"/>
    <cellStyle name="Normal 10 4 6 2 2 2" xfId="30797"/>
    <cellStyle name="Normal 10 4 6 2 2 3" xfId="30798"/>
    <cellStyle name="Normal 10 4 6 2 3" xfId="30799"/>
    <cellStyle name="Normal 10 4 6 2 4" xfId="30800"/>
    <cellStyle name="Normal 10 4 6 2 5" xfId="30801"/>
    <cellStyle name="Normal 10 4 6 2 6" xfId="30802"/>
    <cellStyle name="Normal 10 4 6 3" xfId="30803"/>
    <cellStyle name="Normal 10 4 6 3 2" xfId="30804"/>
    <cellStyle name="Normal 10 4 6 3 3" xfId="30805"/>
    <cellStyle name="Normal 10 4 6 4" xfId="30806"/>
    <cellStyle name="Normal 10 4 6 5" xfId="30807"/>
    <cellStyle name="Normal 10 4 6 6" xfId="30808"/>
    <cellStyle name="Normal 10 4 6 7" xfId="30809"/>
    <cellStyle name="Normal 10 4 7" xfId="30810"/>
    <cellStyle name="Normal 10 4 7 2" xfId="30811"/>
    <cellStyle name="Normal 10 4 7 2 2" xfId="30812"/>
    <cellStyle name="Normal 10 4 7 2 3" xfId="30813"/>
    <cellStyle name="Normal 10 4 7 3" xfId="30814"/>
    <cellStyle name="Normal 10 4 7 4" xfId="30815"/>
    <cellStyle name="Normal 10 4 7 5" xfId="30816"/>
    <cellStyle name="Normal 10 4 7 6" xfId="30817"/>
    <cellStyle name="Normal 10 4 8" xfId="30818"/>
    <cellStyle name="Normal 10 4 8 2" xfId="30819"/>
    <cellStyle name="Normal 10 4 8 2 2" xfId="30820"/>
    <cellStyle name="Normal 10 4 8 2 3" xfId="30821"/>
    <cellStyle name="Normal 10 4 8 3" xfId="30822"/>
    <cellStyle name="Normal 10 4 8 4" xfId="30823"/>
    <cellStyle name="Normal 10 4 8 5" xfId="30824"/>
    <cellStyle name="Normal 10 4 8 6" xfId="30825"/>
    <cellStyle name="Normal 10 4 9" xfId="30826"/>
    <cellStyle name="Normal 10 4 9 2" xfId="30827"/>
    <cellStyle name="Normal 10 4 9 2 2" xfId="30828"/>
    <cellStyle name="Normal 10 4 9 2 3" xfId="30829"/>
    <cellStyle name="Normal 10 4 9 3" xfId="30830"/>
    <cellStyle name="Normal 10 4 9 4" xfId="30831"/>
    <cellStyle name="Normal 10 4 9 5" xfId="30832"/>
    <cellStyle name="Normal 10 4 9 6" xfId="30833"/>
    <cellStyle name="Normal 10 5" xfId="30834"/>
    <cellStyle name="Normal 10 5 2" xfId="30835"/>
    <cellStyle name="Normal 10 5 3" xfId="30836"/>
    <cellStyle name="Normal 10 5 3 2" xfId="30837"/>
    <cellStyle name="Normal 10 5 4" xfId="30838"/>
    <cellStyle name="Normal 10 5 4 2" xfId="30839"/>
    <cellStyle name="Normal 10 5 4 2 2" xfId="30840"/>
    <cellStyle name="Normal 10 5 4 3" xfId="30841"/>
    <cellStyle name="Normal 10 5 5" xfId="30842"/>
    <cellStyle name="Normal 10 5 6" xfId="30843"/>
    <cellStyle name="Normal 10 5 6 2" xfId="30844"/>
    <cellStyle name="Normal 10 6" xfId="30845"/>
    <cellStyle name="Normal 10 6 10" xfId="30846"/>
    <cellStyle name="Normal 10 6 10 2" xfId="30847"/>
    <cellStyle name="Normal 10 6 10 3" xfId="30848"/>
    <cellStyle name="Normal 10 6 11" xfId="30849"/>
    <cellStyle name="Normal 10 6 12" xfId="30850"/>
    <cellStyle name="Normal 10 6 13" xfId="30851"/>
    <cellStyle name="Normal 10 6 14" xfId="30852"/>
    <cellStyle name="Normal 10 6 2" xfId="30853"/>
    <cellStyle name="Normal 10 6 2 10" xfId="30854"/>
    <cellStyle name="Normal 10 6 2 2" xfId="30855"/>
    <cellStyle name="Normal 10 6 2 2 2" xfId="30856"/>
    <cellStyle name="Normal 10 6 2 2 2 2" xfId="30857"/>
    <cellStyle name="Normal 10 6 2 2 2 2 2" xfId="30858"/>
    <cellStyle name="Normal 10 6 2 2 2 2 3" xfId="30859"/>
    <cellStyle name="Normal 10 6 2 2 2 3" xfId="30860"/>
    <cellStyle name="Normal 10 6 2 2 2 4" xfId="30861"/>
    <cellStyle name="Normal 10 6 2 2 2 5" xfId="30862"/>
    <cellStyle name="Normal 10 6 2 2 2 6" xfId="30863"/>
    <cellStyle name="Normal 10 6 2 2 3" xfId="30864"/>
    <cellStyle name="Normal 10 6 2 2 3 2" xfId="30865"/>
    <cellStyle name="Normal 10 6 2 2 3 2 2" xfId="30866"/>
    <cellStyle name="Normal 10 6 2 2 3 2 3" xfId="30867"/>
    <cellStyle name="Normal 10 6 2 2 3 3" xfId="30868"/>
    <cellStyle name="Normal 10 6 2 2 3 4" xfId="30869"/>
    <cellStyle name="Normal 10 6 2 2 3 5" xfId="30870"/>
    <cellStyle name="Normal 10 6 2 2 3 6" xfId="30871"/>
    <cellStyle name="Normal 10 6 2 2 4" xfId="30872"/>
    <cellStyle name="Normal 10 6 2 2 4 2" xfId="30873"/>
    <cellStyle name="Normal 10 6 2 2 4 3" xfId="30874"/>
    <cellStyle name="Normal 10 6 2 2 5" xfId="30875"/>
    <cellStyle name="Normal 10 6 2 2 6" xfId="30876"/>
    <cellStyle name="Normal 10 6 2 2 7" xfId="30877"/>
    <cellStyle name="Normal 10 6 2 2 8" xfId="30878"/>
    <cellStyle name="Normal 10 6 2 3" xfId="30879"/>
    <cellStyle name="Normal 10 6 2 3 2" xfId="30880"/>
    <cellStyle name="Normal 10 6 2 3 2 2" xfId="30881"/>
    <cellStyle name="Normal 10 6 2 3 2 2 2" xfId="30882"/>
    <cellStyle name="Normal 10 6 2 3 2 2 3" xfId="30883"/>
    <cellStyle name="Normal 10 6 2 3 2 3" xfId="30884"/>
    <cellStyle name="Normal 10 6 2 3 2 4" xfId="30885"/>
    <cellStyle name="Normal 10 6 2 3 2 5" xfId="30886"/>
    <cellStyle name="Normal 10 6 2 3 2 6" xfId="30887"/>
    <cellStyle name="Normal 10 6 2 3 3" xfId="30888"/>
    <cellStyle name="Normal 10 6 2 3 3 2" xfId="30889"/>
    <cellStyle name="Normal 10 6 2 3 3 3" xfId="30890"/>
    <cellStyle name="Normal 10 6 2 3 4" xfId="30891"/>
    <cellStyle name="Normal 10 6 2 3 5" xfId="30892"/>
    <cellStyle name="Normal 10 6 2 3 6" xfId="30893"/>
    <cellStyle name="Normal 10 6 2 3 7" xfId="30894"/>
    <cellStyle name="Normal 10 6 2 4" xfId="30895"/>
    <cellStyle name="Normal 10 6 2 4 2" xfId="30896"/>
    <cellStyle name="Normal 10 6 2 4 2 2" xfId="30897"/>
    <cellStyle name="Normal 10 6 2 4 2 3" xfId="30898"/>
    <cellStyle name="Normal 10 6 2 4 3" xfId="30899"/>
    <cellStyle name="Normal 10 6 2 4 4" xfId="30900"/>
    <cellStyle name="Normal 10 6 2 4 5" xfId="30901"/>
    <cellStyle name="Normal 10 6 2 4 6" xfId="30902"/>
    <cellStyle name="Normal 10 6 2 5" xfId="30903"/>
    <cellStyle name="Normal 10 6 2 5 2" xfId="30904"/>
    <cellStyle name="Normal 10 6 2 5 2 2" xfId="30905"/>
    <cellStyle name="Normal 10 6 2 5 2 3" xfId="30906"/>
    <cellStyle name="Normal 10 6 2 5 3" xfId="30907"/>
    <cellStyle name="Normal 10 6 2 5 4" xfId="30908"/>
    <cellStyle name="Normal 10 6 2 5 5" xfId="30909"/>
    <cellStyle name="Normal 10 6 2 5 6" xfId="30910"/>
    <cellStyle name="Normal 10 6 2 6" xfId="30911"/>
    <cellStyle name="Normal 10 6 2 6 2" xfId="30912"/>
    <cellStyle name="Normal 10 6 2 6 3" xfId="30913"/>
    <cellStyle name="Normal 10 6 2 7" xfId="30914"/>
    <cellStyle name="Normal 10 6 2 8" xfId="30915"/>
    <cellStyle name="Normal 10 6 2 9" xfId="30916"/>
    <cellStyle name="Normal 10 6 3" xfId="30917"/>
    <cellStyle name="Normal 10 6 3 2" xfId="30918"/>
    <cellStyle name="Normal 10 6 3 2 2" xfId="30919"/>
    <cellStyle name="Normal 10 6 3 2 2 2" xfId="30920"/>
    <cellStyle name="Normal 10 6 3 2 2 2 2" xfId="30921"/>
    <cellStyle name="Normal 10 6 3 2 2 2 3" xfId="30922"/>
    <cellStyle name="Normal 10 6 3 2 2 3" xfId="30923"/>
    <cellStyle name="Normal 10 6 3 2 2 4" xfId="30924"/>
    <cellStyle name="Normal 10 6 3 2 2 5" xfId="30925"/>
    <cellStyle name="Normal 10 6 3 2 2 6" xfId="30926"/>
    <cellStyle name="Normal 10 6 3 2 3" xfId="30927"/>
    <cellStyle name="Normal 10 6 3 2 3 2" xfId="30928"/>
    <cellStyle name="Normal 10 6 3 2 3 3" xfId="30929"/>
    <cellStyle name="Normal 10 6 3 2 4" xfId="30930"/>
    <cellStyle name="Normal 10 6 3 2 5" xfId="30931"/>
    <cellStyle name="Normal 10 6 3 2 6" xfId="30932"/>
    <cellStyle name="Normal 10 6 3 2 7" xfId="30933"/>
    <cellStyle name="Normal 10 6 3 3" xfId="30934"/>
    <cellStyle name="Normal 10 6 3 3 2" xfId="30935"/>
    <cellStyle name="Normal 10 6 3 3 2 2" xfId="30936"/>
    <cellStyle name="Normal 10 6 3 3 2 3" xfId="30937"/>
    <cellStyle name="Normal 10 6 3 3 3" xfId="30938"/>
    <cellStyle name="Normal 10 6 3 3 4" xfId="30939"/>
    <cellStyle name="Normal 10 6 3 3 5" xfId="30940"/>
    <cellStyle name="Normal 10 6 3 3 6" xfId="30941"/>
    <cellStyle name="Normal 10 6 3 4" xfId="30942"/>
    <cellStyle name="Normal 10 6 3 4 2" xfId="30943"/>
    <cellStyle name="Normal 10 6 3 4 2 2" xfId="30944"/>
    <cellStyle name="Normal 10 6 3 4 2 3" xfId="30945"/>
    <cellStyle name="Normal 10 6 3 4 3" xfId="30946"/>
    <cellStyle name="Normal 10 6 3 4 4" xfId="30947"/>
    <cellStyle name="Normal 10 6 3 4 5" xfId="30948"/>
    <cellStyle name="Normal 10 6 3 4 6" xfId="30949"/>
    <cellStyle name="Normal 10 6 3 5" xfId="30950"/>
    <cellStyle name="Normal 10 6 3 5 2" xfId="30951"/>
    <cellStyle name="Normal 10 6 3 5 3" xfId="30952"/>
    <cellStyle name="Normal 10 6 3 6" xfId="30953"/>
    <cellStyle name="Normal 10 6 3 7" xfId="30954"/>
    <cellStyle name="Normal 10 6 3 8" xfId="30955"/>
    <cellStyle name="Normal 10 6 3 9" xfId="30956"/>
    <cellStyle name="Normal 10 6 4" xfId="30957"/>
    <cellStyle name="Normal 10 6 5" xfId="30958"/>
    <cellStyle name="Normal 10 6 5 2" xfId="30959"/>
    <cellStyle name="Normal 10 6 5 2 2" xfId="30960"/>
    <cellStyle name="Normal 10 6 5 2 2 2" xfId="30961"/>
    <cellStyle name="Normal 10 6 5 2 2 3" xfId="30962"/>
    <cellStyle name="Normal 10 6 5 2 3" xfId="30963"/>
    <cellStyle name="Normal 10 6 5 2 4" xfId="30964"/>
    <cellStyle name="Normal 10 6 5 2 5" xfId="30965"/>
    <cellStyle name="Normal 10 6 5 2 6" xfId="30966"/>
    <cellStyle name="Normal 10 6 5 3" xfId="30967"/>
    <cellStyle name="Normal 10 6 5 3 2" xfId="30968"/>
    <cellStyle name="Normal 10 6 5 3 3" xfId="30969"/>
    <cellStyle name="Normal 10 6 5 4" xfId="30970"/>
    <cellStyle name="Normal 10 6 5 5" xfId="30971"/>
    <cellStyle name="Normal 10 6 5 6" xfId="30972"/>
    <cellStyle name="Normal 10 6 5 7" xfId="30973"/>
    <cellStyle name="Normal 10 6 6" xfId="30974"/>
    <cellStyle name="Normal 10 6 6 2" xfId="30975"/>
    <cellStyle name="Normal 10 6 6 2 2" xfId="30976"/>
    <cellStyle name="Normal 10 6 6 2 3" xfId="30977"/>
    <cellStyle name="Normal 10 6 6 3" xfId="30978"/>
    <cellStyle name="Normal 10 6 6 4" xfId="30979"/>
    <cellStyle name="Normal 10 6 6 5" xfId="30980"/>
    <cellStyle name="Normal 10 6 6 6" xfId="30981"/>
    <cellStyle name="Normal 10 6 7" xfId="30982"/>
    <cellStyle name="Normal 10 6 7 2" xfId="30983"/>
    <cellStyle name="Normal 10 6 7 2 2" xfId="30984"/>
    <cellStyle name="Normal 10 6 7 2 3" xfId="30985"/>
    <cellStyle name="Normal 10 6 7 3" xfId="30986"/>
    <cellStyle name="Normal 10 6 7 4" xfId="30987"/>
    <cellStyle name="Normal 10 6 7 5" xfId="30988"/>
    <cellStyle name="Normal 10 6 7 6" xfId="30989"/>
    <cellStyle name="Normal 10 6 8" xfId="30990"/>
    <cellStyle name="Normal 10 6 8 2" xfId="30991"/>
    <cellStyle name="Normal 10 6 8 2 2" xfId="30992"/>
    <cellStyle name="Normal 10 6 8 2 3" xfId="30993"/>
    <cellStyle name="Normal 10 6 8 3" xfId="30994"/>
    <cellStyle name="Normal 10 6 8 4" xfId="30995"/>
    <cellStyle name="Normal 10 6 8 5" xfId="30996"/>
    <cellStyle name="Normal 10 6 8 6" xfId="30997"/>
    <cellStyle name="Normal 10 6 9" xfId="30998"/>
    <cellStyle name="Normal 10 6 9 2" xfId="30999"/>
    <cellStyle name="Normal 10 6 9 2 2" xfId="31000"/>
    <cellStyle name="Normal 10 6 9 2 3" xfId="31001"/>
    <cellStyle name="Normal 10 6 9 3" xfId="31002"/>
    <cellStyle name="Normal 10 6 9 4" xfId="31003"/>
    <cellStyle name="Normal 10 6 9 5" xfId="31004"/>
    <cellStyle name="Normal 10 6 9 6" xfId="31005"/>
    <cellStyle name="Normal 10 7" xfId="31006"/>
    <cellStyle name="Normal 10 7 10" xfId="31007"/>
    <cellStyle name="Normal 10 7 11" xfId="31008"/>
    <cellStyle name="Normal 10 7 2" xfId="31009"/>
    <cellStyle name="Normal 10 7 2 2" xfId="31010"/>
    <cellStyle name="Normal 10 7 2 2 2" xfId="31011"/>
    <cellStyle name="Normal 10 7 2 2 2 2" xfId="31012"/>
    <cellStyle name="Normal 10 7 2 2 2 3" xfId="31013"/>
    <cellStyle name="Normal 10 7 2 2 3" xfId="31014"/>
    <cellStyle name="Normal 10 7 2 2 4" xfId="31015"/>
    <cellStyle name="Normal 10 7 2 2 5" xfId="31016"/>
    <cellStyle name="Normal 10 7 2 2 6" xfId="31017"/>
    <cellStyle name="Normal 10 7 2 3" xfId="31018"/>
    <cellStyle name="Normal 10 7 2 3 2" xfId="31019"/>
    <cellStyle name="Normal 10 7 2 3 2 2" xfId="31020"/>
    <cellStyle name="Normal 10 7 2 3 2 3" xfId="31021"/>
    <cellStyle name="Normal 10 7 2 3 3" xfId="31022"/>
    <cellStyle name="Normal 10 7 2 3 4" xfId="31023"/>
    <cellStyle name="Normal 10 7 2 3 5" xfId="31024"/>
    <cellStyle name="Normal 10 7 2 3 6" xfId="31025"/>
    <cellStyle name="Normal 10 7 2 4" xfId="31026"/>
    <cellStyle name="Normal 10 7 2 4 2" xfId="31027"/>
    <cellStyle name="Normal 10 7 2 4 3" xfId="31028"/>
    <cellStyle name="Normal 10 7 2 5" xfId="31029"/>
    <cellStyle name="Normal 10 7 2 6" xfId="31030"/>
    <cellStyle name="Normal 10 7 2 7" xfId="31031"/>
    <cellStyle name="Normal 10 7 2 8" xfId="31032"/>
    <cellStyle name="Normal 10 7 3" xfId="31033"/>
    <cellStyle name="Normal 10 7 3 2" xfId="31034"/>
    <cellStyle name="Normal 10 7 3 2 2" xfId="31035"/>
    <cellStyle name="Normal 10 7 3 2 2 2" xfId="31036"/>
    <cellStyle name="Normal 10 7 3 2 2 3" xfId="31037"/>
    <cellStyle name="Normal 10 7 3 2 3" xfId="31038"/>
    <cellStyle name="Normal 10 7 3 2 4" xfId="31039"/>
    <cellStyle name="Normal 10 7 3 2 5" xfId="31040"/>
    <cellStyle name="Normal 10 7 3 2 6" xfId="31041"/>
    <cellStyle name="Normal 10 7 3 3" xfId="31042"/>
    <cellStyle name="Normal 10 7 3 3 2" xfId="31043"/>
    <cellStyle name="Normal 10 7 3 3 3" xfId="31044"/>
    <cellStyle name="Normal 10 7 3 4" xfId="31045"/>
    <cellStyle name="Normal 10 7 3 5" xfId="31046"/>
    <cellStyle name="Normal 10 7 3 6" xfId="31047"/>
    <cellStyle name="Normal 10 7 3 7" xfId="31048"/>
    <cellStyle name="Normal 10 7 4" xfId="31049"/>
    <cellStyle name="Normal 10 7 4 2" xfId="31050"/>
    <cellStyle name="Normal 10 7 4 2 2" xfId="31051"/>
    <cellStyle name="Normal 10 7 4 2 3" xfId="31052"/>
    <cellStyle name="Normal 10 7 4 3" xfId="31053"/>
    <cellStyle name="Normal 10 7 4 4" xfId="31054"/>
    <cellStyle name="Normal 10 7 4 5" xfId="31055"/>
    <cellStyle name="Normal 10 7 4 6" xfId="31056"/>
    <cellStyle name="Normal 10 7 5" xfId="31057"/>
    <cellStyle name="Normal 10 7 5 2" xfId="31058"/>
    <cellStyle name="Normal 10 7 5 2 2" xfId="31059"/>
    <cellStyle name="Normal 10 7 5 2 3" xfId="31060"/>
    <cellStyle name="Normal 10 7 5 3" xfId="31061"/>
    <cellStyle name="Normal 10 7 5 4" xfId="31062"/>
    <cellStyle name="Normal 10 7 5 5" xfId="31063"/>
    <cellStyle name="Normal 10 7 5 6" xfId="31064"/>
    <cellStyle name="Normal 10 7 6" xfId="31065"/>
    <cellStyle name="Normal 10 7 6 2" xfId="31066"/>
    <cellStyle name="Normal 10 7 6 2 2" xfId="31067"/>
    <cellStyle name="Normal 10 7 6 2 3" xfId="31068"/>
    <cellStyle name="Normal 10 7 6 3" xfId="31069"/>
    <cellStyle name="Normal 10 7 6 4" xfId="31070"/>
    <cellStyle name="Normal 10 7 6 5" xfId="31071"/>
    <cellStyle name="Normal 10 7 6 6" xfId="31072"/>
    <cellStyle name="Normal 10 7 7" xfId="31073"/>
    <cellStyle name="Normal 10 7 7 2" xfId="31074"/>
    <cellStyle name="Normal 10 7 7 3" xfId="31075"/>
    <cellStyle name="Normal 10 7 8" xfId="31076"/>
    <cellStyle name="Normal 10 7 9" xfId="31077"/>
    <cellStyle name="Normal 10 8" xfId="31078"/>
    <cellStyle name="Normal 10 8 2" xfId="31079"/>
    <cellStyle name="Normal 10 8 2 2" xfId="31080"/>
    <cellStyle name="Normal 10 8 2 3" xfId="31081"/>
    <cellStyle name="Normal 10 8 3" xfId="31082"/>
    <cellStyle name="Normal 10 8 4" xfId="31083"/>
    <cellStyle name="Normal 10 8 5" xfId="31084"/>
    <cellStyle name="Normal 10 8 6" xfId="31085"/>
    <cellStyle name="Normal 10 9" xfId="31086"/>
    <cellStyle name="Normal 10 9 2" xfId="31087"/>
    <cellStyle name="Normal 10 9 2 2" xfId="31088"/>
    <cellStyle name="Normal 10 9 2 3" xfId="31089"/>
    <cellStyle name="Normal 10 9 3" xfId="31090"/>
    <cellStyle name="Normal 10 9 4" xfId="31091"/>
    <cellStyle name="Normal 10 9 5" xfId="31092"/>
    <cellStyle name="Normal 10 9 6" xfId="31093"/>
    <cellStyle name="Normal 11" xfId="122"/>
    <cellStyle name="Normal 11 10" xfId="31094"/>
    <cellStyle name="Normal 11 10 2" xfId="31095"/>
    <cellStyle name="Normal 11 10 2 2" xfId="31096"/>
    <cellStyle name="Normal 11 10 2 3" xfId="31097"/>
    <cellStyle name="Normal 11 10 3" xfId="31098"/>
    <cellStyle name="Normal 11 10 4" xfId="31099"/>
    <cellStyle name="Normal 11 10 5" xfId="31100"/>
    <cellStyle name="Normal 11 10 6" xfId="31101"/>
    <cellStyle name="Normal 11 11" xfId="31102"/>
    <cellStyle name="Normal 11 11 2" xfId="31103"/>
    <cellStyle name="Normal 11 11 2 2" xfId="31104"/>
    <cellStyle name="Normal 11 11 2 3" xfId="31105"/>
    <cellStyle name="Normal 11 11 3" xfId="31106"/>
    <cellStyle name="Normal 11 11 4" xfId="31107"/>
    <cellStyle name="Normal 11 11 5" xfId="31108"/>
    <cellStyle name="Normal 11 11 6" xfId="31109"/>
    <cellStyle name="Normal 11 12" xfId="31110"/>
    <cellStyle name="Normal 11 12 2" xfId="31111"/>
    <cellStyle name="Normal 11 12 2 2" xfId="31112"/>
    <cellStyle name="Normal 11 12 2 3" xfId="31113"/>
    <cellStyle name="Normal 11 12 3" xfId="31114"/>
    <cellStyle name="Normal 11 12 4" xfId="31115"/>
    <cellStyle name="Normal 11 12 5" xfId="31116"/>
    <cellStyle name="Normal 11 12 6" xfId="31117"/>
    <cellStyle name="Normal 11 13" xfId="31118"/>
    <cellStyle name="Normal 11 13 2" xfId="31119"/>
    <cellStyle name="Normal 11 13 2 2" xfId="31120"/>
    <cellStyle name="Normal 11 13 2 3" xfId="31121"/>
    <cellStyle name="Normal 11 13 3" xfId="31122"/>
    <cellStyle name="Normal 11 13 4" xfId="31123"/>
    <cellStyle name="Normal 11 13 5" xfId="31124"/>
    <cellStyle name="Normal 11 13 6" xfId="31125"/>
    <cellStyle name="Normal 11 14" xfId="31126"/>
    <cellStyle name="Normal 11 14 2" xfId="31127"/>
    <cellStyle name="Normal 11 14 3" xfId="31128"/>
    <cellStyle name="Normal 11 15" xfId="31129"/>
    <cellStyle name="Normal 11 16" xfId="31130"/>
    <cellStyle name="Normal 11 17" xfId="31131"/>
    <cellStyle name="Normal 11 18" xfId="31132"/>
    <cellStyle name="Normal 11 2" xfId="386"/>
    <cellStyle name="Normal 11 2 10" xfId="31133"/>
    <cellStyle name="Normal 11 2 10 2" xfId="31134"/>
    <cellStyle name="Normal 11 2 10 2 2" xfId="31135"/>
    <cellStyle name="Normal 11 2 10 2 3" xfId="31136"/>
    <cellStyle name="Normal 11 2 10 3" xfId="31137"/>
    <cellStyle name="Normal 11 2 10 4" xfId="31138"/>
    <cellStyle name="Normal 11 2 10 5" xfId="31139"/>
    <cellStyle name="Normal 11 2 10 6" xfId="31140"/>
    <cellStyle name="Normal 11 2 11" xfId="31141"/>
    <cellStyle name="Normal 11 2 11 2" xfId="31142"/>
    <cellStyle name="Normal 11 2 11 2 2" xfId="31143"/>
    <cellStyle name="Normal 11 2 11 2 3" xfId="31144"/>
    <cellStyle name="Normal 11 2 11 3" xfId="31145"/>
    <cellStyle name="Normal 11 2 11 4" xfId="31146"/>
    <cellStyle name="Normal 11 2 11 5" xfId="31147"/>
    <cellStyle name="Normal 11 2 11 6" xfId="31148"/>
    <cellStyle name="Normal 11 2 12" xfId="31149"/>
    <cellStyle name="Normal 11 2 12 2" xfId="31150"/>
    <cellStyle name="Normal 11 2 12 3" xfId="31151"/>
    <cellStyle name="Normal 11 2 13" xfId="31152"/>
    <cellStyle name="Normal 11 2 14" xfId="31153"/>
    <cellStyle name="Normal 11 2 15" xfId="31154"/>
    <cellStyle name="Normal 11 2 16" xfId="31155"/>
    <cellStyle name="Normal 11 2 2" xfId="31156"/>
    <cellStyle name="Normal 11 2 2 10" xfId="31157"/>
    <cellStyle name="Normal 11 2 2 10 2" xfId="31158"/>
    <cellStyle name="Normal 11 2 2 10 3" xfId="31159"/>
    <cellStyle name="Normal 11 2 2 11" xfId="31160"/>
    <cellStyle name="Normal 11 2 2 12" xfId="31161"/>
    <cellStyle name="Normal 11 2 2 13" xfId="31162"/>
    <cellStyle name="Normal 11 2 2 14" xfId="31163"/>
    <cellStyle name="Normal 11 2 2 2" xfId="31164"/>
    <cellStyle name="Normal 11 2 2 2 10" xfId="31165"/>
    <cellStyle name="Normal 11 2 2 2 11" xfId="31166"/>
    <cellStyle name="Normal 11 2 2 2 12" xfId="31167"/>
    <cellStyle name="Normal 11 2 2 2 13" xfId="31168"/>
    <cellStyle name="Normal 11 2 2 2 2" xfId="31169"/>
    <cellStyle name="Normal 11 2 2 2 2 10" xfId="31170"/>
    <cellStyle name="Normal 11 2 2 2 2 2" xfId="31171"/>
    <cellStyle name="Normal 11 2 2 2 2 2 2" xfId="31172"/>
    <cellStyle name="Normal 11 2 2 2 2 2 2 2" xfId="31173"/>
    <cellStyle name="Normal 11 2 2 2 2 2 2 2 2" xfId="31174"/>
    <cellStyle name="Normal 11 2 2 2 2 2 2 2 3" xfId="31175"/>
    <cellStyle name="Normal 11 2 2 2 2 2 2 3" xfId="31176"/>
    <cellStyle name="Normal 11 2 2 2 2 2 2 4" xfId="31177"/>
    <cellStyle name="Normal 11 2 2 2 2 2 2 5" xfId="31178"/>
    <cellStyle name="Normal 11 2 2 2 2 2 2 6" xfId="31179"/>
    <cellStyle name="Normal 11 2 2 2 2 2 3" xfId="31180"/>
    <cellStyle name="Normal 11 2 2 2 2 2 3 2" xfId="31181"/>
    <cellStyle name="Normal 11 2 2 2 2 2 3 2 2" xfId="31182"/>
    <cellStyle name="Normal 11 2 2 2 2 2 3 2 3" xfId="31183"/>
    <cellStyle name="Normal 11 2 2 2 2 2 3 3" xfId="31184"/>
    <cellStyle name="Normal 11 2 2 2 2 2 3 4" xfId="31185"/>
    <cellStyle name="Normal 11 2 2 2 2 2 3 5" xfId="31186"/>
    <cellStyle name="Normal 11 2 2 2 2 2 3 6" xfId="31187"/>
    <cellStyle name="Normal 11 2 2 2 2 2 4" xfId="31188"/>
    <cellStyle name="Normal 11 2 2 2 2 2 4 2" xfId="31189"/>
    <cellStyle name="Normal 11 2 2 2 2 2 4 3" xfId="31190"/>
    <cellStyle name="Normal 11 2 2 2 2 2 5" xfId="31191"/>
    <cellStyle name="Normal 11 2 2 2 2 2 6" xfId="31192"/>
    <cellStyle name="Normal 11 2 2 2 2 2 7" xfId="31193"/>
    <cellStyle name="Normal 11 2 2 2 2 2 8" xfId="31194"/>
    <cellStyle name="Normal 11 2 2 2 2 3" xfId="31195"/>
    <cellStyle name="Normal 11 2 2 2 2 3 2" xfId="31196"/>
    <cellStyle name="Normal 11 2 2 2 2 3 2 2" xfId="31197"/>
    <cellStyle name="Normal 11 2 2 2 2 3 2 2 2" xfId="31198"/>
    <cellStyle name="Normal 11 2 2 2 2 3 2 2 3" xfId="31199"/>
    <cellStyle name="Normal 11 2 2 2 2 3 2 3" xfId="31200"/>
    <cellStyle name="Normal 11 2 2 2 2 3 2 4" xfId="31201"/>
    <cellStyle name="Normal 11 2 2 2 2 3 2 5" xfId="31202"/>
    <cellStyle name="Normal 11 2 2 2 2 3 2 6" xfId="31203"/>
    <cellStyle name="Normal 11 2 2 2 2 3 3" xfId="31204"/>
    <cellStyle name="Normal 11 2 2 2 2 3 3 2" xfId="31205"/>
    <cellStyle name="Normal 11 2 2 2 2 3 3 3" xfId="31206"/>
    <cellStyle name="Normal 11 2 2 2 2 3 4" xfId="31207"/>
    <cellStyle name="Normal 11 2 2 2 2 3 5" xfId="31208"/>
    <cellStyle name="Normal 11 2 2 2 2 3 6" xfId="31209"/>
    <cellStyle name="Normal 11 2 2 2 2 3 7" xfId="31210"/>
    <cellStyle name="Normal 11 2 2 2 2 4" xfId="31211"/>
    <cellStyle name="Normal 11 2 2 2 2 4 2" xfId="31212"/>
    <cellStyle name="Normal 11 2 2 2 2 4 2 2" xfId="31213"/>
    <cellStyle name="Normal 11 2 2 2 2 4 2 3" xfId="31214"/>
    <cellStyle name="Normal 11 2 2 2 2 4 3" xfId="31215"/>
    <cellStyle name="Normal 11 2 2 2 2 4 4" xfId="31216"/>
    <cellStyle name="Normal 11 2 2 2 2 4 5" xfId="31217"/>
    <cellStyle name="Normal 11 2 2 2 2 4 6" xfId="31218"/>
    <cellStyle name="Normal 11 2 2 2 2 5" xfId="31219"/>
    <cellStyle name="Normal 11 2 2 2 2 5 2" xfId="31220"/>
    <cellStyle name="Normal 11 2 2 2 2 5 2 2" xfId="31221"/>
    <cellStyle name="Normal 11 2 2 2 2 5 2 3" xfId="31222"/>
    <cellStyle name="Normal 11 2 2 2 2 5 3" xfId="31223"/>
    <cellStyle name="Normal 11 2 2 2 2 5 4" xfId="31224"/>
    <cellStyle name="Normal 11 2 2 2 2 5 5" xfId="31225"/>
    <cellStyle name="Normal 11 2 2 2 2 5 6" xfId="31226"/>
    <cellStyle name="Normal 11 2 2 2 2 6" xfId="31227"/>
    <cellStyle name="Normal 11 2 2 2 2 6 2" xfId="31228"/>
    <cellStyle name="Normal 11 2 2 2 2 6 3" xfId="31229"/>
    <cellStyle name="Normal 11 2 2 2 2 7" xfId="31230"/>
    <cellStyle name="Normal 11 2 2 2 2 8" xfId="31231"/>
    <cellStyle name="Normal 11 2 2 2 2 9" xfId="31232"/>
    <cellStyle name="Normal 11 2 2 2 3" xfId="31233"/>
    <cellStyle name="Normal 11 2 2 2 3 2" xfId="31234"/>
    <cellStyle name="Normal 11 2 2 2 3 2 2" xfId="31235"/>
    <cellStyle name="Normal 11 2 2 2 3 2 2 2" xfId="31236"/>
    <cellStyle name="Normal 11 2 2 2 3 2 2 2 2" xfId="31237"/>
    <cellStyle name="Normal 11 2 2 2 3 2 2 2 3" xfId="31238"/>
    <cellStyle name="Normal 11 2 2 2 3 2 2 3" xfId="31239"/>
    <cellStyle name="Normal 11 2 2 2 3 2 2 4" xfId="31240"/>
    <cellStyle name="Normal 11 2 2 2 3 2 2 5" xfId="31241"/>
    <cellStyle name="Normal 11 2 2 2 3 2 2 6" xfId="31242"/>
    <cellStyle name="Normal 11 2 2 2 3 2 3" xfId="31243"/>
    <cellStyle name="Normal 11 2 2 2 3 2 3 2" xfId="31244"/>
    <cellStyle name="Normal 11 2 2 2 3 2 3 3" xfId="31245"/>
    <cellStyle name="Normal 11 2 2 2 3 2 4" xfId="31246"/>
    <cellStyle name="Normal 11 2 2 2 3 2 5" xfId="31247"/>
    <cellStyle name="Normal 11 2 2 2 3 2 6" xfId="31248"/>
    <cellStyle name="Normal 11 2 2 2 3 2 7" xfId="31249"/>
    <cellStyle name="Normal 11 2 2 2 3 3" xfId="31250"/>
    <cellStyle name="Normal 11 2 2 2 3 3 2" xfId="31251"/>
    <cellStyle name="Normal 11 2 2 2 3 3 2 2" xfId="31252"/>
    <cellStyle name="Normal 11 2 2 2 3 3 2 3" xfId="31253"/>
    <cellStyle name="Normal 11 2 2 2 3 3 3" xfId="31254"/>
    <cellStyle name="Normal 11 2 2 2 3 3 4" xfId="31255"/>
    <cellStyle name="Normal 11 2 2 2 3 3 5" xfId="31256"/>
    <cellStyle name="Normal 11 2 2 2 3 3 6" xfId="31257"/>
    <cellStyle name="Normal 11 2 2 2 3 4" xfId="31258"/>
    <cellStyle name="Normal 11 2 2 2 3 4 2" xfId="31259"/>
    <cellStyle name="Normal 11 2 2 2 3 4 2 2" xfId="31260"/>
    <cellStyle name="Normal 11 2 2 2 3 4 2 3" xfId="31261"/>
    <cellStyle name="Normal 11 2 2 2 3 4 3" xfId="31262"/>
    <cellStyle name="Normal 11 2 2 2 3 4 4" xfId="31263"/>
    <cellStyle name="Normal 11 2 2 2 3 4 5" xfId="31264"/>
    <cellStyle name="Normal 11 2 2 2 3 4 6" xfId="31265"/>
    <cellStyle name="Normal 11 2 2 2 3 5" xfId="31266"/>
    <cellStyle name="Normal 11 2 2 2 3 5 2" xfId="31267"/>
    <cellStyle name="Normal 11 2 2 2 3 5 3" xfId="31268"/>
    <cellStyle name="Normal 11 2 2 2 3 6" xfId="31269"/>
    <cellStyle name="Normal 11 2 2 2 3 7" xfId="31270"/>
    <cellStyle name="Normal 11 2 2 2 3 8" xfId="31271"/>
    <cellStyle name="Normal 11 2 2 2 3 9" xfId="31272"/>
    <cellStyle name="Normal 11 2 2 2 4" xfId="31273"/>
    <cellStyle name="Normal 11 2 2 2 4 2" xfId="31274"/>
    <cellStyle name="Normal 11 2 2 2 4 2 2" xfId="31275"/>
    <cellStyle name="Normal 11 2 2 2 4 2 2 2" xfId="31276"/>
    <cellStyle name="Normal 11 2 2 2 4 2 2 3" xfId="31277"/>
    <cellStyle name="Normal 11 2 2 2 4 2 3" xfId="31278"/>
    <cellStyle name="Normal 11 2 2 2 4 2 4" xfId="31279"/>
    <cellStyle name="Normal 11 2 2 2 4 2 5" xfId="31280"/>
    <cellStyle name="Normal 11 2 2 2 4 2 6" xfId="31281"/>
    <cellStyle name="Normal 11 2 2 2 4 3" xfId="31282"/>
    <cellStyle name="Normal 11 2 2 2 4 3 2" xfId="31283"/>
    <cellStyle name="Normal 11 2 2 2 4 3 3" xfId="31284"/>
    <cellStyle name="Normal 11 2 2 2 4 4" xfId="31285"/>
    <cellStyle name="Normal 11 2 2 2 4 5" xfId="31286"/>
    <cellStyle name="Normal 11 2 2 2 4 6" xfId="31287"/>
    <cellStyle name="Normal 11 2 2 2 4 7" xfId="31288"/>
    <cellStyle name="Normal 11 2 2 2 5" xfId="31289"/>
    <cellStyle name="Normal 11 2 2 2 5 2" xfId="31290"/>
    <cellStyle name="Normal 11 2 2 2 5 2 2" xfId="31291"/>
    <cellStyle name="Normal 11 2 2 2 5 2 3" xfId="31292"/>
    <cellStyle name="Normal 11 2 2 2 5 3" xfId="31293"/>
    <cellStyle name="Normal 11 2 2 2 5 4" xfId="31294"/>
    <cellStyle name="Normal 11 2 2 2 5 5" xfId="31295"/>
    <cellStyle name="Normal 11 2 2 2 5 6" xfId="31296"/>
    <cellStyle name="Normal 11 2 2 2 6" xfId="31297"/>
    <cellStyle name="Normal 11 2 2 2 6 2" xfId="31298"/>
    <cellStyle name="Normal 11 2 2 2 6 2 2" xfId="31299"/>
    <cellStyle name="Normal 11 2 2 2 6 2 3" xfId="31300"/>
    <cellStyle name="Normal 11 2 2 2 6 3" xfId="31301"/>
    <cellStyle name="Normal 11 2 2 2 6 4" xfId="31302"/>
    <cellStyle name="Normal 11 2 2 2 6 5" xfId="31303"/>
    <cellStyle name="Normal 11 2 2 2 6 6" xfId="31304"/>
    <cellStyle name="Normal 11 2 2 2 7" xfId="31305"/>
    <cellStyle name="Normal 11 2 2 2 7 2" xfId="31306"/>
    <cellStyle name="Normal 11 2 2 2 7 2 2" xfId="31307"/>
    <cellStyle name="Normal 11 2 2 2 7 2 3" xfId="31308"/>
    <cellStyle name="Normal 11 2 2 2 7 3" xfId="31309"/>
    <cellStyle name="Normal 11 2 2 2 7 4" xfId="31310"/>
    <cellStyle name="Normal 11 2 2 2 7 5" xfId="31311"/>
    <cellStyle name="Normal 11 2 2 2 7 6" xfId="31312"/>
    <cellStyle name="Normal 11 2 2 2 8" xfId="31313"/>
    <cellStyle name="Normal 11 2 2 2 8 2" xfId="31314"/>
    <cellStyle name="Normal 11 2 2 2 8 2 2" xfId="31315"/>
    <cellStyle name="Normal 11 2 2 2 8 2 3" xfId="31316"/>
    <cellStyle name="Normal 11 2 2 2 8 3" xfId="31317"/>
    <cellStyle name="Normal 11 2 2 2 8 4" xfId="31318"/>
    <cellStyle name="Normal 11 2 2 2 8 5" xfId="31319"/>
    <cellStyle name="Normal 11 2 2 2 8 6" xfId="31320"/>
    <cellStyle name="Normal 11 2 2 2 9" xfId="31321"/>
    <cellStyle name="Normal 11 2 2 2 9 2" xfId="31322"/>
    <cellStyle name="Normal 11 2 2 2 9 3" xfId="31323"/>
    <cellStyle name="Normal 11 2 2 3" xfId="31324"/>
    <cellStyle name="Normal 11 2 2 3 10" xfId="31325"/>
    <cellStyle name="Normal 11 2 2 3 2" xfId="31326"/>
    <cellStyle name="Normal 11 2 2 3 2 2" xfId="31327"/>
    <cellStyle name="Normal 11 2 2 3 2 2 2" xfId="31328"/>
    <cellStyle name="Normal 11 2 2 3 2 2 2 2" xfId="31329"/>
    <cellStyle name="Normal 11 2 2 3 2 2 2 3" xfId="31330"/>
    <cellStyle name="Normal 11 2 2 3 2 2 3" xfId="31331"/>
    <cellStyle name="Normal 11 2 2 3 2 2 4" xfId="31332"/>
    <cellStyle name="Normal 11 2 2 3 2 2 5" xfId="31333"/>
    <cellStyle name="Normal 11 2 2 3 2 2 6" xfId="31334"/>
    <cellStyle name="Normal 11 2 2 3 2 3" xfId="31335"/>
    <cellStyle name="Normal 11 2 2 3 2 3 2" xfId="31336"/>
    <cellStyle name="Normal 11 2 2 3 2 3 2 2" xfId="31337"/>
    <cellStyle name="Normal 11 2 2 3 2 3 2 3" xfId="31338"/>
    <cellStyle name="Normal 11 2 2 3 2 3 3" xfId="31339"/>
    <cellStyle name="Normal 11 2 2 3 2 3 4" xfId="31340"/>
    <cellStyle name="Normal 11 2 2 3 2 3 5" xfId="31341"/>
    <cellStyle name="Normal 11 2 2 3 2 3 6" xfId="31342"/>
    <cellStyle name="Normal 11 2 2 3 2 4" xfId="31343"/>
    <cellStyle name="Normal 11 2 2 3 2 4 2" xfId="31344"/>
    <cellStyle name="Normal 11 2 2 3 2 4 3" xfId="31345"/>
    <cellStyle name="Normal 11 2 2 3 2 5" xfId="31346"/>
    <cellStyle name="Normal 11 2 2 3 2 6" xfId="31347"/>
    <cellStyle name="Normal 11 2 2 3 2 7" xfId="31348"/>
    <cellStyle name="Normal 11 2 2 3 2 8" xfId="31349"/>
    <cellStyle name="Normal 11 2 2 3 3" xfId="31350"/>
    <cellStyle name="Normal 11 2 2 3 3 2" xfId="31351"/>
    <cellStyle name="Normal 11 2 2 3 3 2 2" xfId="31352"/>
    <cellStyle name="Normal 11 2 2 3 3 2 2 2" xfId="31353"/>
    <cellStyle name="Normal 11 2 2 3 3 2 2 3" xfId="31354"/>
    <cellStyle name="Normal 11 2 2 3 3 2 3" xfId="31355"/>
    <cellStyle name="Normal 11 2 2 3 3 2 4" xfId="31356"/>
    <cellStyle name="Normal 11 2 2 3 3 2 5" xfId="31357"/>
    <cellStyle name="Normal 11 2 2 3 3 2 6" xfId="31358"/>
    <cellStyle name="Normal 11 2 2 3 3 3" xfId="31359"/>
    <cellStyle name="Normal 11 2 2 3 3 3 2" xfId="31360"/>
    <cellStyle name="Normal 11 2 2 3 3 3 3" xfId="31361"/>
    <cellStyle name="Normal 11 2 2 3 3 4" xfId="31362"/>
    <cellStyle name="Normal 11 2 2 3 3 5" xfId="31363"/>
    <cellStyle name="Normal 11 2 2 3 3 6" xfId="31364"/>
    <cellStyle name="Normal 11 2 2 3 3 7" xfId="31365"/>
    <cellStyle name="Normal 11 2 2 3 4" xfId="31366"/>
    <cellStyle name="Normal 11 2 2 3 4 2" xfId="31367"/>
    <cellStyle name="Normal 11 2 2 3 4 2 2" xfId="31368"/>
    <cellStyle name="Normal 11 2 2 3 4 2 3" xfId="31369"/>
    <cellStyle name="Normal 11 2 2 3 4 3" xfId="31370"/>
    <cellStyle name="Normal 11 2 2 3 4 4" xfId="31371"/>
    <cellStyle name="Normal 11 2 2 3 4 5" xfId="31372"/>
    <cellStyle name="Normal 11 2 2 3 4 6" xfId="31373"/>
    <cellStyle name="Normal 11 2 2 3 5" xfId="31374"/>
    <cellStyle name="Normal 11 2 2 3 5 2" xfId="31375"/>
    <cellStyle name="Normal 11 2 2 3 5 2 2" xfId="31376"/>
    <cellStyle name="Normal 11 2 2 3 5 2 3" xfId="31377"/>
    <cellStyle name="Normal 11 2 2 3 5 3" xfId="31378"/>
    <cellStyle name="Normal 11 2 2 3 5 4" xfId="31379"/>
    <cellStyle name="Normal 11 2 2 3 5 5" xfId="31380"/>
    <cellStyle name="Normal 11 2 2 3 5 6" xfId="31381"/>
    <cellStyle name="Normal 11 2 2 3 6" xfId="31382"/>
    <cellStyle name="Normal 11 2 2 3 6 2" xfId="31383"/>
    <cellStyle name="Normal 11 2 2 3 6 3" xfId="31384"/>
    <cellStyle name="Normal 11 2 2 3 7" xfId="31385"/>
    <cellStyle name="Normal 11 2 2 3 8" xfId="31386"/>
    <cellStyle name="Normal 11 2 2 3 9" xfId="31387"/>
    <cellStyle name="Normal 11 2 2 4" xfId="31388"/>
    <cellStyle name="Normal 11 2 2 4 2" xfId="31389"/>
    <cellStyle name="Normal 11 2 2 4 2 2" xfId="31390"/>
    <cellStyle name="Normal 11 2 2 4 2 2 2" xfId="31391"/>
    <cellStyle name="Normal 11 2 2 4 2 2 2 2" xfId="31392"/>
    <cellStyle name="Normal 11 2 2 4 2 2 2 3" xfId="31393"/>
    <cellStyle name="Normal 11 2 2 4 2 2 3" xfId="31394"/>
    <cellStyle name="Normal 11 2 2 4 2 2 4" xfId="31395"/>
    <cellStyle name="Normal 11 2 2 4 2 2 5" xfId="31396"/>
    <cellStyle name="Normal 11 2 2 4 2 2 6" xfId="31397"/>
    <cellStyle name="Normal 11 2 2 4 2 3" xfId="31398"/>
    <cellStyle name="Normal 11 2 2 4 2 3 2" xfId="31399"/>
    <cellStyle name="Normal 11 2 2 4 2 3 3" xfId="31400"/>
    <cellStyle name="Normal 11 2 2 4 2 4" xfId="31401"/>
    <cellStyle name="Normal 11 2 2 4 2 5" xfId="31402"/>
    <cellStyle name="Normal 11 2 2 4 2 6" xfId="31403"/>
    <cellStyle name="Normal 11 2 2 4 2 7" xfId="31404"/>
    <cellStyle name="Normal 11 2 2 4 3" xfId="31405"/>
    <cellStyle name="Normal 11 2 2 4 3 2" xfId="31406"/>
    <cellStyle name="Normal 11 2 2 4 3 2 2" xfId="31407"/>
    <cellStyle name="Normal 11 2 2 4 3 2 3" xfId="31408"/>
    <cellStyle name="Normal 11 2 2 4 3 3" xfId="31409"/>
    <cellStyle name="Normal 11 2 2 4 3 4" xfId="31410"/>
    <cellStyle name="Normal 11 2 2 4 3 5" xfId="31411"/>
    <cellStyle name="Normal 11 2 2 4 3 6" xfId="31412"/>
    <cellStyle name="Normal 11 2 2 4 4" xfId="31413"/>
    <cellStyle name="Normal 11 2 2 4 4 2" xfId="31414"/>
    <cellStyle name="Normal 11 2 2 4 4 2 2" xfId="31415"/>
    <cellStyle name="Normal 11 2 2 4 4 2 3" xfId="31416"/>
    <cellStyle name="Normal 11 2 2 4 4 3" xfId="31417"/>
    <cellStyle name="Normal 11 2 2 4 4 4" xfId="31418"/>
    <cellStyle name="Normal 11 2 2 4 4 5" xfId="31419"/>
    <cellStyle name="Normal 11 2 2 4 4 6" xfId="31420"/>
    <cellStyle name="Normal 11 2 2 4 5" xfId="31421"/>
    <cellStyle name="Normal 11 2 2 4 5 2" xfId="31422"/>
    <cellStyle name="Normal 11 2 2 4 5 3" xfId="31423"/>
    <cellStyle name="Normal 11 2 2 4 6" xfId="31424"/>
    <cellStyle name="Normal 11 2 2 4 7" xfId="31425"/>
    <cellStyle name="Normal 11 2 2 4 8" xfId="31426"/>
    <cellStyle name="Normal 11 2 2 4 9" xfId="31427"/>
    <cellStyle name="Normal 11 2 2 5" xfId="31428"/>
    <cellStyle name="Normal 11 2 2 5 2" xfId="31429"/>
    <cellStyle name="Normal 11 2 2 5 2 2" xfId="31430"/>
    <cellStyle name="Normal 11 2 2 5 2 2 2" xfId="31431"/>
    <cellStyle name="Normal 11 2 2 5 2 2 3" xfId="31432"/>
    <cellStyle name="Normal 11 2 2 5 2 3" xfId="31433"/>
    <cellStyle name="Normal 11 2 2 5 2 4" xfId="31434"/>
    <cellStyle name="Normal 11 2 2 5 2 5" xfId="31435"/>
    <cellStyle name="Normal 11 2 2 5 2 6" xfId="31436"/>
    <cellStyle name="Normal 11 2 2 5 3" xfId="31437"/>
    <cellStyle name="Normal 11 2 2 5 3 2" xfId="31438"/>
    <cellStyle name="Normal 11 2 2 5 3 3" xfId="31439"/>
    <cellStyle name="Normal 11 2 2 5 4" xfId="31440"/>
    <cellStyle name="Normal 11 2 2 5 5" xfId="31441"/>
    <cellStyle name="Normal 11 2 2 5 6" xfId="31442"/>
    <cellStyle name="Normal 11 2 2 5 7" xfId="31443"/>
    <cellStyle name="Normal 11 2 2 6" xfId="31444"/>
    <cellStyle name="Normal 11 2 2 6 2" xfId="31445"/>
    <cellStyle name="Normal 11 2 2 6 2 2" xfId="31446"/>
    <cellStyle name="Normal 11 2 2 6 2 3" xfId="31447"/>
    <cellStyle name="Normal 11 2 2 6 3" xfId="31448"/>
    <cellStyle name="Normal 11 2 2 6 4" xfId="31449"/>
    <cellStyle name="Normal 11 2 2 6 5" xfId="31450"/>
    <cellStyle name="Normal 11 2 2 6 6" xfId="31451"/>
    <cellStyle name="Normal 11 2 2 7" xfId="31452"/>
    <cellStyle name="Normal 11 2 2 7 2" xfId="31453"/>
    <cellStyle name="Normal 11 2 2 7 2 2" xfId="31454"/>
    <cellStyle name="Normal 11 2 2 7 2 3" xfId="31455"/>
    <cellStyle name="Normal 11 2 2 7 3" xfId="31456"/>
    <cellStyle name="Normal 11 2 2 7 4" xfId="31457"/>
    <cellStyle name="Normal 11 2 2 7 5" xfId="31458"/>
    <cellStyle name="Normal 11 2 2 7 6" xfId="31459"/>
    <cellStyle name="Normal 11 2 2 8" xfId="31460"/>
    <cellStyle name="Normal 11 2 2 8 2" xfId="31461"/>
    <cellStyle name="Normal 11 2 2 8 2 2" xfId="31462"/>
    <cellStyle name="Normal 11 2 2 8 2 3" xfId="31463"/>
    <cellStyle name="Normal 11 2 2 8 3" xfId="31464"/>
    <cellStyle name="Normal 11 2 2 8 4" xfId="31465"/>
    <cellStyle name="Normal 11 2 2 8 5" xfId="31466"/>
    <cellStyle name="Normal 11 2 2 8 6" xfId="31467"/>
    <cellStyle name="Normal 11 2 2 9" xfId="31468"/>
    <cellStyle name="Normal 11 2 2 9 2" xfId="31469"/>
    <cellStyle name="Normal 11 2 2 9 2 2" xfId="31470"/>
    <cellStyle name="Normal 11 2 2 9 2 3" xfId="31471"/>
    <cellStyle name="Normal 11 2 2 9 3" xfId="31472"/>
    <cellStyle name="Normal 11 2 2 9 4" xfId="31473"/>
    <cellStyle name="Normal 11 2 2 9 5" xfId="31474"/>
    <cellStyle name="Normal 11 2 2 9 6" xfId="31475"/>
    <cellStyle name="Normal 11 2 3" xfId="31476"/>
    <cellStyle name="Normal 11 2 3 10" xfId="31477"/>
    <cellStyle name="Normal 11 2 3 10 2" xfId="31478"/>
    <cellStyle name="Normal 11 2 3 10 3" xfId="31479"/>
    <cellStyle name="Normal 11 2 3 11" xfId="31480"/>
    <cellStyle name="Normal 11 2 3 12" xfId="31481"/>
    <cellStyle name="Normal 11 2 3 13" xfId="31482"/>
    <cellStyle name="Normal 11 2 3 14" xfId="31483"/>
    <cellStyle name="Normal 11 2 3 2" xfId="31484"/>
    <cellStyle name="Normal 11 2 3 2 10" xfId="31485"/>
    <cellStyle name="Normal 11 2 3 2 11" xfId="31486"/>
    <cellStyle name="Normal 11 2 3 2 12" xfId="31487"/>
    <cellStyle name="Normal 11 2 3 2 13" xfId="31488"/>
    <cellStyle name="Normal 11 2 3 2 2" xfId="31489"/>
    <cellStyle name="Normal 11 2 3 2 2 10" xfId="31490"/>
    <cellStyle name="Normal 11 2 3 2 2 2" xfId="31491"/>
    <cellStyle name="Normal 11 2 3 2 2 2 2" xfId="31492"/>
    <cellStyle name="Normal 11 2 3 2 2 2 2 2" xfId="31493"/>
    <cellStyle name="Normal 11 2 3 2 2 2 2 2 2" xfId="31494"/>
    <cellStyle name="Normal 11 2 3 2 2 2 2 2 3" xfId="31495"/>
    <cellStyle name="Normal 11 2 3 2 2 2 2 3" xfId="31496"/>
    <cellStyle name="Normal 11 2 3 2 2 2 2 4" xfId="31497"/>
    <cellStyle name="Normal 11 2 3 2 2 2 2 5" xfId="31498"/>
    <cellStyle name="Normal 11 2 3 2 2 2 2 6" xfId="31499"/>
    <cellStyle name="Normal 11 2 3 2 2 2 3" xfId="31500"/>
    <cellStyle name="Normal 11 2 3 2 2 2 3 2" xfId="31501"/>
    <cellStyle name="Normal 11 2 3 2 2 2 3 2 2" xfId="31502"/>
    <cellStyle name="Normal 11 2 3 2 2 2 3 2 3" xfId="31503"/>
    <cellStyle name="Normal 11 2 3 2 2 2 3 3" xfId="31504"/>
    <cellStyle name="Normal 11 2 3 2 2 2 3 4" xfId="31505"/>
    <cellStyle name="Normal 11 2 3 2 2 2 3 5" xfId="31506"/>
    <cellStyle name="Normal 11 2 3 2 2 2 3 6" xfId="31507"/>
    <cellStyle name="Normal 11 2 3 2 2 2 4" xfId="31508"/>
    <cellStyle name="Normal 11 2 3 2 2 2 4 2" xfId="31509"/>
    <cellStyle name="Normal 11 2 3 2 2 2 4 3" xfId="31510"/>
    <cellStyle name="Normal 11 2 3 2 2 2 5" xfId="31511"/>
    <cellStyle name="Normal 11 2 3 2 2 2 6" xfId="31512"/>
    <cellStyle name="Normal 11 2 3 2 2 2 7" xfId="31513"/>
    <cellStyle name="Normal 11 2 3 2 2 2 8" xfId="31514"/>
    <cellStyle name="Normal 11 2 3 2 2 3" xfId="31515"/>
    <cellStyle name="Normal 11 2 3 2 2 3 2" xfId="31516"/>
    <cellStyle name="Normal 11 2 3 2 2 3 2 2" xfId="31517"/>
    <cellStyle name="Normal 11 2 3 2 2 3 2 2 2" xfId="31518"/>
    <cellStyle name="Normal 11 2 3 2 2 3 2 2 3" xfId="31519"/>
    <cellStyle name="Normal 11 2 3 2 2 3 2 3" xfId="31520"/>
    <cellStyle name="Normal 11 2 3 2 2 3 2 4" xfId="31521"/>
    <cellStyle name="Normal 11 2 3 2 2 3 2 5" xfId="31522"/>
    <cellStyle name="Normal 11 2 3 2 2 3 2 6" xfId="31523"/>
    <cellStyle name="Normal 11 2 3 2 2 3 3" xfId="31524"/>
    <cellStyle name="Normal 11 2 3 2 2 3 3 2" xfId="31525"/>
    <cellStyle name="Normal 11 2 3 2 2 3 3 3" xfId="31526"/>
    <cellStyle name="Normal 11 2 3 2 2 3 4" xfId="31527"/>
    <cellStyle name="Normal 11 2 3 2 2 3 5" xfId="31528"/>
    <cellStyle name="Normal 11 2 3 2 2 3 6" xfId="31529"/>
    <cellStyle name="Normal 11 2 3 2 2 3 7" xfId="31530"/>
    <cellStyle name="Normal 11 2 3 2 2 4" xfId="31531"/>
    <cellStyle name="Normal 11 2 3 2 2 4 2" xfId="31532"/>
    <cellStyle name="Normal 11 2 3 2 2 4 2 2" xfId="31533"/>
    <cellStyle name="Normal 11 2 3 2 2 4 2 3" xfId="31534"/>
    <cellStyle name="Normal 11 2 3 2 2 4 3" xfId="31535"/>
    <cellStyle name="Normal 11 2 3 2 2 4 4" xfId="31536"/>
    <cellStyle name="Normal 11 2 3 2 2 4 5" xfId="31537"/>
    <cellStyle name="Normal 11 2 3 2 2 4 6" xfId="31538"/>
    <cellStyle name="Normal 11 2 3 2 2 5" xfId="31539"/>
    <cellStyle name="Normal 11 2 3 2 2 5 2" xfId="31540"/>
    <cellStyle name="Normal 11 2 3 2 2 5 2 2" xfId="31541"/>
    <cellStyle name="Normal 11 2 3 2 2 5 2 3" xfId="31542"/>
    <cellStyle name="Normal 11 2 3 2 2 5 3" xfId="31543"/>
    <cellStyle name="Normal 11 2 3 2 2 5 4" xfId="31544"/>
    <cellStyle name="Normal 11 2 3 2 2 5 5" xfId="31545"/>
    <cellStyle name="Normal 11 2 3 2 2 5 6" xfId="31546"/>
    <cellStyle name="Normal 11 2 3 2 2 6" xfId="31547"/>
    <cellStyle name="Normal 11 2 3 2 2 6 2" xfId="31548"/>
    <cellStyle name="Normal 11 2 3 2 2 6 3" xfId="31549"/>
    <cellStyle name="Normal 11 2 3 2 2 7" xfId="31550"/>
    <cellStyle name="Normal 11 2 3 2 2 8" xfId="31551"/>
    <cellStyle name="Normal 11 2 3 2 2 9" xfId="31552"/>
    <cellStyle name="Normal 11 2 3 2 3" xfId="31553"/>
    <cellStyle name="Normal 11 2 3 2 3 2" xfId="31554"/>
    <cellStyle name="Normal 11 2 3 2 3 2 2" xfId="31555"/>
    <cellStyle name="Normal 11 2 3 2 3 2 2 2" xfId="31556"/>
    <cellStyle name="Normal 11 2 3 2 3 2 2 2 2" xfId="31557"/>
    <cellStyle name="Normal 11 2 3 2 3 2 2 2 3" xfId="31558"/>
    <cellStyle name="Normal 11 2 3 2 3 2 2 3" xfId="31559"/>
    <cellStyle name="Normal 11 2 3 2 3 2 2 4" xfId="31560"/>
    <cellStyle name="Normal 11 2 3 2 3 2 2 5" xfId="31561"/>
    <cellStyle name="Normal 11 2 3 2 3 2 2 6" xfId="31562"/>
    <cellStyle name="Normal 11 2 3 2 3 2 3" xfId="31563"/>
    <cellStyle name="Normal 11 2 3 2 3 2 3 2" xfId="31564"/>
    <cellStyle name="Normal 11 2 3 2 3 2 3 3" xfId="31565"/>
    <cellStyle name="Normal 11 2 3 2 3 2 4" xfId="31566"/>
    <cellStyle name="Normal 11 2 3 2 3 2 5" xfId="31567"/>
    <cellStyle name="Normal 11 2 3 2 3 2 6" xfId="31568"/>
    <cellStyle name="Normal 11 2 3 2 3 2 7" xfId="31569"/>
    <cellStyle name="Normal 11 2 3 2 3 3" xfId="31570"/>
    <cellStyle name="Normal 11 2 3 2 3 3 2" xfId="31571"/>
    <cellStyle name="Normal 11 2 3 2 3 3 2 2" xfId="31572"/>
    <cellStyle name="Normal 11 2 3 2 3 3 2 3" xfId="31573"/>
    <cellStyle name="Normal 11 2 3 2 3 3 3" xfId="31574"/>
    <cellStyle name="Normal 11 2 3 2 3 3 4" xfId="31575"/>
    <cellStyle name="Normal 11 2 3 2 3 3 5" xfId="31576"/>
    <cellStyle name="Normal 11 2 3 2 3 3 6" xfId="31577"/>
    <cellStyle name="Normal 11 2 3 2 3 4" xfId="31578"/>
    <cellStyle name="Normal 11 2 3 2 3 4 2" xfId="31579"/>
    <cellStyle name="Normal 11 2 3 2 3 4 2 2" xfId="31580"/>
    <cellStyle name="Normal 11 2 3 2 3 4 2 3" xfId="31581"/>
    <cellStyle name="Normal 11 2 3 2 3 4 3" xfId="31582"/>
    <cellStyle name="Normal 11 2 3 2 3 4 4" xfId="31583"/>
    <cellStyle name="Normal 11 2 3 2 3 4 5" xfId="31584"/>
    <cellStyle name="Normal 11 2 3 2 3 4 6" xfId="31585"/>
    <cellStyle name="Normal 11 2 3 2 3 5" xfId="31586"/>
    <cellStyle name="Normal 11 2 3 2 3 5 2" xfId="31587"/>
    <cellStyle name="Normal 11 2 3 2 3 5 3" xfId="31588"/>
    <cellStyle name="Normal 11 2 3 2 3 6" xfId="31589"/>
    <cellStyle name="Normal 11 2 3 2 3 7" xfId="31590"/>
    <cellStyle name="Normal 11 2 3 2 3 8" xfId="31591"/>
    <cellStyle name="Normal 11 2 3 2 3 9" xfId="31592"/>
    <cellStyle name="Normal 11 2 3 2 4" xfId="31593"/>
    <cellStyle name="Normal 11 2 3 2 4 2" xfId="31594"/>
    <cellStyle name="Normal 11 2 3 2 4 2 2" xfId="31595"/>
    <cellStyle name="Normal 11 2 3 2 4 2 2 2" xfId="31596"/>
    <cellStyle name="Normal 11 2 3 2 4 2 2 3" xfId="31597"/>
    <cellStyle name="Normal 11 2 3 2 4 2 3" xfId="31598"/>
    <cellStyle name="Normal 11 2 3 2 4 2 4" xfId="31599"/>
    <cellStyle name="Normal 11 2 3 2 4 2 5" xfId="31600"/>
    <cellStyle name="Normal 11 2 3 2 4 2 6" xfId="31601"/>
    <cellStyle name="Normal 11 2 3 2 4 3" xfId="31602"/>
    <cellStyle name="Normal 11 2 3 2 4 3 2" xfId="31603"/>
    <cellStyle name="Normal 11 2 3 2 4 3 3" xfId="31604"/>
    <cellStyle name="Normal 11 2 3 2 4 4" xfId="31605"/>
    <cellStyle name="Normal 11 2 3 2 4 5" xfId="31606"/>
    <cellStyle name="Normal 11 2 3 2 4 6" xfId="31607"/>
    <cellStyle name="Normal 11 2 3 2 4 7" xfId="31608"/>
    <cellStyle name="Normal 11 2 3 2 5" xfId="31609"/>
    <cellStyle name="Normal 11 2 3 2 5 2" xfId="31610"/>
    <cellStyle name="Normal 11 2 3 2 5 2 2" xfId="31611"/>
    <cellStyle name="Normal 11 2 3 2 5 2 3" xfId="31612"/>
    <cellStyle name="Normal 11 2 3 2 5 3" xfId="31613"/>
    <cellStyle name="Normal 11 2 3 2 5 4" xfId="31614"/>
    <cellStyle name="Normal 11 2 3 2 5 5" xfId="31615"/>
    <cellStyle name="Normal 11 2 3 2 5 6" xfId="31616"/>
    <cellStyle name="Normal 11 2 3 2 6" xfId="31617"/>
    <cellStyle name="Normal 11 2 3 2 6 2" xfId="31618"/>
    <cellStyle name="Normal 11 2 3 2 6 2 2" xfId="31619"/>
    <cellStyle name="Normal 11 2 3 2 6 2 3" xfId="31620"/>
    <cellStyle name="Normal 11 2 3 2 6 3" xfId="31621"/>
    <cellStyle name="Normal 11 2 3 2 6 4" xfId="31622"/>
    <cellStyle name="Normal 11 2 3 2 6 5" xfId="31623"/>
    <cellStyle name="Normal 11 2 3 2 6 6" xfId="31624"/>
    <cellStyle name="Normal 11 2 3 2 7" xfId="31625"/>
    <cellStyle name="Normal 11 2 3 2 7 2" xfId="31626"/>
    <cellStyle name="Normal 11 2 3 2 7 2 2" xfId="31627"/>
    <cellStyle name="Normal 11 2 3 2 7 2 3" xfId="31628"/>
    <cellStyle name="Normal 11 2 3 2 7 3" xfId="31629"/>
    <cellStyle name="Normal 11 2 3 2 7 4" xfId="31630"/>
    <cellStyle name="Normal 11 2 3 2 7 5" xfId="31631"/>
    <cellStyle name="Normal 11 2 3 2 7 6" xfId="31632"/>
    <cellStyle name="Normal 11 2 3 2 8" xfId="31633"/>
    <cellStyle name="Normal 11 2 3 2 8 2" xfId="31634"/>
    <cellStyle name="Normal 11 2 3 2 8 2 2" xfId="31635"/>
    <cellStyle name="Normal 11 2 3 2 8 2 3" xfId="31636"/>
    <cellStyle name="Normal 11 2 3 2 8 3" xfId="31637"/>
    <cellStyle name="Normal 11 2 3 2 8 4" xfId="31638"/>
    <cellStyle name="Normal 11 2 3 2 8 5" xfId="31639"/>
    <cellStyle name="Normal 11 2 3 2 8 6" xfId="31640"/>
    <cellStyle name="Normal 11 2 3 2 9" xfId="31641"/>
    <cellStyle name="Normal 11 2 3 2 9 2" xfId="31642"/>
    <cellStyle name="Normal 11 2 3 2 9 3" xfId="31643"/>
    <cellStyle name="Normal 11 2 3 3" xfId="31644"/>
    <cellStyle name="Normal 11 2 3 3 10" xfId="31645"/>
    <cellStyle name="Normal 11 2 3 3 2" xfId="31646"/>
    <cellStyle name="Normal 11 2 3 3 2 2" xfId="31647"/>
    <cellStyle name="Normal 11 2 3 3 2 2 2" xfId="31648"/>
    <cellStyle name="Normal 11 2 3 3 2 2 2 2" xfId="31649"/>
    <cellStyle name="Normal 11 2 3 3 2 2 2 3" xfId="31650"/>
    <cellStyle name="Normal 11 2 3 3 2 2 3" xfId="31651"/>
    <cellStyle name="Normal 11 2 3 3 2 2 4" xfId="31652"/>
    <cellStyle name="Normal 11 2 3 3 2 2 5" xfId="31653"/>
    <cellStyle name="Normal 11 2 3 3 2 2 6" xfId="31654"/>
    <cellStyle name="Normal 11 2 3 3 2 3" xfId="31655"/>
    <cellStyle name="Normal 11 2 3 3 2 3 2" xfId="31656"/>
    <cellStyle name="Normal 11 2 3 3 2 3 2 2" xfId="31657"/>
    <cellStyle name="Normal 11 2 3 3 2 3 2 3" xfId="31658"/>
    <cellStyle name="Normal 11 2 3 3 2 3 3" xfId="31659"/>
    <cellStyle name="Normal 11 2 3 3 2 3 4" xfId="31660"/>
    <cellStyle name="Normal 11 2 3 3 2 3 5" xfId="31661"/>
    <cellStyle name="Normal 11 2 3 3 2 3 6" xfId="31662"/>
    <cellStyle name="Normal 11 2 3 3 2 4" xfId="31663"/>
    <cellStyle name="Normal 11 2 3 3 2 4 2" xfId="31664"/>
    <cellStyle name="Normal 11 2 3 3 2 4 3" xfId="31665"/>
    <cellStyle name="Normal 11 2 3 3 2 5" xfId="31666"/>
    <cellStyle name="Normal 11 2 3 3 2 6" xfId="31667"/>
    <cellStyle name="Normal 11 2 3 3 2 7" xfId="31668"/>
    <cellStyle name="Normal 11 2 3 3 2 8" xfId="31669"/>
    <cellStyle name="Normal 11 2 3 3 3" xfId="31670"/>
    <cellStyle name="Normal 11 2 3 3 3 2" xfId="31671"/>
    <cellStyle name="Normal 11 2 3 3 3 2 2" xfId="31672"/>
    <cellStyle name="Normal 11 2 3 3 3 2 2 2" xfId="31673"/>
    <cellStyle name="Normal 11 2 3 3 3 2 2 3" xfId="31674"/>
    <cellStyle name="Normal 11 2 3 3 3 2 3" xfId="31675"/>
    <cellStyle name="Normal 11 2 3 3 3 2 4" xfId="31676"/>
    <cellStyle name="Normal 11 2 3 3 3 2 5" xfId="31677"/>
    <cellStyle name="Normal 11 2 3 3 3 2 6" xfId="31678"/>
    <cellStyle name="Normal 11 2 3 3 3 3" xfId="31679"/>
    <cellStyle name="Normal 11 2 3 3 3 3 2" xfId="31680"/>
    <cellStyle name="Normal 11 2 3 3 3 3 3" xfId="31681"/>
    <cellStyle name="Normal 11 2 3 3 3 4" xfId="31682"/>
    <cellStyle name="Normal 11 2 3 3 3 5" xfId="31683"/>
    <cellStyle name="Normal 11 2 3 3 3 6" xfId="31684"/>
    <cellStyle name="Normal 11 2 3 3 3 7" xfId="31685"/>
    <cellStyle name="Normal 11 2 3 3 4" xfId="31686"/>
    <cellStyle name="Normal 11 2 3 3 4 2" xfId="31687"/>
    <cellStyle name="Normal 11 2 3 3 4 2 2" xfId="31688"/>
    <cellStyle name="Normal 11 2 3 3 4 2 3" xfId="31689"/>
    <cellStyle name="Normal 11 2 3 3 4 3" xfId="31690"/>
    <cellStyle name="Normal 11 2 3 3 4 4" xfId="31691"/>
    <cellStyle name="Normal 11 2 3 3 4 5" xfId="31692"/>
    <cellStyle name="Normal 11 2 3 3 4 6" xfId="31693"/>
    <cellStyle name="Normal 11 2 3 3 5" xfId="31694"/>
    <cellStyle name="Normal 11 2 3 3 5 2" xfId="31695"/>
    <cellStyle name="Normal 11 2 3 3 5 2 2" xfId="31696"/>
    <cellStyle name="Normal 11 2 3 3 5 2 3" xfId="31697"/>
    <cellStyle name="Normal 11 2 3 3 5 3" xfId="31698"/>
    <cellStyle name="Normal 11 2 3 3 5 4" xfId="31699"/>
    <cellStyle name="Normal 11 2 3 3 5 5" xfId="31700"/>
    <cellStyle name="Normal 11 2 3 3 5 6" xfId="31701"/>
    <cellStyle name="Normal 11 2 3 3 6" xfId="31702"/>
    <cellStyle name="Normal 11 2 3 3 6 2" xfId="31703"/>
    <cellStyle name="Normal 11 2 3 3 6 3" xfId="31704"/>
    <cellStyle name="Normal 11 2 3 3 7" xfId="31705"/>
    <cellStyle name="Normal 11 2 3 3 8" xfId="31706"/>
    <cellStyle name="Normal 11 2 3 3 9" xfId="31707"/>
    <cellStyle name="Normal 11 2 3 4" xfId="31708"/>
    <cellStyle name="Normal 11 2 3 4 2" xfId="31709"/>
    <cellStyle name="Normal 11 2 3 4 2 2" xfId="31710"/>
    <cellStyle name="Normal 11 2 3 4 2 2 2" xfId="31711"/>
    <cellStyle name="Normal 11 2 3 4 2 2 2 2" xfId="31712"/>
    <cellStyle name="Normal 11 2 3 4 2 2 2 3" xfId="31713"/>
    <cellStyle name="Normal 11 2 3 4 2 2 3" xfId="31714"/>
    <cellStyle name="Normal 11 2 3 4 2 2 4" xfId="31715"/>
    <cellStyle name="Normal 11 2 3 4 2 2 5" xfId="31716"/>
    <cellStyle name="Normal 11 2 3 4 2 2 6" xfId="31717"/>
    <cellStyle name="Normal 11 2 3 4 2 3" xfId="31718"/>
    <cellStyle name="Normal 11 2 3 4 2 3 2" xfId="31719"/>
    <cellStyle name="Normal 11 2 3 4 2 3 3" xfId="31720"/>
    <cellStyle name="Normal 11 2 3 4 2 4" xfId="31721"/>
    <cellStyle name="Normal 11 2 3 4 2 5" xfId="31722"/>
    <cellStyle name="Normal 11 2 3 4 2 6" xfId="31723"/>
    <cellStyle name="Normal 11 2 3 4 2 7" xfId="31724"/>
    <cellStyle name="Normal 11 2 3 4 3" xfId="31725"/>
    <cellStyle name="Normal 11 2 3 4 3 2" xfId="31726"/>
    <cellStyle name="Normal 11 2 3 4 3 2 2" xfId="31727"/>
    <cellStyle name="Normal 11 2 3 4 3 2 3" xfId="31728"/>
    <cellStyle name="Normal 11 2 3 4 3 3" xfId="31729"/>
    <cellStyle name="Normal 11 2 3 4 3 4" xfId="31730"/>
    <cellStyle name="Normal 11 2 3 4 3 5" xfId="31731"/>
    <cellStyle name="Normal 11 2 3 4 3 6" xfId="31732"/>
    <cellStyle name="Normal 11 2 3 4 4" xfId="31733"/>
    <cellStyle name="Normal 11 2 3 4 4 2" xfId="31734"/>
    <cellStyle name="Normal 11 2 3 4 4 2 2" xfId="31735"/>
    <cellStyle name="Normal 11 2 3 4 4 2 3" xfId="31736"/>
    <cellStyle name="Normal 11 2 3 4 4 3" xfId="31737"/>
    <cellStyle name="Normal 11 2 3 4 4 4" xfId="31738"/>
    <cellStyle name="Normal 11 2 3 4 4 5" xfId="31739"/>
    <cellStyle name="Normal 11 2 3 4 4 6" xfId="31740"/>
    <cellStyle name="Normal 11 2 3 4 5" xfId="31741"/>
    <cellStyle name="Normal 11 2 3 4 5 2" xfId="31742"/>
    <cellStyle name="Normal 11 2 3 4 5 3" xfId="31743"/>
    <cellStyle name="Normal 11 2 3 4 6" xfId="31744"/>
    <cellStyle name="Normal 11 2 3 4 7" xfId="31745"/>
    <cellStyle name="Normal 11 2 3 4 8" xfId="31746"/>
    <cellStyle name="Normal 11 2 3 4 9" xfId="31747"/>
    <cellStyle name="Normal 11 2 3 5" xfId="31748"/>
    <cellStyle name="Normal 11 2 3 5 2" xfId="31749"/>
    <cellStyle name="Normal 11 2 3 5 2 2" xfId="31750"/>
    <cellStyle name="Normal 11 2 3 5 2 2 2" xfId="31751"/>
    <cellStyle name="Normal 11 2 3 5 2 2 3" xfId="31752"/>
    <cellStyle name="Normal 11 2 3 5 2 3" xfId="31753"/>
    <cellStyle name="Normal 11 2 3 5 2 4" xfId="31754"/>
    <cellStyle name="Normal 11 2 3 5 2 5" xfId="31755"/>
    <cellStyle name="Normal 11 2 3 5 2 6" xfId="31756"/>
    <cellStyle name="Normal 11 2 3 5 3" xfId="31757"/>
    <cellStyle name="Normal 11 2 3 5 3 2" xfId="31758"/>
    <cellStyle name="Normal 11 2 3 5 3 3" xfId="31759"/>
    <cellStyle name="Normal 11 2 3 5 4" xfId="31760"/>
    <cellStyle name="Normal 11 2 3 5 5" xfId="31761"/>
    <cellStyle name="Normal 11 2 3 5 6" xfId="31762"/>
    <cellStyle name="Normal 11 2 3 5 7" xfId="31763"/>
    <cellStyle name="Normal 11 2 3 6" xfId="31764"/>
    <cellStyle name="Normal 11 2 3 6 2" xfId="31765"/>
    <cellStyle name="Normal 11 2 3 6 2 2" xfId="31766"/>
    <cellStyle name="Normal 11 2 3 6 2 3" xfId="31767"/>
    <cellStyle name="Normal 11 2 3 6 3" xfId="31768"/>
    <cellStyle name="Normal 11 2 3 6 4" xfId="31769"/>
    <cellStyle name="Normal 11 2 3 6 5" xfId="31770"/>
    <cellStyle name="Normal 11 2 3 6 6" xfId="31771"/>
    <cellStyle name="Normal 11 2 3 7" xfId="31772"/>
    <cellStyle name="Normal 11 2 3 7 2" xfId="31773"/>
    <cellStyle name="Normal 11 2 3 7 2 2" xfId="31774"/>
    <cellStyle name="Normal 11 2 3 7 2 3" xfId="31775"/>
    <cellStyle name="Normal 11 2 3 7 3" xfId="31776"/>
    <cellStyle name="Normal 11 2 3 7 4" xfId="31777"/>
    <cellStyle name="Normal 11 2 3 7 5" xfId="31778"/>
    <cellStyle name="Normal 11 2 3 7 6" xfId="31779"/>
    <cellStyle name="Normal 11 2 3 8" xfId="31780"/>
    <cellStyle name="Normal 11 2 3 8 2" xfId="31781"/>
    <cellStyle name="Normal 11 2 3 8 2 2" xfId="31782"/>
    <cellStyle name="Normal 11 2 3 8 2 3" xfId="31783"/>
    <cellStyle name="Normal 11 2 3 8 3" xfId="31784"/>
    <cellStyle name="Normal 11 2 3 8 4" xfId="31785"/>
    <cellStyle name="Normal 11 2 3 8 5" xfId="31786"/>
    <cellStyle name="Normal 11 2 3 8 6" xfId="31787"/>
    <cellStyle name="Normal 11 2 3 9" xfId="31788"/>
    <cellStyle name="Normal 11 2 3 9 2" xfId="31789"/>
    <cellStyle name="Normal 11 2 3 9 2 2" xfId="31790"/>
    <cellStyle name="Normal 11 2 3 9 2 3" xfId="31791"/>
    <cellStyle name="Normal 11 2 3 9 3" xfId="31792"/>
    <cellStyle name="Normal 11 2 3 9 4" xfId="31793"/>
    <cellStyle name="Normal 11 2 3 9 5" xfId="31794"/>
    <cellStyle name="Normal 11 2 3 9 6" xfId="31795"/>
    <cellStyle name="Normal 11 2 4" xfId="31796"/>
    <cellStyle name="Normal 11 2 4 10" xfId="31797"/>
    <cellStyle name="Normal 11 2 4 11" xfId="31798"/>
    <cellStyle name="Normal 11 2 4 12" xfId="31799"/>
    <cellStyle name="Normal 11 2 4 13" xfId="31800"/>
    <cellStyle name="Normal 11 2 4 2" xfId="31801"/>
    <cellStyle name="Normal 11 2 4 2 10" xfId="31802"/>
    <cellStyle name="Normal 11 2 4 2 2" xfId="31803"/>
    <cellStyle name="Normal 11 2 4 2 2 2" xfId="31804"/>
    <cellStyle name="Normal 11 2 4 2 2 2 2" xfId="31805"/>
    <cellStyle name="Normal 11 2 4 2 2 2 2 2" xfId="31806"/>
    <cellStyle name="Normal 11 2 4 2 2 2 2 3" xfId="31807"/>
    <cellStyle name="Normal 11 2 4 2 2 2 3" xfId="31808"/>
    <cellStyle name="Normal 11 2 4 2 2 2 4" xfId="31809"/>
    <cellStyle name="Normal 11 2 4 2 2 2 5" xfId="31810"/>
    <cellStyle name="Normal 11 2 4 2 2 2 6" xfId="31811"/>
    <cellStyle name="Normal 11 2 4 2 2 3" xfId="31812"/>
    <cellStyle name="Normal 11 2 4 2 2 3 2" xfId="31813"/>
    <cellStyle name="Normal 11 2 4 2 2 3 2 2" xfId="31814"/>
    <cellStyle name="Normal 11 2 4 2 2 3 2 3" xfId="31815"/>
    <cellStyle name="Normal 11 2 4 2 2 3 3" xfId="31816"/>
    <cellStyle name="Normal 11 2 4 2 2 3 4" xfId="31817"/>
    <cellStyle name="Normal 11 2 4 2 2 3 5" xfId="31818"/>
    <cellStyle name="Normal 11 2 4 2 2 3 6" xfId="31819"/>
    <cellStyle name="Normal 11 2 4 2 2 4" xfId="31820"/>
    <cellStyle name="Normal 11 2 4 2 2 4 2" xfId="31821"/>
    <cellStyle name="Normal 11 2 4 2 2 4 3" xfId="31822"/>
    <cellStyle name="Normal 11 2 4 2 2 5" xfId="31823"/>
    <cellStyle name="Normal 11 2 4 2 2 6" xfId="31824"/>
    <cellStyle name="Normal 11 2 4 2 2 7" xfId="31825"/>
    <cellStyle name="Normal 11 2 4 2 2 8" xfId="31826"/>
    <cellStyle name="Normal 11 2 4 2 3" xfId="31827"/>
    <cellStyle name="Normal 11 2 4 2 3 2" xfId="31828"/>
    <cellStyle name="Normal 11 2 4 2 3 2 2" xfId="31829"/>
    <cellStyle name="Normal 11 2 4 2 3 2 2 2" xfId="31830"/>
    <cellStyle name="Normal 11 2 4 2 3 2 2 3" xfId="31831"/>
    <cellStyle name="Normal 11 2 4 2 3 2 3" xfId="31832"/>
    <cellStyle name="Normal 11 2 4 2 3 2 4" xfId="31833"/>
    <cellStyle name="Normal 11 2 4 2 3 2 5" xfId="31834"/>
    <cellStyle name="Normal 11 2 4 2 3 2 6" xfId="31835"/>
    <cellStyle name="Normal 11 2 4 2 3 3" xfId="31836"/>
    <cellStyle name="Normal 11 2 4 2 3 3 2" xfId="31837"/>
    <cellStyle name="Normal 11 2 4 2 3 3 3" xfId="31838"/>
    <cellStyle name="Normal 11 2 4 2 3 4" xfId="31839"/>
    <cellStyle name="Normal 11 2 4 2 3 5" xfId="31840"/>
    <cellStyle name="Normal 11 2 4 2 3 6" xfId="31841"/>
    <cellStyle name="Normal 11 2 4 2 3 7" xfId="31842"/>
    <cellStyle name="Normal 11 2 4 2 4" xfId="31843"/>
    <cellStyle name="Normal 11 2 4 2 4 2" xfId="31844"/>
    <cellStyle name="Normal 11 2 4 2 4 2 2" xfId="31845"/>
    <cellStyle name="Normal 11 2 4 2 4 2 3" xfId="31846"/>
    <cellStyle name="Normal 11 2 4 2 4 3" xfId="31847"/>
    <cellStyle name="Normal 11 2 4 2 4 4" xfId="31848"/>
    <cellStyle name="Normal 11 2 4 2 4 5" xfId="31849"/>
    <cellStyle name="Normal 11 2 4 2 4 6" xfId="31850"/>
    <cellStyle name="Normal 11 2 4 2 5" xfId="31851"/>
    <cellStyle name="Normal 11 2 4 2 5 2" xfId="31852"/>
    <cellStyle name="Normal 11 2 4 2 5 2 2" xfId="31853"/>
    <cellStyle name="Normal 11 2 4 2 5 2 3" xfId="31854"/>
    <cellStyle name="Normal 11 2 4 2 5 3" xfId="31855"/>
    <cellStyle name="Normal 11 2 4 2 5 4" xfId="31856"/>
    <cellStyle name="Normal 11 2 4 2 5 5" xfId="31857"/>
    <cellStyle name="Normal 11 2 4 2 5 6" xfId="31858"/>
    <cellStyle name="Normal 11 2 4 2 6" xfId="31859"/>
    <cellStyle name="Normal 11 2 4 2 6 2" xfId="31860"/>
    <cellStyle name="Normal 11 2 4 2 6 3" xfId="31861"/>
    <cellStyle name="Normal 11 2 4 2 7" xfId="31862"/>
    <cellStyle name="Normal 11 2 4 2 8" xfId="31863"/>
    <cellStyle name="Normal 11 2 4 2 9" xfId="31864"/>
    <cellStyle name="Normal 11 2 4 3" xfId="31865"/>
    <cellStyle name="Normal 11 2 4 3 2" xfId="31866"/>
    <cellStyle name="Normal 11 2 4 3 2 2" xfId="31867"/>
    <cellStyle name="Normal 11 2 4 3 2 2 2" xfId="31868"/>
    <cellStyle name="Normal 11 2 4 3 2 2 2 2" xfId="31869"/>
    <cellStyle name="Normal 11 2 4 3 2 2 2 3" xfId="31870"/>
    <cellStyle name="Normal 11 2 4 3 2 2 3" xfId="31871"/>
    <cellStyle name="Normal 11 2 4 3 2 2 4" xfId="31872"/>
    <cellStyle name="Normal 11 2 4 3 2 2 5" xfId="31873"/>
    <cellStyle name="Normal 11 2 4 3 2 2 6" xfId="31874"/>
    <cellStyle name="Normal 11 2 4 3 2 3" xfId="31875"/>
    <cellStyle name="Normal 11 2 4 3 2 3 2" xfId="31876"/>
    <cellStyle name="Normal 11 2 4 3 2 3 3" xfId="31877"/>
    <cellStyle name="Normal 11 2 4 3 2 4" xfId="31878"/>
    <cellStyle name="Normal 11 2 4 3 2 5" xfId="31879"/>
    <cellStyle name="Normal 11 2 4 3 2 6" xfId="31880"/>
    <cellStyle name="Normal 11 2 4 3 2 7" xfId="31881"/>
    <cellStyle name="Normal 11 2 4 3 3" xfId="31882"/>
    <cellStyle name="Normal 11 2 4 3 3 2" xfId="31883"/>
    <cellStyle name="Normal 11 2 4 3 3 2 2" xfId="31884"/>
    <cellStyle name="Normal 11 2 4 3 3 2 3" xfId="31885"/>
    <cellStyle name="Normal 11 2 4 3 3 3" xfId="31886"/>
    <cellStyle name="Normal 11 2 4 3 3 4" xfId="31887"/>
    <cellStyle name="Normal 11 2 4 3 3 5" xfId="31888"/>
    <cellStyle name="Normal 11 2 4 3 3 6" xfId="31889"/>
    <cellStyle name="Normal 11 2 4 3 4" xfId="31890"/>
    <cellStyle name="Normal 11 2 4 3 4 2" xfId="31891"/>
    <cellStyle name="Normal 11 2 4 3 4 2 2" xfId="31892"/>
    <cellStyle name="Normal 11 2 4 3 4 2 3" xfId="31893"/>
    <cellStyle name="Normal 11 2 4 3 4 3" xfId="31894"/>
    <cellStyle name="Normal 11 2 4 3 4 4" xfId="31895"/>
    <cellStyle name="Normal 11 2 4 3 4 5" xfId="31896"/>
    <cellStyle name="Normal 11 2 4 3 4 6" xfId="31897"/>
    <cellStyle name="Normal 11 2 4 3 5" xfId="31898"/>
    <cellStyle name="Normal 11 2 4 3 5 2" xfId="31899"/>
    <cellStyle name="Normal 11 2 4 3 5 3" xfId="31900"/>
    <cellStyle name="Normal 11 2 4 3 6" xfId="31901"/>
    <cellStyle name="Normal 11 2 4 3 7" xfId="31902"/>
    <cellStyle name="Normal 11 2 4 3 8" xfId="31903"/>
    <cellStyle name="Normal 11 2 4 3 9" xfId="31904"/>
    <cellStyle name="Normal 11 2 4 4" xfId="31905"/>
    <cellStyle name="Normal 11 2 4 4 2" xfId="31906"/>
    <cellStyle name="Normal 11 2 4 4 2 2" xfId="31907"/>
    <cellStyle name="Normal 11 2 4 4 2 2 2" xfId="31908"/>
    <cellStyle name="Normal 11 2 4 4 2 2 3" xfId="31909"/>
    <cellStyle name="Normal 11 2 4 4 2 3" xfId="31910"/>
    <cellStyle name="Normal 11 2 4 4 2 4" xfId="31911"/>
    <cellStyle name="Normal 11 2 4 4 2 5" xfId="31912"/>
    <cellStyle name="Normal 11 2 4 4 2 6" xfId="31913"/>
    <cellStyle name="Normal 11 2 4 4 3" xfId="31914"/>
    <cellStyle name="Normal 11 2 4 4 3 2" xfId="31915"/>
    <cellStyle name="Normal 11 2 4 4 3 3" xfId="31916"/>
    <cellStyle name="Normal 11 2 4 4 4" xfId="31917"/>
    <cellStyle name="Normal 11 2 4 4 5" xfId="31918"/>
    <cellStyle name="Normal 11 2 4 4 6" xfId="31919"/>
    <cellStyle name="Normal 11 2 4 4 7" xfId="31920"/>
    <cellStyle name="Normal 11 2 4 5" xfId="31921"/>
    <cellStyle name="Normal 11 2 4 5 2" xfId="31922"/>
    <cellStyle name="Normal 11 2 4 5 2 2" xfId="31923"/>
    <cellStyle name="Normal 11 2 4 5 2 3" xfId="31924"/>
    <cellStyle name="Normal 11 2 4 5 3" xfId="31925"/>
    <cellStyle name="Normal 11 2 4 5 4" xfId="31926"/>
    <cellStyle name="Normal 11 2 4 5 5" xfId="31927"/>
    <cellStyle name="Normal 11 2 4 5 6" xfId="31928"/>
    <cellStyle name="Normal 11 2 4 6" xfId="31929"/>
    <cellStyle name="Normal 11 2 4 6 2" xfId="31930"/>
    <cellStyle name="Normal 11 2 4 6 2 2" xfId="31931"/>
    <cellStyle name="Normal 11 2 4 6 2 3" xfId="31932"/>
    <cellStyle name="Normal 11 2 4 6 3" xfId="31933"/>
    <cellStyle name="Normal 11 2 4 6 4" xfId="31934"/>
    <cellStyle name="Normal 11 2 4 6 5" xfId="31935"/>
    <cellStyle name="Normal 11 2 4 6 6" xfId="31936"/>
    <cellStyle name="Normal 11 2 4 7" xfId="31937"/>
    <cellStyle name="Normal 11 2 4 7 2" xfId="31938"/>
    <cellStyle name="Normal 11 2 4 7 2 2" xfId="31939"/>
    <cellStyle name="Normal 11 2 4 7 2 3" xfId="31940"/>
    <cellStyle name="Normal 11 2 4 7 3" xfId="31941"/>
    <cellStyle name="Normal 11 2 4 7 4" xfId="31942"/>
    <cellStyle name="Normal 11 2 4 7 5" xfId="31943"/>
    <cellStyle name="Normal 11 2 4 7 6" xfId="31944"/>
    <cellStyle name="Normal 11 2 4 8" xfId="31945"/>
    <cellStyle name="Normal 11 2 4 8 2" xfId="31946"/>
    <cellStyle name="Normal 11 2 4 8 2 2" xfId="31947"/>
    <cellStyle name="Normal 11 2 4 8 2 3" xfId="31948"/>
    <cellStyle name="Normal 11 2 4 8 3" xfId="31949"/>
    <cellStyle name="Normal 11 2 4 8 4" xfId="31950"/>
    <cellStyle name="Normal 11 2 4 8 5" xfId="31951"/>
    <cellStyle name="Normal 11 2 4 8 6" xfId="31952"/>
    <cellStyle name="Normal 11 2 4 9" xfId="31953"/>
    <cellStyle name="Normal 11 2 4 9 2" xfId="31954"/>
    <cellStyle name="Normal 11 2 4 9 3" xfId="31955"/>
    <cellStyle name="Normal 11 2 5" xfId="31956"/>
    <cellStyle name="Normal 11 2 5 10" xfId="31957"/>
    <cellStyle name="Normal 11 2 5 2" xfId="31958"/>
    <cellStyle name="Normal 11 2 5 2 2" xfId="31959"/>
    <cellStyle name="Normal 11 2 5 2 2 2" xfId="31960"/>
    <cellStyle name="Normal 11 2 5 2 2 2 2" xfId="31961"/>
    <cellStyle name="Normal 11 2 5 2 2 2 3" xfId="31962"/>
    <cellStyle name="Normal 11 2 5 2 2 3" xfId="31963"/>
    <cellStyle name="Normal 11 2 5 2 2 4" xfId="31964"/>
    <cellStyle name="Normal 11 2 5 2 2 5" xfId="31965"/>
    <cellStyle name="Normal 11 2 5 2 2 6" xfId="31966"/>
    <cellStyle name="Normal 11 2 5 2 3" xfId="31967"/>
    <cellStyle name="Normal 11 2 5 2 3 2" xfId="31968"/>
    <cellStyle name="Normal 11 2 5 2 3 2 2" xfId="31969"/>
    <cellStyle name="Normal 11 2 5 2 3 2 3" xfId="31970"/>
    <cellStyle name="Normal 11 2 5 2 3 3" xfId="31971"/>
    <cellStyle name="Normal 11 2 5 2 3 4" xfId="31972"/>
    <cellStyle name="Normal 11 2 5 2 3 5" xfId="31973"/>
    <cellStyle name="Normal 11 2 5 2 3 6" xfId="31974"/>
    <cellStyle name="Normal 11 2 5 2 4" xfId="31975"/>
    <cellStyle name="Normal 11 2 5 2 4 2" xfId="31976"/>
    <cellStyle name="Normal 11 2 5 2 4 3" xfId="31977"/>
    <cellStyle name="Normal 11 2 5 2 5" xfId="31978"/>
    <cellStyle name="Normal 11 2 5 2 6" xfId="31979"/>
    <cellStyle name="Normal 11 2 5 2 7" xfId="31980"/>
    <cellStyle name="Normal 11 2 5 2 8" xfId="31981"/>
    <cellStyle name="Normal 11 2 5 3" xfId="31982"/>
    <cellStyle name="Normal 11 2 5 3 2" xfId="31983"/>
    <cellStyle name="Normal 11 2 5 3 2 2" xfId="31984"/>
    <cellStyle name="Normal 11 2 5 3 2 2 2" xfId="31985"/>
    <cellStyle name="Normal 11 2 5 3 2 2 3" xfId="31986"/>
    <cellStyle name="Normal 11 2 5 3 2 3" xfId="31987"/>
    <cellStyle name="Normal 11 2 5 3 2 4" xfId="31988"/>
    <cellStyle name="Normal 11 2 5 3 2 5" xfId="31989"/>
    <cellStyle name="Normal 11 2 5 3 2 6" xfId="31990"/>
    <cellStyle name="Normal 11 2 5 3 3" xfId="31991"/>
    <cellStyle name="Normal 11 2 5 3 3 2" xfId="31992"/>
    <cellStyle name="Normal 11 2 5 3 3 3" xfId="31993"/>
    <cellStyle name="Normal 11 2 5 3 4" xfId="31994"/>
    <cellStyle name="Normal 11 2 5 3 5" xfId="31995"/>
    <cellStyle name="Normal 11 2 5 3 6" xfId="31996"/>
    <cellStyle name="Normal 11 2 5 3 7" xfId="31997"/>
    <cellStyle name="Normal 11 2 5 4" xfId="31998"/>
    <cellStyle name="Normal 11 2 5 4 2" xfId="31999"/>
    <cellStyle name="Normal 11 2 5 4 2 2" xfId="32000"/>
    <cellStyle name="Normal 11 2 5 4 2 3" xfId="32001"/>
    <cellStyle name="Normal 11 2 5 4 3" xfId="32002"/>
    <cellStyle name="Normal 11 2 5 4 4" xfId="32003"/>
    <cellStyle name="Normal 11 2 5 4 5" xfId="32004"/>
    <cellStyle name="Normal 11 2 5 4 6" xfId="32005"/>
    <cellStyle name="Normal 11 2 5 5" xfId="32006"/>
    <cellStyle name="Normal 11 2 5 5 2" xfId="32007"/>
    <cellStyle name="Normal 11 2 5 5 2 2" xfId="32008"/>
    <cellStyle name="Normal 11 2 5 5 2 3" xfId="32009"/>
    <cellStyle name="Normal 11 2 5 5 3" xfId="32010"/>
    <cellStyle name="Normal 11 2 5 5 4" xfId="32011"/>
    <cellStyle name="Normal 11 2 5 5 5" xfId="32012"/>
    <cellStyle name="Normal 11 2 5 5 6" xfId="32013"/>
    <cellStyle name="Normal 11 2 5 6" xfId="32014"/>
    <cellStyle name="Normal 11 2 5 6 2" xfId="32015"/>
    <cellStyle name="Normal 11 2 5 6 3" xfId="32016"/>
    <cellStyle name="Normal 11 2 5 7" xfId="32017"/>
    <cellStyle name="Normal 11 2 5 8" xfId="32018"/>
    <cellStyle name="Normal 11 2 5 9" xfId="32019"/>
    <cellStyle name="Normal 11 2 6" xfId="32020"/>
    <cellStyle name="Normal 11 2 6 2" xfId="32021"/>
    <cellStyle name="Normal 11 2 6 2 2" xfId="32022"/>
    <cellStyle name="Normal 11 2 6 2 2 2" xfId="32023"/>
    <cellStyle name="Normal 11 2 6 2 2 2 2" xfId="32024"/>
    <cellStyle name="Normal 11 2 6 2 2 2 3" xfId="32025"/>
    <cellStyle name="Normal 11 2 6 2 2 3" xfId="32026"/>
    <cellStyle name="Normal 11 2 6 2 2 4" xfId="32027"/>
    <cellStyle name="Normal 11 2 6 2 2 5" xfId="32028"/>
    <cellStyle name="Normal 11 2 6 2 2 6" xfId="32029"/>
    <cellStyle name="Normal 11 2 6 2 3" xfId="32030"/>
    <cellStyle name="Normal 11 2 6 2 3 2" xfId="32031"/>
    <cellStyle name="Normal 11 2 6 2 3 3" xfId="32032"/>
    <cellStyle name="Normal 11 2 6 2 4" xfId="32033"/>
    <cellStyle name="Normal 11 2 6 2 5" xfId="32034"/>
    <cellStyle name="Normal 11 2 6 2 6" xfId="32035"/>
    <cellStyle name="Normal 11 2 6 2 7" xfId="32036"/>
    <cellStyle name="Normal 11 2 6 3" xfId="32037"/>
    <cellStyle name="Normal 11 2 6 3 2" xfId="32038"/>
    <cellStyle name="Normal 11 2 6 3 2 2" xfId="32039"/>
    <cellStyle name="Normal 11 2 6 3 2 3" xfId="32040"/>
    <cellStyle name="Normal 11 2 6 3 3" xfId="32041"/>
    <cellStyle name="Normal 11 2 6 3 4" xfId="32042"/>
    <cellStyle name="Normal 11 2 6 3 5" xfId="32043"/>
    <cellStyle name="Normal 11 2 6 3 6" xfId="32044"/>
    <cellStyle name="Normal 11 2 6 4" xfId="32045"/>
    <cellStyle name="Normal 11 2 6 4 2" xfId="32046"/>
    <cellStyle name="Normal 11 2 6 4 2 2" xfId="32047"/>
    <cellStyle name="Normal 11 2 6 4 2 3" xfId="32048"/>
    <cellStyle name="Normal 11 2 6 4 3" xfId="32049"/>
    <cellStyle name="Normal 11 2 6 4 4" xfId="32050"/>
    <cellStyle name="Normal 11 2 6 4 5" xfId="32051"/>
    <cellStyle name="Normal 11 2 6 4 6" xfId="32052"/>
    <cellStyle name="Normal 11 2 6 5" xfId="32053"/>
    <cellStyle name="Normal 11 2 6 5 2" xfId="32054"/>
    <cellStyle name="Normal 11 2 6 5 3" xfId="32055"/>
    <cellStyle name="Normal 11 2 6 6" xfId="32056"/>
    <cellStyle name="Normal 11 2 6 7" xfId="32057"/>
    <cellStyle name="Normal 11 2 6 8" xfId="32058"/>
    <cellStyle name="Normal 11 2 6 9" xfId="32059"/>
    <cellStyle name="Normal 11 2 7" xfId="32060"/>
    <cellStyle name="Normal 11 2 7 2" xfId="32061"/>
    <cellStyle name="Normal 11 2 7 2 2" xfId="32062"/>
    <cellStyle name="Normal 11 2 7 2 2 2" xfId="32063"/>
    <cellStyle name="Normal 11 2 7 2 2 3" xfId="32064"/>
    <cellStyle name="Normal 11 2 7 2 3" xfId="32065"/>
    <cellStyle name="Normal 11 2 7 2 4" xfId="32066"/>
    <cellStyle name="Normal 11 2 7 2 5" xfId="32067"/>
    <cellStyle name="Normal 11 2 7 2 6" xfId="32068"/>
    <cellStyle name="Normal 11 2 7 3" xfId="32069"/>
    <cellStyle name="Normal 11 2 7 3 2" xfId="32070"/>
    <cellStyle name="Normal 11 2 7 3 3" xfId="32071"/>
    <cellStyle name="Normal 11 2 7 4" xfId="32072"/>
    <cellStyle name="Normal 11 2 7 5" xfId="32073"/>
    <cellStyle name="Normal 11 2 7 6" xfId="32074"/>
    <cellStyle name="Normal 11 2 7 7" xfId="32075"/>
    <cellStyle name="Normal 11 2 8" xfId="32076"/>
    <cellStyle name="Normal 11 2 8 2" xfId="32077"/>
    <cellStyle name="Normal 11 2 8 2 2" xfId="32078"/>
    <cellStyle name="Normal 11 2 8 2 3" xfId="32079"/>
    <cellStyle name="Normal 11 2 8 3" xfId="32080"/>
    <cellStyle name="Normal 11 2 8 4" xfId="32081"/>
    <cellStyle name="Normal 11 2 8 5" xfId="32082"/>
    <cellStyle name="Normal 11 2 8 6" xfId="32083"/>
    <cellStyle name="Normal 11 2 9" xfId="32084"/>
    <cellStyle name="Normal 11 2 9 2" xfId="32085"/>
    <cellStyle name="Normal 11 2 9 2 2" xfId="32086"/>
    <cellStyle name="Normal 11 2 9 2 3" xfId="32087"/>
    <cellStyle name="Normal 11 2 9 3" xfId="32088"/>
    <cellStyle name="Normal 11 2 9 4" xfId="32089"/>
    <cellStyle name="Normal 11 2 9 5" xfId="32090"/>
    <cellStyle name="Normal 11 2 9 6" xfId="32091"/>
    <cellStyle name="Normal 11 3" xfId="387"/>
    <cellStyle name="Normal 11 3 10" xfId="32092"/>
    <cellStyle name="Normal 11 3 10 2" xfId="32093"/>
    <cellStyle name="Normal 11 3 10 2 2" xfId="32094"/>
    <cellStyle name="Normal 11 3 10 2 3" xfId="32095"/>
    <cellStyle name="Normal 11 3 10 3" xfId="32096"/>
    <cellStyle name="Normal 11 3 10 4" xfId="32097"/>
    <cellStyle name="Normal 11 3 10 5" xfId="32098"/>
    <cellStyle name="Normal 11 3 10 6" xfId="32099"/>
    <cellStyle name="Normal 11 3 11" xfId="32100"/>
    <cellStyle name="Normal 11 3 11 2" xfId="32101"/>
    <cellStyle name="Normal 11 3 11 2 2" xfId="32102"/>
    <cellStyle name="Normal 11 3 11 2 3" xfId="32103"/>
    <cellStyle name="Normal 11 3 11 3" xfId="32104"/>
    <cellStyle name="Normal 11 3 11 4" xfId="32105"/>
    <cellStyle name="Normal 11 3 11 5" xfId="32106"/>
    <cellStyle name="Normal 11 3 11 6" xfId="32107"/>
    <cellStyle name="Normal 11 3 12" xfId="32108"/>
    <cellStyle name="Normal 11 3 12 2" xfId="32109"/>
    <cellStyle name="Normal 11 3 12 3" xfId="32110"/>
    <cellStyle name="Normal 11 3 13" xfId="32111"/>
    <cellStyle name="Normal 11 3 14" xfId="32112"/>
    <cellStyle name="Normal 11 3 15" xfId="32113"/>
    <cellStyle name="Normal 11 3 16" xfId="32114"/>
    <cellStyle name="Normal 11 3 2" xfId="32115"/>
    <cellStyle name="Normal 11 3 2 10" xfId="32116"/>
    <cellStyle name="Normal 11 3 2 10 2" xfId="32117"/>
    <cellStyle name="Normal 11 3 2 10 3" xfId="32118"/>
    <cellStyle name="Normal 11 3 2 11" xfId="32119"/>
    <cellStyle name="Normal 11 3 2 12" xfId="32120"/>
    <cellStyle name="Normal 11 3 2 13" xfId="32121"/>
    <cellStyle name="Normal 11 3 2 14" xfId="32122"/>
    <cellStyle name="Normal 11 3 2 2" xfId="32123"/>
    <cellStyle name="Normal 11 3 2 2 10" xfId="32124"/>
    <cellStyle name="Normal 11 3 2 2 11" xfId="32125"/>
    <cellStyle name="Normal 11 3 2 2 12" xfId="32126"/>
    <cellStyle name="Normal 11 3 2 2 13" xfId="32127"/>
    <cellStyle name="Normal 11 3 2 2 2" xfId="32128"/>
    <cellStyle name="Normal 11 3 2 2 2 10" xfId="32129"/>
    <cellStyle name="Normal 11 3 2 2 2 2" xfId="32130"/>
    <cellStyle name="Normal 11 3 2 2 2 2 2" xfId="32131"/>
    <cellStyle name="Normal 11 3 2 2 2 2 2 2" xfId="32132"/>
    <cellStyle name="Normal 11 3 2 2 2 2 2 2 2" xfId="32133"/>
    <cellStyle name="Normal 11 3 2 2 2 2 2 2 3" xfId="32134"/>
    <cellStyle name="Normal 11 3 2 2 2 2 2 3" xfId="32135"/>
    <cellStyle name="Normal 11 3 2 2 2 2 2 4" xfId="32136"/>
    <cellStyle name="Normal 11 3 2 2 2 2 2 5" xfId="32137"/>
    <cellStyle name="Normal 11 3 2 2 2 2 2 6" xfId="32138"/>
    <cellStyle name="Normal 11 3 2 2 2 2 3" xfId="32139"/>
    <cellStyle name="Normal 11 3 2 2 2 2 3 2" xfId="32140"/>
    <cellStyle name="Normal 11 3 2 2 2 2 3 2 2" xfId="32141"/>
    <cellStyle name="Normal 11 3 2 2 2 2 3 2 3" xfId="32142"/>
    <cellStyle name="Normal 11 3 2 2 2 2 3 3" xfId="32143"/>
    <cellStyle name="Normal 11 3 2 2 2 2 3 4" xfId="32144"/>
    <cellStyle name="Normal 11 3 2 2 2 2 3 5" xfId="32145"/>
    <cellStyle name="Normal 11 3 2 2 2 2 3 6" xfId="32146"/>
    <cellStyle name="Normal 11 3 2 2 2 2 4" xfId="32147"/>
    <cellStyle name="Normal 11 3 2 2 2 2 4 2" xfId="32148"/>
    <cellStyle name="Normal 11 3 2 2 2 2 4 3" xfId="32149"/>
    <cellStyle name="Normal 11 3 2 2 2 2 5" xfId="32150"/>
    <cellStyle name="Normal 11 3 2 2 2 2 6" xfId="32151"/>
    <cellStyle name="Normal 11 3 2 2 2 2 7" xfId="32152"/>
    <cellStyle name="Normal 11 3 2 2 2 2 8" xfId="32153"/>
    <cellStyle name="Normal 11 3 2 2 2 3" xfId="32154"/>
    <cellStyle name="Normal 11 3 2 2 2 3 2" xfId="32155"/>
    <cellStyle name="Normal 11 3 2 2 2 3 2 2" xfId="32156"/>
    <cellStyle name="Normal 11 3 2 2 2 3 2 2 2" xfId="32157"/>
    <cellStyle name="Normal 11 3 2 2 2 3 2 2 3" xfId="32158"/>
    <cellStyle name="Normal 11 3 2 2 2 3 2 3" xfId="32159"/>
    <cellStyle name="Normal 11 3 2 2 2 3 2 4" xfId="32160"/>
    <cellStyle name="Normal 11 3 2 2 2 3 2 5" xfId="32161"/>
    <cellStyle name="Normal 11 3 2 2 2 3 2 6" xfId="32162"/>
    <cellStyle name="Normal 11 3 2 2 2 3 3" xfId="32163"/>
    <cellStyle name="Normal 11 3 2 2 2 3 3 2" xfId="32164"/>
    <cellStyle name="Normal 11 3 2 2 2 3 3 3" xfId="32165"/>
    <cellStyle name="Normal 11 3 2 2 2 3 4" xfId="32166"/>
    <cellStyle name="Normal 11 3 2 2 2 3 5" xfId="32167"/>
    <cellStyle name="Normal 11 3 2 2 2 3 6" xfId="32168"/>
    <cellStyle name="Normal 11 3 2 2 2 3 7" xfId="32169"/>
    <cellStyle name="Normal 11 3 2 2 2 4" xfId="32170"/>
    <cellStyle name="Normal 11 3 2 2 2 4 2" xfId="32171"/>
    <cellStyle name="Normal 11 3 2 2 2 4 2 2" xfId="32172"/>
    <cellStyle name="Normal 11 3 2 2 2 4 2 3" xfId="32173"/>
    <cellStyle name="Normal 11 3 2 2 2 4 3" xfId="32174"/>
    <cellStyle name="Normal 11 3 2 2 2 4 4" xfId="32175"/>
    <cellStyle name="Normal 11 3 2 2 2 4 5" xfId="32176"/>
    <cellStyle name="Normal 11 3 2 2 2 4 6" xfId="32177"/>
    <cellStyle name="Normal 11 3 2 2 2 5" xfId="32178"/>
    <cellStyle name="Normal 11 3 2 2 2 5 2" xfId="32179"/>
    <cellStyle name="Normal 11 3 2 2 2 5 2 2" xfId="32180"/>
    <cellStyle name="Normal 11 3 2 2 2 5 2 3" xfId="32181"/>
    <cellStyle name="Normal 11 3 2 2 2 5 3" xfId="32182"/>
    <cellStyle name="Normal 11 3 2 2 2 5 4" xfId="32183"/>
    <cellStyle name="Normal 11 3 2 2 2 5 5" xfId="32184"/>
    <cellStyle name="Normal 11 3 2 2 2 5 6" xfId="32185"/>
    <cellStyle name="Normal 11 3 2 2 2 6" xfId="32186"/>
    <cellStyle name="Normal 11 3 2 2 2 6 2" xfId="32187"/>
    <cellStyle name="Normal 11 3 2 2 2 6 3" xfId="32188"/>
    <cellStyle name="Normal 11 3 2 2 2 7" xfId="32189"/>
    <cellStyle name="Normal 11 3 2 2 2 8" xfId="32190"/>
    <cellStyle name="Normal 11 3 2 2 2 9" xfId="32191"/>
    <cellStyle name="Normal 11 3 2 2 3" xfId="32192"/>
    <cellStyle name="Normal 11 3 2 2 3 2" xfId="32193"/>
    <cellStyle name="Normal 11 3 2 2 3 2 2" xfId="32194"/>
    <cellStyle name="Normal 11 3 2 2 3 2 2 2" xfId="32195"/>
    <cellStyle name="Normal 11 3 2 2 3 2 2 2 2" xfId="32196"/>
    <cellStyle name="Normal 11 3 2 2 3 2 2 2 3" xfId="32197"/>
    <cellStyle name="Normal 11 3 2 2 3 2 2 3" xfId="32198"/>
    <cellStyle name="Normal 11 3 2 2 3 2 2 4" xfId="32199"/>
    <cellStyle name="Normal 11 3 2 2 3 2 2 5" xfId="32200"/>
    <cellStyle name="Normal 11 3 2 2 3 2 2 6" xfId="32201"/>
    <cellStyle name="Normal 11 3 2 2 3 2 3" xfId="32202"/>
    <cellStyle name="Normal 11 3 2 2 3 2 3 2" xfId="32203"/>
    <cellStyle name="Normal 11 3 2 2 3 2 3 3" xfId="32204"/>
    <cellStyle name="Normal 11 3 2 2 3 2 4" xfId="32205"/>
    <cellStyle name="Normal 11 3 2 2 3 2 5" xfId="32206"/>
    <cellStyle name="Normal 11 3 2 2 3 2 6" xfId="32207"/>
    <cellStyle name="Normal 11 3 2 2 3 2 7" xfId="32208"/>
    <cellStyle name="Normal 11 3 2 2 3 3" xfId="32209"/>
    <cellStyle name="Normal 11 3 2 2 3 3 2" xfId="32210"/>
    <cellStyle name="Normal 11 3 2 2 3 3 2 2" xfId="32211"/>
    <cellStyle name="Normal 11 3 2 2 3 3 2 3" xfId="32212"/>
    <cellStyle name="Normal 11 3 2 2 3 3 3" xfId="32213"/>
    <cellStyle name="Normal 11 3 2 2 3 3 4" xfId="32214"/>
    <cellStyle name="Normal 11 3 2 2 3 3 5" xfId="32215"/>
    <cellStyle name="Normal 11 3 2 2 3 3 6" xfId="32216"/>
    <cellStyle name="Normal 11 3 2 2 3 4" xfId="32217"/>
    <cellStyle name="Normal 11 3 2 2 3 4 2" xfId="32218"/>
    <cellStyle name="Normal 11 3 2 2 3 4 2 2" xfId="32219"/>
    <cellStyle name="Normal 11 3 2 2 3 4 2 3" xfId="32220"/>
    <cellStyle name="Normal 11 3 2 2 3 4 3" xfId="32221"/>
    <cellStyle name="Normal 11 3 2 2 3 4 4" xfId="32222"/>
    <cellStyle name="Normal 11 3 2 2 3 4 5" xfId="32223"/>
    <cellStyle name="Normal 11 3 2 2 3 4 6" xfId="32224"/>
    <cellStyle name="Normal 11 3 2 2 3 5" xfId="32225"/>
    <cellStyle name="Normal 11 3 2 2 3 5 2" xfId="32226"/>
    <cellStyle name="Normal 11 3 2 2 3 5 3" xfId="32227"/>
    <cellStyle name="Normal 11 3 2 2 3 6" xfId="32228"/>
    <cellStyle name="Normal 11 3 2 2 3 7" xfId="32229"/>
    <cellStyle name="Normal 11 3 2 2 3 8" xfId="32230"/>
    <cellStyle name="Normal 11 3 2 2 3 9" xfId="32231"/>
    <cellStyle name="Normal 11 3 2 2 4" xfId="32232"/>
    <cellStyle name="Normal 11 3 2 2 4 2" xfId="32233"/>
    <cellStyle name="Normal 11 3 2 2 4 2 2" xfId="32234"/>
    <cellStyle name="Normal 11 3 2 2 4 2 2 2" xfId="32235"/>
    <cellStyle name="Normal 11 3 2 2 4 2 2 3" xfId="32236"/>
    <cellStyle name="Normal 11 3 2 2 4 2 3" xfId="32237"/>
    <cellStyle name="Normal 11 3 2 2 4 2 4" xfId="32238"/>
    <cellStyle name="Normal 11 3 2 2 4 2 5" xfId="32239"/>
    <cellStyle name="Normal 11 3 2 2 4 2 6" xfId="32240"/>
    <cellStyle name="Normal 11 3 2 2 4 3" xfId="32241"/>
    <cellStyle name="Normal 11 3 2 2 4 3 2" xfId="32242"/>
    <cellStyle name="Normal 11 3 2 2 4 3 3" xfId="32243"/>
    <cellStyle name="Normal 11 3 2 2 4 4" xfId="32244"/>
    <cellStyle name="Normal 11 3 2 2 4 5" xfId="32245"/>
    <cellStyle name="Normal 11 3 2 2 4 6" xfId="32246"/>
    <cellStyle name="Normal 11 3 2 2 4 7" xfId="32247"/>
    <cellStyle name="Normal 11 3 2 2 5" xfId="32248"/>
    <cellStyle name="Normal 11 3 2 2 5 2" xfId="32249"/>
    <cellStyle name="Normal 11 3 2 2 5 2 2" xfId="32250"/>
    <cellStyle name="Normal 11 3 2 2 5 2 3" xfId="32251"/>
    <cellStyle name="Normal 11 3 2 2 5 3" xfId="32252"/>
    <cellStyle name="Normal 11 3 2 2 5 4" xfId="32253"/>
    <cellStyle name="Normal 11 3 2 2 5 5" xfId="32254"/>
    <cellStyle name="Normal 11 3 2 2 5 6" xfId="32255"/>
    <cellStyle name="Normal 11 3 2 2 6" xfId="32256"/>
    <cellStyle name="Normal 11 3 2 2 6 2" xfId="32257"/>
    <cellStyle name="Normal 11 3 2 2 6 2 2" xfId="32258"/>
    <cellStyle name="Normal 11 3 2 2 6 2 3" xfId="32259"/>
    <cellStyle name="Normal 11 3 2 2 6 3" xfId="32260"/>
    <cellStyle name="Normal 11 3 2 2 6 4" xfId="32261"/>
    <cellStyle name="Normal 11 3 2 2 6 5" xfId="32262"/>
    <cellStyle name="Normal 11 3 2 2 6 6" xfId="32263"/>
    <cellStyle name="Normal 11 3 2 2 7" xfId="32264"/>
    <cellStyle name="Normal 11 3 2 2 7 2" xfId="32265"/>
    <cellStyle name="Normal 11 3 2 2 7 2 2" xfId="32266"/>
    <cellStyle name="Normal 11 3 2 2 7 2 3" xfId="32267"/>
    <cellStyle name="Normal 11 3 2 2 7 3" xfId="32268"/>
    <cellStyle name="Normal 11 3 2 2 7 4" xfId="32269"/>
    <cellStyle name="Normal 11 3 2 2 7 5" xfId="32270"/>
    <cellStyle name="Normal 11 3 2 2 7 6" xfId="32271"/>
    <cellStyle name="Normal 11 3 2 2 8" xfId="32272"/>
    <cellStyle name="Normal 11 3 2 2 8 2" xfId="32273"/>
    <cellStyle name="Normal 11 3 2 2 8 2 2" xfId="32274"/>
    <cellStyle name="Normal 11 3 2 2 8 2 3" xfId="32275"/>
    <cellStyle name="Normal 11 3 2 2 8 3" xfId="32276"/>
    <cellStyle name="Normal 11 3 2 2 8 4" xfId="32277"/>
    <cellStyle name="Normal 11 3 2 2 8 5" xfId="32278"/>
    <cellStyle name="Normal 11 3 2 2 8 6" xfId="32279"/>
    <cellStyle name="Normal 11 3 2 2 9" xfId="32280"/>
    <cellStyle name="Normal 11 3 2 2 9 2" xfId="32281"/>
    <cellStyle name="Normal 11 3 2 2 9 3" xfId="32282"/>
    <cellStyle name="Normal 11 3 2 3" xfId="32283"/>
    <cellStyle name="Normal 11 3 2 3 10" xfId="32284"/>
    <cellStyle name="Normal 11 3 2 3 2" xfId="32285"/>
    <cellStyle name="Normal 11 3 2 3 2 2" xfId="32286"/>
    <cellStyle name="Normal 11 3 2 3 2 2 2" xfId="32287"/>
    <cellStyle name="Normal 11 3 2 3 2 2 2 2" xfId="32288"/>
    <cellStyle name="Normal 11 3 2 3 2 2 2 3" xfId="32289"/>
    <cellStyle name="Normal 11 3 2 3 2 2 3" xfId="32290"/>
    <cellStyle name="Normal 11 3 2 3 2 2 4" xfId="32291"/>
    <cellStyle name="Normal 11 3 2 3 2 2 5" xfId="32292"/>
    <cellStyle name="Normal 11 3 2 3 2 2 6" xfId="32293"/>
    <cellStyle name="Normal 11 3 2 3 2 3" xfId="32294"/>
    <cellStyle name="Normal 11 3 2 3 2 3 2" xfId="32295"/>
    <cellStyle name="Normal 11 3 2 3 2 3 2 2" xfId="32296"/>
    <cellStyle name="Normal 11 3 2 3 2 3 2 3" xfId="32297"/>
    <cellStyle name="Normal 11 3 2 3 2 3 3" xfId="32298"/>
    <cellStyle name="Normal 11 3 2 3 2 3 4" xfId="32299"/>
    <cellStyle name="Normal 11 3 2 3 2 3 5" xfId="32300"/>
    <cellStyle name="Normal 11 3 2 3 2 3 6" xfId="32301"/>
    <cellStyle name="Normal 11 3 2 3 2 4" xfId="32302"/>
    <cellStyle name="Normal 11 3 2 3 2 4 2" xfId="32303"/>
    <cellStyle name="Normal 11 3 2 3 2 4 3" xfId="32304"/>
    <cellStyle name="Normal 11 3 2 3 2 5" xfId="32305"/>
    <cellStyle name="Normal 11 3 2 3 2 6" xfId="32306"/>
    <cellStyle name="Normal 11 3 2 3 2 7" xfId="32307"/>
    <cellStyle name="Normal 11 3 2 3 2 8" xfId="32308"/>
    <cellStyle name="Normal 11 3 2 3 3" xfId="32309"/>
    <cellStyle name="Normal 11 3 2 3 3 2" xfId="32310"/>
    <cellStyle name="Normal 11 3 2 3 3 2 2" xfId="32311"/>
    <cellStyle name="Normal 11 3 2 3 3 2 2 2" xfId="32312"/>
    <cellStyle name="Normal 11 3 2 3 3 2 2 3" xfId="32313"/>
    <cellStyle name="Normal 11 3 2 3 3 2 3" xfId="32314"/>
    <cellStyle name="Normal 11 3 2 3 3 2 4" xfId="32315"/>
    <cellStyle name="Normal 11 3 2 3 3 2 5" xfId="32316"/>
    <cellStyle name="Normal 11 3 2 3 3 2 6" xfId="32317"/>
    <cellStyle name="Normal 11 3 2 3 3 3" xfId="32318"/>
    <cellStyle name="Normal 11 3 2 3 3 3 2" xfId="32319"/>
    <cellStyle name="Normal 11 3 2 3 3 3 3" xfId="32320"/>
    <cellStyle name="Normal 11 3 2 3 3 4" xfId="32321"/>
    <cellStyle name="Normal 11 3 2 3 3 5" xfId="32322"/>
    <cellStyle name="Normal 11 3 2 3 3 6" xfId="32323"/>
    <cellStyle name="Normal 11 3 2 3 3 7" xfId="32324"/>
    <cellStyle name="Normal 11 3 2 3 4" xfId="32325"/>
    <cellStyle name="Normal 11 3 2 3 4 2" xfId="32326"/>
    <cellStyle name="Normal 11 3 2 3 4 2 2" xfId="32327"/>
    <cellStyle name="Normal 11 3 2 3 4 2 3" xfId="32328"/>
    <cellStyle name="Normal 11 3 2 3 4 3" xfId="32329"/>
    <cellStyle name="Normal 11 3 2 3 4 4" xfId="32330"/>
    <cellStyle name="Normal 11 3 2 3 4 5" xfId="32331"/>
    <cellStyle name="Normal 11 3 2 3 4 6" xfId="32332"/>
    <cellStyle name="Normal 11 3 2 3 5" xfId="32333"/>
    <cellStyle name="Normal 11 3 2 3 5 2" xfId="32334"/>
    <cellStyle name="Normal 11 3 2 3 5 2 2" xfId="32335"/>
    <cellStyle name="Normal 11 3 2 3 5 2 3" xfId="32336"/>
    <cellStyle name="Normal 11 3 2 3 5 3" xfId="32337"/>
    <cellStyle name="Normal 11 3 2 3 5 4" xfId="32338"/>
    <cellStyle name="Normal 11 3 2 3 5 5" xfId="32339"/>
    <cellStyle name="Normal 11 3 2 3 5 6" xfId="32340"/>
    <cellStyle name="Normal 11 3 2 3 6" xfId="32341"/>
    <cellStyle name="Normal 11 3 2 3 6 2" xfId="32342"/>
    <cellStyle name="Normal 11 3 2 3 6 3" xfId="32343"/>
    <cellStyle name="Normal 11 3 2 3 7" xfId="32344"/>
    <cellStyle name="Normal 11 3 2 3 8" xfId="32345"/>
    <cellStyle name="Normal 11 3 2 3 9" xfId="32346"/>
    <cellStyle name="Normal 11 3 2 4" xfId="32347"/>
    <cellStyle name="Normal 11 3 2 4 2" xfId="32348"/>
    <cellStyle name="Normal 11 3 2 4 2 2" xfId="32349"/>
    <cellStyle name="Normal 11 3 2 4 2 2 2" xfId="32350"/>
    <cellStyle name="Normal 11 3 2 4 2 2 2 2" xfId="32351"/>
    <cellStyle name="Normal 11 3 2 4 2 2 2 3" xfId="32352"/>
    <cellStyle name="Normal 11 3 2 4 2 2 3" xfId="32353"/>
    <cellStyle name="Normal 11 3 2 4 2 2 4" xfId="32354"/>
    <cellStyle name="Normal 11 3 2 4 2 2 5" xfId="32355"/>
    <cellStyle name="Normal 11 3 2 4 2 2 6" xfId="32356"/>
    <cellStyle name="Normal 11 3 2 4 2 3" xfId="32357"/>
    <cellStyle name="Normal 11 3 2 4 2 3 2" xfId="32358"/>
    <cellStyle name="Normal 11 3 2 4 2 3 3" xfId="32359"/>
    <cellStyle name="Normal 11 3 2 4 2 4" xfId="32360"/>
    <cellStyle name="Normal 11 3 2 4 2 5" xfId="32361"/>
    <cellStyle name="Normal 11 3 2 4 2 6" xfId="32362"/>
    <cellStyle name="Normal 11 3 2 4 2 7" xfId="32363"/>
    <cellStyle name="Normal 11 3 2 4 3" xfId="32364"/>
    <cellStyle name="Normal 11 3 2 4 3 2" xfId="32365"/>
    <cellStyle name="Normal 11 3 2 4 3 2 2" xfId="32366"/>
    <cellStyle name="Normal 11 3 2 4 3 2 3" xfId="32367"/>
    <cellStyle name="Normal 11 3 2 4 3 3" xfId="32368"/>
    <cellStyle name="Normal 11 3 2 4 3 4" xfId="32369"/>
    <cellStyle name="Normal 11 3 2 4 3 5" xfId="32370"/>
    <cellStyle name="Normal 11 3 2 4 3 6" xfId="32371"/>
    <cellStyle name="Normal 11 3 2 4 4" xfId="32372"/>
    <cellStyle name="Normal 11 3 2 4 4 2" xfId="32373"/>
    <cellStyle name="Normal 11 3 2 4 4 2 2" xfId="32374"/>
    <cellStyle name="Normal 11 3 2 4 4 2 3" xfId="32375"/>
    <cellStyle name="Normal 11 3 2 4 4 3" xfId="32376"/>
    <cellStyle name="Normal 11 3 2 4 4 4" xfId="32377"/>
    <cellStyle name="Normal 11 3 2 4 4 5" xfId="32378"/>
    <cellStyle name="Normal 11 3 2 4 4 6" xfId="32379"/>
    <cellStyle name="Normal 11 3 2 4 5" xfId="32380"/>
    <cellStyle name="Normal 11 3 2 4 5 2" xfId="32381"/>
    <cellStyle name="Normal 11 3 2 4 5 3" xfId="32382"/>
    <cellStyle name="Normal 11 3 2 4 6" xfId="32383"/>
    <cellStyle name="Normal 11 3 2 4 7" xfId="32384"/>
    <cellStyle name="Normal 11 3 2 4 8" xfId="32385"/>
    <cellStyle name="Normal 11 3 2 4 9" xfId="32386"/>
    <cellStyle name="Normal 11 3 2 5" xfId="32387"/>
    <cellStyle name="Normal 11 3 2 5 2" xfId="32388"/>
    <cellStyle name="Normal 11 3 2 5 2 2" xfId="32389"/>
    <cellStyle name="Normal 11 3 2 5 2 2 2" xfId="32390"/>
    <cellStyle name="Normal 11 3 2 5 2 2 3" xfId="32391"/>
    <cellStyle name="Normal 11 3 2 5 2 3" xfId="32392"/>
    <cellStyle name="Normal 11 3 2 5 2 4" xfId="32393"/>
    <cellStyle name="Normal 11 3 2 5 2 5" xfId="32394"/>
    <cellStyle name="Normal 11 3 2 5 2 6" xfId="32395"/>
    <cellStyle name="Normal 11 3 2 5 3" xfId="32396"/>
    <cellStyle name="Normal 11 3 2 5 3 2" xfId="32397"/>
    <cellStyle name="Normal 11 3 2 5 3 3" xfId="32398"/>
    <cellStyle name="Normal 11 3 2 5 4" xfId="32399"/>
    <cellStyle name="Normal 11 3 2 5 5" xfId="32400"/>
    <cellStyle name="Normal 11 3 2 5 6" xfId="32401"/>
    <cellStyle name="Normal 11 3 2 5 7" xfId="32402"/>
    <cellStyle name="Normal 11 3 2 6" xfId="32403"/>
    <cellStyle name="Normal 11 3 2 6 2" xfId="32404"/>
    <cellStyle name="Normal 11 3 2 6 2 2" xfId="32405"/>
    <cellStyle name="Normal 11 3 2 6 2 3" xfId="32406"/>
    <cellStyle name="Normal 11 3 2 6 3" xfId="32407"/>
    <cellStyle name="Normal 11 3 2 6 4" xfId="32408"/>
    <cellStyle name="Normal 11 3 2 6 5" xfId="32409"/>
    <cellStyle name="Normal 11 3 2 6 6" xfId="32410"/>
    <cellStyle name="Normal 11 3 2 7" xfId="32411"/>
    <cellStyle name="Normal 11 3 2 7 2" xfId="32412"/>
    <cellStyle name="Normal 11 3 2 7 2 2" xfId="32413"/>
    <cellStyle name="Normal 11 3 2 7 2 3" xfId="32414"/>
    <cellStyle name="Normal 11 3 2 7 3" xfId="32415"/>
    <cellStyle name="Normal 11 3 2 7 4" xfId="32416"/>
    <cellStyle name="Normal 11 3 2 7 5" xfId="32417"/>
    <cellStyle name="Normal 11 3 2 7 6" xfId="32418"/>
    <cellStyle name="Normal 11 3 2 8" xfId="32419"/>
    <cellStyle name="Normal 11 3 2 8 2" xfId="32420"/>
    <cellStyle name="Normal 11 3 2 8 2 2" xfId="32421"/>
    <cellStyle name="Normal 11 3 2 8 2 3" xfId="32422"/>
    <cellStyle name="Normal 11 3 2 8 3" xfId="32423"/>
    <cellStyle name="Normal 11 3 2 8 4" xfId="32424"/>
    <cellStyle name="Normal 11 3 2 8 5" xfId="32425"/>
    <cellStyle name="Normal 11 3 2 8 6" xfId="32426"/>
    <cellStyle name="Normal 11 3 2 9" xfId="32427"/>
    <cellStyle name="Normal 11 3 2 9 2" xfId="32428"/>
    <cellStyle name="Normal 11 3 2 9 2 2" xfId="32429"/>
    <cellStyle name="Normal 11 3 2 9 2 3" xfId="32430"/>
    <cellStyle name="Normal 11 3 2 9 3" xfId="32431"/>
    <cellStyle name="Normal 11 3 2 9 4" xfId="32432"/>
    <cellStyle name="Normal 11 3 2 9 5" xfId="32433"/>
    <cellStyle name="Normal 11 3 2 9 6" xfId="32434"/>
    <cellStyle name="Normal 11 3 3" xfId="32435"/>
    <cellStyle name="Normal 11 3 3 10" xfId="32436"/>
    <cellStyle name="Normal 11 3 3 10 2" xfId="32437"/>
    <cellStyle name="Normal 11 3 3 10 3" xfId="32438"/>
    <cellStyle name="Normal 11 3 3 11" xfId="32439"/>
    <cellStyle name="Normal 11 3 3 12" xfId="32440"/>
    <cellStyle name="Normal 11 3 3 13" xfId="32441"/>
    <cellStyle name="Normal 11 3 3 14" xfId="32442"/>
    <cellStyle name="Normal 11 3 3 2" xfId="32443"/>
    <cellStyle name="Normal 11 3 3 2 10" xfId="32444"/>
    <cellStyle name="Normal 11 3 3 2 11" xfId="32445"/>
    <cellStyle name="Normal 11 3 3 2 12" xfId="32446"/>
    <cellStyle name="Normal 11 3 3 2 13" xfId="32447"/>
    <cellStyle name="Normal 11 3 3 2 2" xfId="32448"/>
    <cellStyle name="Normal 11 3 3 2 2 10" xfId="32449"/>
    <cellStyle name="Normal 11 3 3 2 2 2" xfId="32450"/>
    <cellStyle name="Normal 11 3 3 2 2 2 2" xfId="32451"/>
    <cellStyle name="Normal 11 3 3 2 2 2 2 2" xfId="32452"/>
    <cellStyle name="Normal 11 3 3 2 2 2 2 2 2" xfId="32453"/>
    <cellStyle name="Normal 11 3 3 2 2 2 2 2 3" xfId="32454"/>
    <cellStyle name="Normal 11 3 3 2 2 2 2 3" xfId="32455"/>
    <cellStyle name="Normal 11 3 3 2 2 2 2 4" xfId="32456"/>
    <cellStyle name="Normal 11 3 3 2 2 2 2 5" xfId="32457"/>
    <cellStyle name="Normal 11 3 3 2 2 2 2 6" xfId="32458"/>
    <cellStyle name="Normal 11 3 3 2 2 2 3" xfId="32459"/>
    <cellStyle name="Normal 11 3 3 2 2 2 3 2" xfId="32460"/>
    <cellStyle name="Normal 11 3 3 2 2 2 3 2 2" xfId="32461"/>
    <cellStyle name="Normal 11 3 3 2 2 2 3 2 3" xfId="32462"/>
    <cellStyle name="Normal 11 3 3 2 2 2 3 3" xfId="32463"/>
    <cellStyle name="Normal 11 3 3 2 2 2 3 4" xfId="32464"/>
    <cellStyle name="Normal 11 3 3 2 2 2 3 5" xfId="32465"/>
    <cellStyle name="Normal 11 3 3 2 2 2 3 6" xfId="32466"/>
    <cellStyle name="Normal 11 3 3 2 2 2 4" xfId="32467"/>
    <cellStyle name="Normal 11 3 3 2 2 2 4 2" xfId="32468"/>
    <cellStyle name="Normal 11 3 3 2 2 2 4 3" xfId="32469"/>
    <cellStyle name="Normal 11 3 3 2 2 2 5" xfId="32470"/>
    <cellStyle name="Normal 11 3 3 2 2 2 6" xfId="32471"/>
    <cellStyle name="Normal 11 3 3 2 2 2 7" xfId="32472"/>
    <cellStyle name="Normal 11 3 3 2 2 2 8" xfId="32473"/>
    <cellStyle name="Normal 11 3 3 2 2 3" xfId="32474"/>
    <cellStyle name="Normal 11 3 3 2 2 3 2" xfId="32475"/>
    <cellStyle name="Normal 11 3 3 2 2 3 2 2" xfId="32476"/>
    <cellStyle name="Normal 11 3 3 2 2 3 2 2 2" xfId="32477"/>
    <cellStyle name="Normal 11 3 3 2 2 3 2 2 3" xfId="32478"/>
    <cellStyle name="Normal 11 3 3 2 2 3 2 3" xfId="32479"/>
    <cellStyle name="Normal 11 3 3 2 2 3 2 4" xfId="32480"/>
    <cellStyle name="Normal 11 3 3 2 2 3 2 5" xfId="32481"/>
    <cellStyle name="Normal 11 3 3 2 2 3 2 6" xfId="32482"/>
    <cellStyle name="Normal 11 3 3 2 2 3 3" xfId="32483"/>
    <cellStyle name="Normal 11 3 3 2 2 3 3 2" xfId="32484"/>
    <cellStyle name="Normal 11 3 3 2 2 3 3 3" xfId="32485"/>
    <cellStyle name="Normal 11 3 3 2 2 3 4" xfId="32486"/>
    <cellStyle name="Normal 11 3 3 2 2 3 5" xfId="32487"/>
    <cellStyle name="Normal 11 3 3 2 2 3 6" xfId="32488"/>
    <cellStyle name="Normal 11 3 3 2 2 3 7" xfId="32489"/>
    <cellStyle name="Normal 11 3 3 2 2 4" xfId="32490"/>
    <cellStyle name="Normal 11 3 3 2 2 4 2" xfId="32491"/>
    <cellStyle name="Normal 11 3 3 2 2 4 2 2" xfId="32492"/>
    <cellStyle name="Normal 11 3 3 2 2 4 2 3" xfId="32493"/>
    <cellStyle name="Normal 11 3 3 2 2 4 3" xfId="32494"/>
    <cellStyle name="Normal 11 3 3 2 2 4 4" xfId="32495"/>
    <cellStyle name="Normal 11 3 3 2 2 4 5" xfId="32496"/>
    <cellStyle name="Normal 11 3 3 2 2 4 6" xfId="32497"/>
    <cellStyle name="Normal 11 3 3 2 2 5" xfId="32498"/>
    <cellStyle name="Normal 11 3 3 2 2 5 2" xfId="32499"/>
    <cellStyle name="Normal 11 3 3 2 2 5 2 2" xfId="32500"/>
    <cellStyle name="Normal 11 3 3 2 2 5 2 3" xfId="32501"/>
    <cellStyle name="Normal 11 3 3 2 2 5 3" xfId="32502"/>
    <cellStyle name="Normal 11 3 3 2 2 5 4" xfId="32503"/>
    <cellStyle name="Normal 11 3 3 2 2 5 5" xfId="32504"/>
    <cellStyle name="Normal 11 3 3 2 2 5 6" xfId="32505"/>
    <cellStyle name="Normal 11 3 3 2 2 6" xfId="32506"/>
    <cellStyle name="Normal 11 3 3 2 2 6 2" xfId="32507"/>
    <cellStyle name="Normal 11 3 3 2 2 6 3" xfId="32508"/>
    <cellStyle name="Normal 11 3 3 2 2 7" xfId="32509"/>
    <cellStyle name="Normal 11 3 3 2 2 8" xfId="32510"/>
    <cellStyle name="Normal 11 3 3 2 2 9" xfId="32511"/>
    <cellStyle name="Normal 11 3 3 2 3" xfId="32512"/>
    <cellStyle name="Normal 11 3 3 2 3 2" xfId="32513"/>
    <cellStyle name="Normal 11 3 3 2 3 2 2" xfId="32514"/>
    <cellStyle name="Normal 11 3 3 2 3 2 2 2" xfId="32515"/>
    <cellStyle name="Normal 11 3 3 2 3 2 2 2 2" xfId="32516"/>
    <cellStyle name="Normal 11 3 3 2 3 2 2 2 3" xfId="32517"/>
    <cellStyle name="Normal 11 3 3 2 3 2 2 3" xfId="32518"/>
    <cellStyle name="Normal 11 3 3 2 3 2 2 4" xfId="32519"/>
    <cellStyle name="Normal 11 3 3 2 3 2 2 5" xfId="32520"/>
    <cellStyle name="Normal 11 3 3 2 3 2 2 6" xfId="32521"/>
    <cellStyle name="Normal 11 3 3 2 3 2 3" xfId="32522"/>
    <cellStyle name="Normal 11 3 3 2 3 2 3 2" xfId="32523"/>
    <cellStyle name="Normal 11 3 3 2 3 2 3 3" xfId="32524"/>
    <cellStyle name="Normal 11 3 3 2 3 2 4" xfId="32525"/>
    <cellStyle name="Normal 11 3 3 2 3 2 5" xfId="32526"/>
    <cellStyle name="Normal 11 3 3 2 3 2 6" xfId="32527"/>
    <cellStyle name="Normal 11 3 3 2 3 2 7" xfId="32528"/>
    <cellStyle name="Normal 11 3 3 2 3 3" xfId="32529"/>
    <cellStyle name="Normal 11 3 3 2 3 3 2" xfId="32530"/>
    <cellStyle name="Normal 11 3 3 2 3 3 2 2" xfId="32531"/>
    <cellStyle name="Normal 11 3 3 2 3 3 2 3" xfId="32532"/>
    <cellStyle name="Normal 11 3 3 2 3 3 3" xfId="32533"/>
    <cellStyle name="Normal 11 3 3 2 3 3 4" xfId="32534"/>
    <cellStyle name="Normal 11 3 3 2 3 3 5" xfId="32535"/>
    <cellStyle name="Normal 11 3 3 2 3 3 6" xfId="32536"/>
    <cellStyle name="Normal 11 3 3 2 3 4" xfId="32537"/>
    <cellStyle name="Normal 11 3 3 2 3 4 2" xfId="32538"/>
    <cellStyle name="Normal 11 3 3 2 3 4 2 2" xfId="32539"/>
    <cellStyle name="Normal 11 3 3 2 3 4 2 3" xfId="32540"/>
    <cellStyle name="Normal 11 3 3 2 3 4 3" xfId="32541"/>
    <cellStyle name="Normal 11 3 3 2 3 4 4" xfId="32542"/>
    <cellStyle name="Normal 11 3 3 2 3 4 5" xfId="32543"/>
    <cellStyle name="Normal 11 3 3 2 3 4 6" xfId="32544"/>
    <cellStyle name="Normal 11 3 3 2 3 5" xfId="32545"/>
    <cellStyle name="Normal 11 3 3 2 3 5 2" xfId="32546"/>
    <cellStyle name="Normal 11 3 3 2 3 5 3" xfId="32547"/>
    <cellStyle name="Normal 11 3 3 2 3 6" xfId="32548"/>
    <cellStyle name="Normal 11 3 3 2 3 7" xfId="32549"/>
    <cellStyle name="Normal 11 3 3 2 3 8" xfId="32550"/>
    <cellStyle name="Normal 11 3 3 2 3 9" xfId="32551"/>
    <cellStyle name="Normal 11 3 3 2 4" xfId="32552"/>
    <cellStyle name="Normal 11 3 3 2 4 2" xfId="32553"/>
    <cellStyle name="Normal 11 3 3 2 4 2 2" xfId="32554"/>
    <cellStyle name="Normal 11 3 3 2 4 2 2 2" xfId="32555"/>
    <cellStyle name="Normal 11 3 3 2 4 2 2 3" xfId="32556"/>
    <cellStyle name="Normal 11 3 3 2 4 2 3" xfId="32557"/>
    <cellStyle name="Normal 11 3 3 2 4 2 4" xfId="32558"/>
    <cellStyle name="Normal 11 3 3 2 4 2 5" xfId="32559"/>
    <cellStyle name="Normal 11 3 3 2 4 2 6" xfId="32560"/>
    <cellStyle name="Normal 11 3 3 2 4 3" xfId="32561"/>
    <cellStyle name="Normal 11 3 3 2 4 3 2" xfId="32562"/>
    <cellStyle name="Normal 11 3 3 2 4 3 3" xfId="32563"/>
    <cellStyle name="Normal 11 3 3 2 4 4" xfId="32564"/>
    <cellStyle name="Normal 11 3 3 2 4 5" xfId="32565"/>
    <cellStyle name="Normal 11 3 3 2 4 6" xfId="32566"/>
    <cellStyle name="Normal 11 3 3 2 4 7" xfId="32567"/>
    <cellStyle name="Normal 11 3 3 2 5" xfId="32568"/>
    <cellStyle name="Normal 11 3 3 2 5 2" xfId="32569"/>
    <cellStyle name="Normal 11 3 3 2 5 2 2" xfId="32570"/>
    <cellStyle name="Normal 11 3 3 2 5 2 3" xfId="32571"/>
    <cellStyle name="Normal 11 3 3 2 5 3" xfId="32572"/>
    <cellStyle name="Normal 11 3 3 2 5 4" xfId="32573"/>
    <cellStyle name="Normal 11 3 3 2 5 5" xfId="32574"/>
    <cellStyle name="Normal 11 3 3 2 5 6" xfId="32575"/>
    <cellStyle name="Normal 11 3 3 2 6" xfId="32576"/>
    <cellStyle name="Normal 11 3 3 2 6 2" xfId="32577"/>
    <cellStyle name="Normal 11 3 3 2 6 2 2" xfId="32578"/>
    <cellStyle name="Normal 11 3 3 2 6 2 3" xfId="32579"/>
    <cellStyle name="Normal 11 3 3 2 6 3" xfId="32580"/>
    <cellStyle name="Normal 11 3 3 2 6 4" xfId="32581"/>
    <cellStyle name="Normal 11 3 3 2 6 5" xfId="32582"/>
    <cellStyle name="Normal 11 3 3 2 6 6" xfId="32583"/>
    <cellStyle name="Normal 11 3 3 2 7" xfId="32584"/>
    <cellStyle name="Normal 11 3 3 2 7 2" xfId="32585"/>
    <cellStyle name="Normal 11 3 3 2 7 2 2" xfId="32586"/>
    <cellStyle name="Normal 11 3 3 2 7 2 3" xfId="32587"/>
    <cellStyle name="Normal 11 3 3 2 7 3" xfId="32588"/>
    <cellStyle name="Normal 11 3 3 2 7 4" xfId="32589"/>
    <cellStyle name="Normal 11 3 3 2 7 5" xfId="32590"/>
    <cellStyle name="Normal 11 3 3 2 7 6" xfId="32591"/>
    <cellStyle name="Normal 11 3 3 2 8" xfId="32592"/>
    <cellStyle name="Normal 11 3 3 2 8 2" xfId="32593"/>
    <cellStyle name="Normal 11 3 3 2 8 2 2" xfId="32594"/>
    <cellStyle name="Normal 11 3 3 2 8 2 3" xfId="32595"/>
    <cellStyle name="Normal 11 3 3 2 8 3" xfId="32596"/>
    <cellStyle name="Normal 11 3 3 2 8 4" xfId="32597"/>
    <cellStyle name="Normal 11 3 3 2 8 5" xfId="32598"/>
    <cellStyle name="Normal 11 3 3 2 8 6" xfId="32599"/>
    <cellStyle name="Normal 11 3 3 2 9" xfId="32600"/>
    <cellStyle name="Normal 11 3 3 2 9 2" xfId="32601"/>
    <cellStyle name="Normal 11 3 3 2 9 3" xfId="32602"/>
    <cellStyle name="Normal 11 3 3 3" xfId="32603"/>
    <cellStyle name="Normal 11 3 3 3 10" xfId="32604"/>
    <cellStyle name="Normal 11 3 3 3 2" xfId="32605"/>
    <cellStyle name="Normal 11 3 3 3 2 2" xfId="32606"/>
    <cellStyle name="Normal 11 3 3 3 2 2 2" xfId="32607"/>
    <cellStyle name="Normal 11 3 3 3 2 2 2 2" xfId="32608"/>
    <cellStyle name="Normal 11 3 3 3 2 2 2 3" xfId="32609"/>
    <cellStyle name="Normal 11 3 3 3 2 2 3" xfId="32610"/>
    <cellStyle name="Normal 11 3 3 3 2 2 4" xfId="32611"/>
    <cellStyle name="Normal 11 3 3 3 2 2 5" xfId="32612"/>
    <cellStyle name="Normal 11 3 3 3 2 2 6" xfId="32613"/>
    <cellStyle name="Normal 11 3 3 3 2 3" xfId="32614"/>
    <cellStyle name="Normal 11 3 3 3 2 3 2" xfId="32615"/>
    <cellStyle name="Normal 11 3 3 3 2 3 2 2" xfId="32616"/>
    <cellStyle name="Normal 11 3 3 3 2 3 2 3" xfId="32617"/>
    <cellStyle name="Normal 11 3 3 3 2 3 3" xfId="32618"/>
    <cellStyle name="Normal 11 3 3 3 2 3 4" xfId="32619"/>
    <cellStyle name="Normal 11 3 3 3 2 3 5" xfId="32620"/>
    <cellStyle name="Normal 11 3 3 3 2 3 6" xfId="32621"/>
    <cellStyle name="Normal 11 3 3 3 2 4" xfId="32622"/>
    <cellStyle name="Normal 11 3 3 3 2 4 2" xfId="32623"/>
    <cellStyle name="Normal 11 3 3 3 2 4 3" xfId="32624"/>
    <cellStyle name="Normal 11 3 3 3 2 5" xfId="32625"/>
    <cellStyle name="Normal 11 3 3 3 2 6" xfId="32626"/>
    <cellStyle name="Normal 11 3 3 3 2 7" xfId="32627"/>
    <cellStyle name="Normal 11 3 3 3 2 8" xfId="32628"/>
    <cellStyle name="Normal 11 3 3 3 3" xfId="32629"/>
    <cellStyle name="Normal 11 3 3 3 3 2" xfId="32630"/>
    <cellStyle name="Normal 11 3 3 3 3 2 2" xfId="32631"/>
    <cellStyle name="Normal 11 3 3 3 3 2 2 2" xfId="32632"/>
    <cellStyle name="Normal 11 3 3 3 3 2 2 3" xfId="32633"/>
    <cellStyle name="Normal 11 3 3 3 3 2 3" xfId="32634"/>
    <cellStyle name="Normal 11 3 3 3 3 2 4" xfId="32635"/>
    <cellStyle name="Normal 11 3 3 3 3 2 5" xfId="32636"/>
    <cellStyle name="Normal 11 3 3 3 3 2 6" xfId="32637"/>
    <cellStyle name="Normal 11 3 3 3 3 3" xfId="32638"/>
    <cellStyle name="Normal 11 3 3 3 3 3 2" xfId="32639"/>
    <cellStyle name="Normal 11 3 3 3 3 3 3" xfId="32640"/>
    <cellStyle name="Normal 11 3 3 3 3 4" xfId="32641"/>
    <cellStyle name="Normal 11 3 3 3 3 5" xfId="32642"/>
    <cellStyle name="Normal 11 3 3 3 3 6" xfId="32643"/>
    <cellStyle name="Normal 11 3 3 3 3 7" xfId="32644"/>
    <cellStyle name="Normal 11 3 3 3 4" xfId="32645"/>
    <cellStyle name="Normal 11 3 3 3 4 2" xfId="32646"/>
    <cellStyle name="Normal 11 3 3 3 4 2 2" xfId="32647"/>
    <cellStyle name="Normal 11 3 3 3 4 2 3" xfId="32648"/>
    <cellStyle name="Normal 11 3 3 3 4 3" xfId="32649"/>
    <cellStyle name="Normal 11 3 3 3 4 4" xfId="32650"/>
    <cellStyle name="Normal 11 3 3 3 4 5" xfId="32651"/>
    <cellStyle name="Normal 11 3 3 3 4 6" xfId="32652"/>
    <cellStyle name="Normal 11 3 3 3 5" xfId="32653"/>
    <cellStyle name="Normal 11 3 3 3 5 2" xfId="32654"/>
    <cellStyle name="Normal 11 3 3 3 5 2 2" xfId="32655"/>
    <cellStyle name="Normal 11 3 3 3 5 2 3" xfId="32656"/>
    <cellStyle name="Normal 11 3 3 3 5 3" xfId="32657"/>
    <cellStyle name="Normal 11 3 3 3 5 4" xfId="32658"/>
    <cellStyle name="Normal 11 3 3 3 5 5" xfId="32659"/>
    <cellStyle name="Normal 11 3 3 3 5 6" xfId="32660"/>
    <cellStyle name="Normal 11 3 3 3 6" xfId="32661"/>
    <cellStyle name="Normal 11 3 3 3 6 2" xfId="32662"/>
    <cellStyle name="Normal 11 3 3 3 6 3" xfId="32663"/>
    <cellStyle name="Normal 11 3 3 3 7" xfId="32664"/>
    <cellStyle name="Normal 11 3 3 3 8" xfId="32665"/>
    <cellStyle name="Normal 11 3 3 3 9" xfId="32666"/>
    <cellStyle name="Normal 11 3 3 4" xfId="32667"/>
    <cellStyle name="Normal 11 3 3 4 2" xfId="32668"/>
    <cellStyle name="Normal 11 3 3 4 2 2" xfId="32669"/>
    <cellStyle name="Normal 11 3 3 4 2 2 2" xfId="32670"/>
    <cellStyle name="Normal 11 3 3 4 2 2 2 2" xfId="32671"/>
    <cellStyle name="Normal 11 3 3 4 2 2 2 3" xfId="32672"/>
    <cellStyle name="Normal 11 3 3 4 2 2 3" xfId="32673"/>
    <cellStyle name="Normal 11 3 3 4 2 2 4" xfId="32674"/>
    <cellStyle name="Normal 11 3 3 4 2 2 5" xfId="32675"/>
    <cellStyle name="Normal 11 3 3 4 2 2 6" xfId="32676"/>
    <cellStyle name="Normal 11 3 3 4 2 3" xfId="32677"/>
    <cellStyle name="Normal 11 3 3 4 2 3 2" xfId="32678"/>
    <cellStyle name="Normal 11 3 3 4 2 3 3" xfId="32679"/>
    <cellStyle name="Normal 11 3 3 4 2 4" xfId="32680"/>
    <cellStyle name="Normal 11 3 3 4 2 5" xfId="32681"/>
    <cellStyle name="Normal 11 3 3 4 2 6" xfId="32682"/>
    <cellStyle name="Normal 11 3 3 4 2 7" xfId="32683"/>
    <cellStyle name="Normal 11 3 3 4 3" xfId="32684"/>
    <cellStyle name="Normal 11 3 3 4 3 2" xfId="32685"/>
    <cellStyle name="Normal 11 3 3 4 3 2 2" xfId="32686"/>
    <cellStyle name="Normal 11 3 3 4 3 2 3" xfId="32687"/>
    <cellStyle name="Normal 11 3 3 4 3 3" xfId="32688"/>
    <cellStyle name="Normal 11 3 3 4 3 4" xfId="32689"/>
    <cellStyle name="Normal 11 3 3 4 3 5" xfId="32690"/>
    <cellStyle name="Normal 11 3 3 4 3 6" xfId="32691"/>
    <cellStyle name="Normal 11 3 3 4 4" xfId="32692"/>
    <cellStyle name="Normal 11 3 3 4 4 2" xfId="32693"/>
    <cellStyle name="Normal 11 3 3 4 4 2 2" xfId="32694"/>
    <cellStyle name="Normal 11 3 3 4 4 2 3" xfId="32695"/>
    <cellStyle name="Normal 11 3 3 4 4 3" xfId="32696"/>
    <cellStyle name="Normal 11 3 3 4 4 4" xfId="32697"/>
    <cellStyle name="Normal 11 3 3 4 4 5" xfId="32698"/>
    <cellStyle name="Normal 11 3 3 4 4 6" xfId="32699"/>
    <cellStyle name="Normal 11 3 3 4 5" xfId="32700"/>
    <cellStyle name="Normal 11 3 3 4 5 2" xfId="32701"/>
    <cellStyle name="Normal 11 3 3 4 5 3" xfId="32702"/>
    <cellStyle name="Normal 11 3 3 4 6" xfId="32703"/>
    <cellStyle name="Normal 11 3 3 4 7" xfId="32704"/>
    <cellStyle name="Normal 11 3 3 4 8" xfId="32705"/>
    <cellStyle name="Normal 11 3 3 4 9" xfId="32706"/>
    <cellStyle name="Normal 11 3 3 5" xfId="32707"/>
    <cellStyle name="Normal 11 3 3 5 2" xfId="32708"/>
    <cellStyle name="Normal 11 3 3 5 2 2" xfId="32709"/>
    <cellStyle name="Normal 11 3 3 5 2 2 2" xfId="32710"/>
    <cellStyle name="Normal 11 3 3 5 2 2 3" xfId="32711"/>
    <cellStyle name="Normal 11 3 3 5 2 3" xfId="32712"/>
    <cellStyle name="Normal 11 3 3 5 2 4" xfId="32713"/>
    <cellStyle name="Normal 11 3 3 5 2 5" xfId="32714"/>
    <cellStyle name="Normal 11 3 3 5 2 6" xfId="32715"/>
    <cellStyle name="Normal 11 3 3 5 3" xfId="32716"/>
    <cellStyle name="Normal 11 3 3 5 3 2" xfId="32717"/>
    <cellStyle name="Normal 11 3 3 5 3 3" xfId="32718"/>
    <cellStyle name="Normal 11 3 3 5 4" xfId="32719"/>
    <cellStyle name="Normal 11 3 3 5 5" xfId="32720"/>
    <cellStyle name="Normal 11 3 3 5 6" xfId="32721"/>
    <cellStyle name="Normal 11 3 3 5 7" xfId="32722"/>
    <cellStyle name="Normal 11 3 3 6" xfId="32723"/>
    <cellStyle name="Normal 11 3 3 6 2" xfId="32724"/>
    <cellStyle name="Normal 11 3 3 6 2 2" xfId="32725"/>
    <cellStyle name="Normal 11 3 3 6 2 3" xfId="32726"/>
    <cellStyle name="Normal 11 3 3 6 3" xfId="32727"/>
    <cellStyle name="Normal 11 3 3 6 4" xfId="32728"/>
    <cellStyle name="Normal 11 3 3 6 5" xfId="32729"/>
    <cellStyle name="Normal 11 3 3 6 6" xfId="32730"/>
    <cellStyle name="Normal 11 3 3 7" xfId="32731"/>
    <cellStyle name="Normal 11 3 3 7 2" xfId="32732"/>
    <cellStyle name="Normal 11 3 3 7 2 2" xfId="32733"/>
    <cellStyle name="Normal 11 3 3 7 2 3" xfId="32734"/>
    <cellStyle name="Normal 11 3 3 7 3" xfId="32735"/>
    <cellStyle name="Normal 11 3 3 7 4" xfId="32736"/>
    <cellStyle name="Normal 11 3 3 7 5" xfId="32737"/>
    <cellStyle name="Normal 11 3 3 7 6" xfId="32738"/>
    <cellStyle name="Normal 11 3 3 8" xfId="32739"/>
    <cellStyle name="Normal 11 3 3 8 2" xfId="32740"/>
    <cellStyle name="Normal 11 3 3 8 2 2" xfId="32741"/>
    <cellStyle name="Normal 11 3 3 8 2 3" xfId="32742"/>
    <cellStyle name="Normal 11 3 3 8 3" xfId="32743"/>
    <cellStyle name="Normal 11 3 3 8 4" xfId="32744"/>
    <cellStyle name="Normal 11 3 3 8 5" xfId="32745"/>
    <cellStyle name="Normal 11 3 3 8 6" xfId="32746"/>
    <cellStyle name="Normal 11 3 3 9" xfId="32747"/>
    <cellStyle name="Normal 11 3 3 9 2" xfId="32748"/>
    <cellStyle name="Normal 11 3 3 9 2 2" xfId="32749"/>
    <cellStyle name="Normal 11 3 3 9 2 3" xfId="32750"/>
    <cellStyle name="Normal 11 3 3 9 3" xfId="32751"/>
    <cellStyle name="Normal 11 3 3 9 4" xfId="32752"/>
    <cellStyle name="Normal 11 3 3 9 5" xfId="32753"/>
    <cellStyle name="Normal 11 3 3 9 6" xfId="32754"/>
    <cellStyle name="Normal 11 3 4" xfId="32755"/>
    <cellStyle name="Normal 11 3 4 10" xfId="32756"/>
    <cellStyle name="Normal 11 3 4 11" xfId="32757"/>
    <cellStyle name="Normal 11 3 4 12" xfId="32758"/>
    <cellStyle name="Normal 11 3 4 13" xfId="32759"/>
    <cellStyle name="Normal 11 3 4 2" xfId="32760"/>
    <cellStyle name="Normal 11 3 4 2 10" xfId="32761"/>
    <cellStyle name="Normal 11 3 4 2 2" xfId="32762"/>
    <cellStyle name="Normal 11 3 4 2 2 2" xfId="32763"/>
    <cellStyle name="Normal 11 3 4 2 2 2 2" xfId="32764"/>
    <cellStyle name="Normal 11 3 4 2 2 2 2 2" xfId="32765"/>
    <cellStyle name="Normal 11 3 4 2 2 2 2 3" xfId="32766"/>
    <cellStyle name="Normal 11 3 4 2 2 2 3" xfId="32767"/>
    <cellStyle name="Normal 11 3 4 2 2 2 4" xfId="32768"/>
    <cellStyle name="Normal 11 3 4 2 2 2 5" xfId="32769"/>
    <cellStyle name="Normal 11 3 4 2 2 2 6" xfId="32770"/>
    <cellStyle name="Normal 11 3 4 2 2 3" xfId="32771"/>
    <cellStyle name="Normal 11 3 4 2 2 3 2" xfId="32772"/>
    <cellStyle name="Normal 11 3 4 2 2 3 2 2" xfId="32773"/>
    <cellStyle name="Normal 11 3 4 2 2 3 2 3" xfId="32774"/>
    <cellStyle name="Normal 11 3 4 2 2 3 3" xfId="32775"/>
    <cellStyle name="Normal 11 3 4 2 2 3 4" xfId="32776"/>
    <cellStyle name="Normal 11 3 4 2 2 3 5" xfId="32777"/>
    <cellStyle name="Normal 11 3 4 2 2 3 6" xfId="32778"/>
    <cellStyle name="Normal 11 3 4 2 2 4" xfId="32779"/>
    <cellStyle name="Normal 11 3 4 2 2 4 2" xfId="32780"/>
    <cellStyle name="Normal 11 3 4 2 2 4 3" xfId="32781"/>
    <cellStyle name="Normal 11 3 4 2 2 5" xfId="32782"/>
    <cellStyle name="Normal 11 3 4 2 2 6" xfId="32783"/>
    <cellStyle name="Normal 11 3 4 2 2 7" xfId="32784"/>
    <cellStyle name="Normal 11 3 4 2 2 8" xfId="32785"/>
    <cellStyle name="Normal 11 3 4 2 3" xfId="32786"/>
    <cellStyle name="Normal 11 3 4 2 3 2" xfId="32787"/>
    <cellStyle name="Normal 11 3 4 2 3 2 2" xfId="32788"/>
    <cellStyle name="Normal 11 3 4 2 3 2 2 2" xfId="32789"/>
    <cellStyle name="Normal 11 3 4 2 3 2 2 3" xfId="32790"/>
    <cellStyle name="Normal 11 3 4 2 3 2 3" xfId="32791"/>
    <cellStyle name="Normal 11 3 4 2 3 2 4" xfId="32792"/>
    <cellStyle name="Normal 11 3 4 2 3 2 5" xfId="32793"/>
    <cellStyle name="Normal 11 3 4 2 3 2 6" xfId="32794"/>
    <cellStyle name="Normal 11 3 4 2 3 3" xfId="32795"/>
    <cellStyle name="Normal 11 3 4 2 3 3 2" xfId="32796"/>
    <cellStyle name="Normal 11 3 4 2 3 3 3" xfId="32797"/>
    <cellStyle name="Normal 11 3 4 2 3 4" xfId="32798"/>
    <cellStyle name="Normal 11 3 4 2 3 5" xfId="32799"/>
    <cellStyle name="Normal 11 3 4 2 3 6" xfId="32800"/>
    <cellStyle name="Normal 11 3 4 2 3 7" xfId="32801"/>
    <cellStyle name="Normal 11 3 4 2 4" xfId="32802"/>
    <cellStyle name="Normal 11 3 4 2 4 2" xfId="32803"/>
    <cellStyle name="Normal 11 3 4 2 4 2 2" xfId="32804"/>
    <cellStyle name="Normal 11 3 4 2 4 2 3" xfId="32805"/>
    <cellStyle name="Normal 11 3 4 2 4 3" xfId="32806"/>
    <cellStyle name="Normal 11 3 4 2 4 4" xfId="32807"/>
    <cellStyle name="Normal 11 3 4 2 4 5" xfId="32808"/>
    <cellStyle name="Normal 11 3 4 2 4 6" xfId="32809"/>
    <cellStyle name="Normal 11 3 4 2 5" xfId="32810"/>
    <cellStyle name="Normal 11 3 4 2 5 2" xfId="32811"/>
    <cellStyle name="Normal 11 3 4 2 5 2 2" xfId="32812"/>
    <cellStyle name="Normal 11 3 4 2 5 2 3" xfId="32813"/>
    <cellStyle name="Normal 11 3 4 2 5 3" xfId="32814"/>
    <cellStyle name="Normal 11 3 4 2 5 4" xfId="32815"/>
    <cellStyle name="Normal 11 3 4 2 5 5" xfId="32816"/>
    <cellStyle name="Normal 11 3 4 2 5 6" xfId="32817"/>
    <cellStyle name="Normal 11 3 4 2 6" xfId="32818"/>
    <cellStyle name="Normal 11 3 4 2 6 2" xfId="32819"/>
    <cellStyle name="Normal 11 3 4 2 6 3" xfId="32820"/>
    <cellStyle name="Normal 11 3 4 2 7" xfId="32821"/>
    <cellStyle name="Normal 11 3 4 2 8" xfId="32822"/>
    <cellStyle name="Normal 11 3 4 2 9" xfId="32823"/>
    <cellStyle name="Normal 11 3 4 3" xfId="32824"/>
    <cellStyle name="Normal 11 3 4 3 2" xfId="32825"/>
    <cellStyle name="Normal 11 3 4 3 2 2" xfId="32826"/>
    <cellStyle name="Normal 11 3 4 3 2 2 2" xfId="32827"/>
    <cellStyle name="Normal 11 3 4 3 2 2 2 2" xfId="32828"/>
    <cellStyle name="Normal 11 3 4 3 2 2 2 3" xfId="32829"/>
    <cellStyle name="Normal 11 3 4 3 2 2 3" xfId="32830"/>
    <cellStyle name="Normal 11 3 4 3 2 2 4" xfId="32831"/>
    <cellStyle name="Normal 11 3 4 3 2 2 5" xfId="32832"/>
    <cellStyle name="Normal 11 3 4 3 2 2 6" xfId="32833"/>
    <cellStyle name="Normal 11 3 4 3 2 3" xfId="32834"/>
    <cellStyle name="Normal 11 3 4 3 2 3 2" xfId="32835"/>
    <cellStyle name="Normal 11 3 4 3 2 3 3" xfId="32836"/>
    <cellStyle name="Normal 11 3 4 3 2 4" xfId="32837"/>
    <cellStyle name="Normal 11 3 4 3 2 5" xfId="32838"/>
    <cellStyle name="Normal 11 3 4 3 2 6" xfId="32839"/>
    <cellStyle name="Normal 11 3 4 3 2 7" xfId="32840"/>
    <cellStyle name="Normal 11 3 4 3 3" xfId="32841"/>
    <cellStyle name="Normal 11 3 4 3 3 2" xfId="32842"/>
    <cellStyle name="Normal 11 3 4 3 3 2 2" xfId="32843"/>
    <cellStyle name="Normal 11 3 4 3 3 2 3" xfId="32844"/>
    <cellStyle name="Normal 11 3 4 3 3 3" xfId="32845"/>
    <cellStyle name="Normal 11 3 4 3 3 4" xfId="32846"/>
    <cellStyle name="Normal 11 3 4 3 3 5" xfId="32847"/>
    <cellStyle name="Normal 11 3 4 3 3 6" xfId="32848"/>
    <cellStyle name="Normal 11 3 4 3 4" xfId="32849"/>
    <cellStyle name="Normal 11 3 4 3 4 2" xfId="32850"/>
    <cellStyle name="Normal 11 3 4 3 4 2 2" xfId="32851"/>
    <cellStyle name="Normal 11 3 4 3 4 2 3" xfId="32852"/>
    <cellStyle name="Normal 11 3 4 3 4 3" xfId="32853"/>
    <cellStyle name="Normal 11 3 4 3 4 4" xfId="32854"/>
    <cellStyle name="Normal 11 3 4 3 4 5" xfId="32855"/>
    <cellStyle name="Normal 11 3 4 3 4 6" xfId="32856"/>
    <cellStyle name="Normal 11 3 4 3 5" xfId="32857"/>
    <cellStyle name="Normal 11 3 4 3 5 2" xfId="32858"/>
    <cellStyle name="Normal 11 3 4 3 5 3" xfId="32859"/>
    <cellStyle name="Normal 11 3 4 3 6" xfId="32860"/>
    <cellStyle name="Normal 11 3 4 3 7" xfId="32861"/>
    <cellStyle name="Normal 11 3 4 3 8" xfId="32862"/>
    <cellStyle name="Normal 11 3 4 3 9" xfId="32863"/>
    <cellStyle name="Normal 11 3 4 4" xfId="32864"/>
    <cellStyle name="Normal 11 3 4 4 2" xfId="32865"/>
    <cellStyle name="Normal 11 3 4 4 2 2" xfId="32866"/>
    <cellStyle name="Normal 11 3 4 4 2 2 2" xfId="32867"/>
    <cellStyle name="Normal 11 3 4 4 2 2 3" xfId="32868"/>
    <cellStyle name="Normal 11 3 4 4 2 3" xfId="32869"/>
    <cellStyle name="Normal 11 3 4 4 2 4" xfId="32870"/>
    <cellStyle name="Normal 11 3 4 4 2 5" xfId="32871"/>
    <cellStyle name="Normal 11 3 4 4 2 6" xfId="32872"/>
    <cellStyle name="Normal 11 3 4 4 3" xfId="32873"/>
    <cellStyle name="Normal 11 3 4 4 3 2" xfId="32874"/>
    <cellStyle name="Normal 11 3 4 4 3 3" xfId="32875"/>
    <cellStyle name="Normal 11 3 4 4 4" xfId="32876"/>
    <cellStyle name="Normal 11 3 4 4 5" xfId="32877"/>
    <cellStyle name="Normal 11 3 4 4 6" xfId="32878"/>
    <cellStyle name="Normal 11 3 4 4 7" xfId="32879"/>
    <cellStyle name="Normal 11 3 4 5" xfId="32880"/>
    <cellStyle name="Normal 11 3 4 5 2" xfId="32881"/>
    <cellStyle name="Normal 11 3 4 5 2 2" xfId="32882"/>
    <cellStyle name="Normal 11 3 4 5 2 3" xfId="32883"/>
    <cellStyle name="Normal 11 3 4 5 3" xfId="32884"/>
    <cellStyle name="Normal 11 3 4 5 4" xfId="32885"/>
    <cellStyle name="Normal 11 3 4 5 5" xfId="32886"/>
    <cellStyle name="Normal 11 3 4 5 6" xfId="32887"/>
    <cellStyle name="Normal 11 3 4 6" xfId="32888"/>
    <cellStyle name="Normal 11 3 4 6 2" xfId="32889"/>
    <cellStyle name="Normal 11 3 4 6 2 2" xfId="32890"/>
    <cellStyle name="Normal 11 3 4 6 2 3" xfId="32891"/>
    <cellStyle name="Normal 11 3 4 6 3" xfId="32892"/>
    <cellStyle name="Normal 11 3 4 6 4" xfId="32893"/>
    <cellStyle name="Normal 11 3 4 6 5" xfId="32894"/>
    <cellStyle name="Normal 11 3 4 6 6" xfId="32895"/>
    <cellStyle name="Normal 11 3 4 7" xfId="32896"/>
    <cellStyle name="Normal 11 3 4 7 2" xfId="32897"/>
    <cellStyle name="Normal 11 3 4 7 2 2" xfId="32898"/>
    <cellStyle name="Normal 11 3 4 7 2 3" xfId="32899"/>
    <cellStyle name="Normal 11 3 4 7 3" xfId="32900"/>
    <cellStyle name="Normal 11 3 4 7 4" xfId="32901"/>
    <cellStyle name="Normal 11 3 4 7 5" xfId="32902"/>
    <cellStyle name="Normal 11 3 4 7 6" xfId="32903"/>
    <cellStyle name="Normal 11 3 4 8" xfId="32904"/>
    <cellStyle name="Normal 11 3 4 8 2" xfId="32905"/>
    <cellStyle name="Normal 11 3 4 8 2 2" xfId="32906"/>
    <cellStyle name="Normal 11 3 4 8 2 3" xfId="32907"/>
    <cellStyle name="Normal 11 3 4 8 3" xfId="32908"/>
    <cellStyle name="Normal 11 3 4 8 4" xfId="32909"/>
    <cellStyle name="Normal 11 3 4 8 5" xfId="32910"/>
    <cellStyle name="Normal 11 3 4 8 6" xfId="32911"/>
    <cellStyle name="Normal 11 3 4 9" xfId="32912"/>
    <cellStyle name="Normal 11 3 4 9 2" xfId="32913"/>
    <cellStyle name="Normal 11 3 4 9 3" xfId="32914"/>
    <cellStyle name="Normal 11 3 5" xfId="32915"/>
    <cellStyle name="Normal 11 3 5 10" xfId="32916"/>
    <cellStyle name="Normal 11 3 5 2" xfId="32917"/>
    <cellStyle name="Normal 11 3 5 2 2" xfId="32918"/>
    <cellStyle name="Normal 11 3 5 2 2 2" xfId="32919"/>
    <cellStyle name="Normal 11 3 5 2 2 2 2" xfId="32920"/>
    <cellStyle name="Normal 11 3 5 2 2 2 3" xfId="32921"/>
    <cellStyle name="Normal 11 3 5 2 2 3" xfId="32922"/>
    <cellStyle name="Normal 11 3 5 2 2 4" xfId="32923"/>
    <cellStyle name="Normal 11 3 5 2 2 5" xfId="32924"/>
    <cellStyle name="Normal 11 3 5 2 2 6" xfId="32925"/>
    <cellStyle name="Normal 11 3 5 2 3" xfId="32926"/>
    <cellStyle name="Normal 11 3 5 2 3 2" xfId="32927"/>
    <cellStyle name="Normal 11 3 5 2 3 2 2" xfId="32928"/>
    <cellStyle name="Normal 11 3 5 2 3 2 3" xfId="32929"/>
    <cellStyle name="Normal 11 3 5 2 3 3" xfId="32930"/>
    <cellStyle name="Normal 11 3 5 2 3 4" xfId="32931"/>
    <cellStyle name="Normal 11 3 5 2 3 5" xfId="32932"/>
    <cellStyle name="Normal 11 3 5 2 3 6" xfId="32933"/>
    <cellStyle name="Normal 11 3 5 2 4" xfId="32934"/>
    <cellStyle name="Normal 11 3 5 2 4 2" xfId="32935"/>
    <cellStyle name="Normal 11 3 5 2 4 3" xfId="32936"/>
    <cellStyle name="Normal 11 3 5 2 5" xfId="32937"/>
    <cellStyle name="Normal 11 3 5 2 6" xfId="32938"/>
    <cellStyle name="Normal 11 3 5 2 7" xfId="32939"/>
    <cellStyle name="Normal 11 3 5 2 8" xfId="32940"/>
    <cellStyle name="Normal 11 3 5 3" xfId="32941"/>
    <cellStyle name="Normal 11 3 5 3 2" xfId="32942"/>
    <cellStyle name="Normal 11 3 5 3 2 2" xfId="32943"/>
    <cellStyle name="Normal 11 3 5 3 2 2 2" xfId="32944"/>
    <cellStyle name="Normal 11 3 5 3 2 2 3" xfId="32945"/>
    <cellStyle name="Normal 11 3 5 3 2 3" xfId="32946"/>
    <cellStyle name="Normal 11 3 5 3 2 4" xfId="32947"/>
    <cellStyle name="Normal 11 3 5 3 2 5" xfId="32948"/>
    <cellStyle name="Normal 11 3 5 3 2 6" xfId="32949"/>
    <cellStyle name="Normal 11 3 5 3 3" xfId="32950"/>
    <cellStyle name="Normal 11 3 5 3 3 2" xfId="32951"/>
    <cellStyle name="Normal 11 3 5 3 3 3" xfId="32952"/>
    <cellStyle name="Normal 11 3 5 3 4" xfId="32953"/>
    <cellStyle name="Normal 11 3 5 3 5" xfId="32954"/>
    <cellStyle name="Normal 11 3 5 3 6" xfId="32955"/>
    <cellStyle name="Normal 11 3 5 3 7" xfId="32956"/>
    <cellStyle name="Normal 11 3 5 4" xfId="32957"/>
    <cellStyle name="Normal 11 3 5 4 2" xfId="32958"/>
    <cellStyle name="Normal 11 3 5 4 2 2" xfId="32959"/>
    <cellStyle name="Normal 11 3 5 4 2 3" xfId="32960"/>
    <cellStyle name="Normal 11 3 5 4 3" xfId="32961"/>
    <cellStyle name="Normal 11 3 5 4 4" xfId="32962"/>
    <cellStyle name="Normal 11 3 5 4 5" xfId="32963"/>
    <cellStyle name="Normal 11 3 5 4 6" xfId="32964"/>
    <cellStyle name="Normal 11 3 5 5" xfId="32965"/>
    <cellStyle name="Normal 11 3 5 5 2" xfId="32966"/>
    <cellStyle name="Normal 11 3 5 5 2 2" xfId="32967"/>
    <cellStyle name="Normal 11 3 5 5 2 3" xfId="32968"/>
    <cellStyle name="Normal 11 3 5 5 3" xfId="32969"/>
    <cellStyle name="Normal 11 3 5 5 4" xfId="32970"/>
    <cellStyle name="Normal 11 3 5 5 5" xfId="32971"/>
    <cellStyle name="Normal 11 3 5 5 6" xfId="32972"/>
    <cellStyle name="Normal 11 3 5 6" xfId="32973"/>
    <cellStyle name="Normal 11 3 5 6 2" xfId="32974"/>
    <cellStyle name="Normal 11 3 5 6 3" xfId="32975"/>
    <cellStyle name="Normal 11 3 5 7" xfId="32976"/>
    <cellStyle name="Normal 11 3 5 8" xfId="32977"/>
    <cellStyle name="Normal 11 3 5 9" xfId="32978"/>
    <cellStyle name="Normal 11 3 6" xfId="32979"/>
    <cellStyle name="Normal 11 3 6 2" xfId="32980"/>
    <cellStyle name="Normal 11 3 6 2 2" xfId="32981"/>
    <cellStyle name="Normal 11 3 6 2 2 2" xfId="32982"/>
    <cellStyle name="Normal 11 3 6 2 2 2 2" xfId="32983"/>
    <cellStyle name="Normal 11 3 6 2 2 2 3" xfId="32984"/>
    <cellStyle name="Normal 11 3 6 2 2 3" xfId="32985"/>
    <cellStyle name="Normal 11 3 6 2 2 4" xfId="32986"/>
    <cellStyle name="Normal 11 3 6 2 2 5" xfId="32987"/>
    <cellStyle name="Normal 11 3 6 2 2 6" xfId="32988"/>
    <cellStyle name="Normal 11 3 6 2 3" xfId="32989"/>
    <cellStyle name="Normal 11 3 6 2 3 2" xfId="32990"/>
    <cellStyle name="Normal 11 3 6 2 3 3" xfId="32991"/>
    <cellStyle name="Normal 11 3 6 2 4" xfId="32992"/>
    <cellStyle name="Normal 11 3 6 2 5" xfId="32993"/>
    <cellStyle name="Normal 11 3 6 2 6" xfId="32994"/>
    <cellStyle name="Normal 11 3 6 2 7" xfId="32995"/>
    <cellStyle name="Normal 11 3 6 3" xfId="32996"/>
    <cellStyle name="Normal 11 3 6 3 2" xfId="32997"/>
    <cellStyle name="Normal 11 3 6 3 2 2" xfId="32998"/>
    <cellStyle name="Normal 11 3 6 3 2 3" xfId="32999"/>
    <cellStyle name="Normal 11 3 6 3 3" xfId="33000"/>
    <cellStyle name="Normal 11 3 6 3 4" xfId="33001"/>
    <cellStyle name="Normal 11 3 6 3 5" xfId="33002"/>
    <cellStyle name="Normal 11 3 6 3 6" xfId="33003"/>
    <cellStyle name="Normal 11 3 6 4" xfId="33004"/>
    <cellStyle name="Normal 11 3 6 4 2" xfId="33005"/>
    <cellStyle name="Normal 11 3 6 4 2 2" xfId="33006"/>
    <cellStyle name="Normal 11 3 6 4 2 3" xfId="33007"/>
    <cellStyle name="Normal 11 3 6 4 3" xfId="33008"/>
    <cellStyle name="Normal 11 3 6 4 4" xfId="33009"/>
    <cellStyle name="Normal 11 3 6 4 5" xfId="33010"/>
    <cellStyle name="Normal 11 3 6 4 6" xfId="33011"/>
    <cellStyle name="Normal 11 3 6 5" xfId="33012"/>
    <cellStyle name="Normal 11 3 6 5 2" xfId="33013"/>
    <cellStyle name="Normal 11 3 6 5 3" xfId="33014"/>
    <cellStyle name="Normal 11 3 6 6" xfId="33015"/>
    <cellStyle name="Normal 11 3 6 7" xfId="33016"/>
    <cellStyle name="Normal 11 3 6 8" xfId="33017"/>
    <cellStyle name="Normal 11 3 6 9" xfId="33018"/>
    <cellStyle name="Normal 11 3 7" xfId="33019"/>
    <cellStyle name="Normal 11 3 7 2" xfId="33020"/>
    <cellStyle name="Normal 11 3 7 2 2" xfId="33021"/>
    <cellStyle name="Normal 11 3 7 2 2 2" xfId="33022"/>
    <cellStyle name="Normal 11 3 7 2 2 3" xfId="33023"/>
    <cellStyle name="Normal 11 3 7 2 3" xfId="33024"/>
    <cellStyle name="Normal 11 3 7 2 4" xfId="33025"/>
    <cellStyle name="Normal 11 3 7 2 5" xfId="33026"/>
    <cellStyle name="Normal 11 3 7 2 6" xfId="33027"/>
    <cellStyle name="Normal 11 3 7 3" xfId="33028"/>
    <cellStyle name="Normal 11 3 7 3 2" xfId="33029"/>
    <cellStyle name="Normal 11 3 7 3 3" xfId="33030"/>
    <cellStyle name="Normal 11 3 7 4" xfId="33031"/>
    <cellStyle name="Normal 11 3 7 5" xfId="33032"/>
    <cellStyle name="Normal 11 3 7 6" xfId="33033"/>
    <cellStyle name="Normal 11 3 7 7" xfId="33034"/>
    <cellStyle name="Normal 11 3 8" xfId="33035"/>
    <cellStyle name="Normal 11 3 8 2" xfId="33036"/>
    <cellStyle name="Normal 11 3 8 2 2" xfId="33037"/>
    <cellStyle name="Normal 11 3 8 2 3" xfId="33038"/>
    <cellStyle name="Normal 11 3 8 3" xfId="33039"/>
    <cellStyle name="Normal 11 3 8 4" xfId="33040"/>
    <cellStyle name="Normal 11 3 8 5" xfId="33041"/>
    <cellStyle name="Normal 11 3 8 6" xfId="33042"/>
    <cellStyle name="Normal 11 3 9" xfId="33043"/>
    <cellStyle name="Normal 11 3 9 2" xfId="33044"/>
    <cellStyle name="Normal 11 3 9 2 2" xfId="33045"/>
    <cellStyle name="Normal 11 3 9 2 3" xfId="33046"/>
    <cellStyle name="Normal 11 3 9 3" xfId="33047"/>
    <cellStyle name="Normal 11 3 9 4" xfId="33048"/>
    <cellStyle name="Normal 11 3 9 5" xfId="33049"/>
    <cellStyle name="Normal 11 3 9 6" xfId="33050"/>
    <cellStyle name="Normal 11 4" xfId="33051"/>
    <cellStyle name="Normal 11 4 10" xfId="33052"/>
    <cellStyle name="Normal 11 4 10 2" xfId="33053"/>
    <cellStyle name="Normal 11 4 10 3" xfId="33054"/>
    <cellStyle name="Normal 11 4 11" xfId="33055"/>
    <cellStyle name="Normal 11 4 12" xfId="33056"/>
    <cellStyle name="Normal 11 4 13" xfId="33057"/>
    <cellStyle name="Normal 11 4 14" xfId="33058"/>
    <cellStyle name="Normal 11 4 2" xfId="33059"/>
    <cellStyle name="Normal 11 4 2 10" xfId="33060"/>
    <cellStyle name="Normal 11 4 2 11" xfId="33061"/>
    <cellStyle name="Normal 11 4 2 12" xfId="33062"/>
    <cellStyle name="Normal 11 4 2 13" xfId="33063"/>
    <cellStyle name="Normal 11 4 2 2" xfId="33064"/>
    <cellStyle name="Normal 11 4 2 2 10" xfId="33065"/>
    <cellStyle name="Normal 11 4 2 2 2" xfId="33066"/>
    <cellStyle name="Normal 11 4 2 2 2 2" xfId="33067"/>
    <cellStyle name="Normal 11 4 2 2 2 2 2" xfId="33068"/>
    <cellStyle name="Normal 11 4 2 2 2 2 2 2" xfId="33069"/>
    <cellStyle name="Normal 11 4 2 2 2 2 2 3" xfId="33070"/>
    <cellStyle name="Normal 11 4 2 2 2 2 3" xfId="33071"/>
    <cellStyle name="Normal 11 4 2 2 2 2 4" xfId="33072"/>
    <cellStyle name="Normal 11 4 2 2 2 2 5" xfId="33073"/>
    <cellStyle name="Normal 11 4 2 2 2 2 6" xfId="33074"/>
    <cellStyle name="Normal 11 4 2 2 2 3" xfId="33075"/>
    <cellStyle name="Normal 11 4 2 2 2 3 2" xfId="33076"/>
    <cellStyle name="Normal 11 4 2 2 2 3 2 2" xfId="33077"/>
    <cellStyle name="Normal 11 4 2 2 2 3 2 3" xfId="33078"/>
    <cellStyle name="Normal 11 4 2 2 2 3 3" xfId="33079"/>
    <cellStyle name="Normal 11 4 2 2 2 3 4" xfId="33080"/>
    <cellStyle name="Normal 11 4 2 2 2 3 5" xfId="33081"/>
    <cellStyle name="Normal 11 4 2 2 2 3 6" xfId="33082"/>
    <cellStyle name="Normal 11 4 2 2 2 4" xfId="33083"/>
    <cellStyle name="Normal 11 4 2 2 2 4 2" xfId="33084"/>
    <cellStyle name="Normal 11 4 2 2 2 4 3" xfId="33085"/>
    <cellStyle name="Normal 11 4 2 2 2 5" xfId="33086"/>
    <cellStyle name="Normal 11 4 2 2 2 6" xfId="33087"/>
    <cellStyle name="Normal 11 4 2 2 2 7" xfId="33088"/>
    <cellStyle name="Normal 11 4 2 2 2 8" xfId="33089"/>
    <cellStyle name="Normal 11 4 2 2 3" xfId="33090"/>
    <cellStyle name="Normal 11 4 2 2 3 2" xfId="33091"/>
    <cellStyle name="Normal 11 4 2 2 3 2 2" xfId="33092"/>
    <cellStyle name="Normal 11 4 2 2 3 2 2 2" xfId="33093"/>
    <cellStyle name="Normal 11 4 2 2 3 2 2 3" xfId="33094"/>
    <cellStyle name="Normal 11 4 2 2 3 2 3" xfId="33095"/>
    <cellStyle name="Normal 11 4 2 2 3 2 4" xfId="33096"/>
    <cellStyle name="Normal 11 4 2 2 3 2 5" xfId="33097"/>
    <cellStyle name="Normal 11 4 2 2 3 2 6" xfId="33098"/>
    <cellStyle name="Normal 11 4 2 2 3 3" xfId="33099"/>
    <cellStyle name="Normal 11 4 2 2 3 3 2" xfId="33100"/>
    <cellStyle name="Normal 11 4 2 2 3 3 3" xfId="33101"/>
    <cellStyle name="Normal 11 4 2 2 3 4" xfId="33102"/>
    <cellStyle name="Normal 11 4 2 2 3 5" xfId="33103"/>
    <cellStyle name="Normal 11 4 2 2 3 6" xfId="33104"/>
    <cellStyle name="Normal 11 4 2 2 3 7" xfId="33105"/>
    <cellStyle name="Normal 11 4 2 2 4" xfId="33106"/>
    <cellStyle name="Normal 11 4 2 2 4 2" xfId="33107"/>
    <cellStyle name="Normal 11 4 2 2 4 2 2" xfId="33108"/>
    <cellStyle name="Normal 11 4 2 2 4 2 3" xfId="33109"/>
    <cellStyle name="Normal 11 4 2 2 4 3" xfId="33110"/>
    <cellStyle name="Normal 11 4 2 2 4 4" xfId="33111"/>
    <cellStyle name="Normal 11 4 2 2 4 5" xfId="33112"/>
    <cellStyle name="Normal 11 4 2 2 4 6" xfId="33113"/>
    <cellStyle name="Normal 11 4 2 2 5" xfId="33114"/>
    <cellStyle name="Normal 11 4 2 2 5 2" xfId="33115"/>
    <cellStyle name="Normal 11 4 2 2 5 2 2" xfId="33116"/>
    <cellStyle name="Normal 11 4 2 2 5 2 3" xfId="33117"/>
    <cellStyle name="Normal 11 4 2 2 5 3" xfId="33118"/>
    <cellStyle name="Normal 11 4 2 2 5 4" xfId="33119"/>
    <cellStyle name="Normal 11 4 2 2 5 5" xfId="33120"/>
    <cellStyle name="Normal 11 4 2 2 5 6" xfId="33121"/>
    <cellStyle name="Normal 11 4 2 2 6" xfId="33122"/>
    <cellStyle name="Normal 11 4 2 2 6 2" xfId="33123"/>
    <cellStyle name="Normal 11 4 2 2 6 3" xfId="33124"/>
    <cellStyle name="Normal 11 4 2 2 7" xfId="33125"/>
    <cellStyle name="Normal 11 4 2 2 8" xfId="33126"/>
    <cellStyle name="Normal 11 4 2 2 9" xfId="33127"/>
    <cellStyle name="Normal 11 4 2 3" xfId="33128"/>
    <cellStyle name="Normal 11 4 2 3 2" xfId="33129"/>
    <cellStyle name="Normal 11 4 2 3 2 2" xfId="33130"/>
    <cellStyle name="Normal 11 4 2 3 2 2 2" xfId="33131"/>
    <cellStyle name="Normal 11 4 2 3 2 2 2 2" xfId="33132"/>
    <cellStyle name="Normal 11 4 2 3 2 2 2 3" xfId="33133"/>
    <cellStyle name="Normal 11 4 2 3 2 2 3" xfId="33134"/>
    <cellStyle name="Normal 11 4 2 3 2 2 4" xfId="33135"/>
    <cellStyle name="Normal 11 4 2 3 2 2 5" xfId="33136"/>
    <cellStyle name="Normal 11 4 2 3 2 2 6" xfId="33137"/>
    <cellStyle name="Normal 11 4 2 3 2 3" xfId="33138"/>
    <cellStyle name="Normal 11 4 2 3 2 3 2" xfId="33139"/>
    <cellStyle name="Normal 11 4 2 3 2 3 3" xfId="33140"/>
    <cellStyle name="Normal 11 4 2 3 2 4" xfId="33141"/>
    <cellStyle name="Normal 11 4 2 3 2 5" xfId="33142"/>
    <cellStyle name="Normal 11 4 2 3 2 6" xfId="33143"/>
    <cellStyle name="Normal 11 4 2 3 2 7" xfId="33144"/>
    <cellStyle name="Normal 11 4 2 3 3" xfId="33145"/>
    <cellStyle name="Normal 11 4 2 3 3 2" xfId="33146"/>
    <cellStyle name="Normal 11 4 2 3 3 2 2" xfId="33147"/>
    <cellStyle name="Normal 11 4 2 3 3 2 3" xfId="33148"/>
    <cellStyle name="Normal 11 4 2 3 3 3" xfId="33149"/>
    <cellStyle name="Normal 11 4 2 3 3 4" xfId="33150"/>
    <cellStyle name="Normal 11 4 2 3 3 5" xfId="33151"/>
    <cellStyle name="Normal 11 4 2 3 3 6" xfId="33152"/>
    <cellStyle name="Normal 11 4 2 3 4" xfId="33153"/>
    <cellStyle name="Normal 11 4 2 3 4 2" xfId="33154"/>
    <cellStyle name="Normal 11 4 2 3 4 2 2" xfId="33155"/>
    <cellStyle name="Normal 11 4 2 3 4 2 3" xfId="33156"/>
    <cellStyle name="Normal 11 4 2 3 4 3" xfId="33157"/>
    <cellStyle name="Normal 11 4 2 3 4 4" xfId="33158"/>
    <cellStyle name="Normal 11 4 2 3 4 5" xfId="33159"/>
    <cellStyle name="Normal 11 4 2 3 4 6" xfId="33160"/>
    <cellStyle name="Normal 11 4 2 3 5" xfId="33161"/>
    <cellStyle name="Normal 11 4 2 3 5 2" xfId="33162"/>
    <cellStyle name="Normal 11 4 2 3 5 3" xfId="33163"/>
    <cellStyle name="Normal 11 4 2 3 6" xfId="33164"/>
    <cellStyle name="Normal 11 4 2 3 7" xfId="33165"/>
    <cellStyle name="Normal 11 4 2 3 8" xfId="33166"/>
    <cellStyle name="Normal 11 4 2 3 9" xfId="33167"/>
    <cellStyle name="Normal 11 4 2 4" xfId="33168"/>
    <cellStyle name="Normal 11 4 2 4 2" xfId="33169"/>
    <cellStyle name="Normal 11 4 2 4 2 2" xfId="33170"/>
    <cellStyle name="Normal 11 4 2 4 2 2 2" xfId="33171"/>
    <cellStyle name="Normal 11 4 2 4 2 2 3" xfId="33172"/>
    <cellStyle name="Normal 11 4 2 4 2 3" xfId="33173"/>
    <cellStyle name="Normal 11 4 2 4 2 4" xfId="33174"/>
    <cellStyle name="Normal 11 4 2 4 2 5" xfId="33175"/>
    <cellStyle name="Normal 11 4 2 4 2 6" xfId="33176"/>
    <cellStyle name="Normal 11 4 2 4 3" xfId="33177"/>
    <cellStyle name="Normal 11 4 2 4 3 2" xfId="33178"/>
    <cellStyle name="Normal 11 4 2 4 3 3" xfId="33179"/>
    <cellStyle name="Normal 11 4 2 4 4" xfId="33180"/>
    <cellStyle name="Normal 11 4 2 4 5" xfId="33181"/>
    <cellStyle name="Normal 11 4 2 4 6" xfId="33182"/>
    <cellStyle name="Normal 11 4 2 4 7" xfId="33183"/>
    <cellStyle name="Normal 11 4 2 5" xfId="33184"/>
    <cellStyle name="Normal 11 4 2 5 2" xfId="33185"/>
    <cellStyle name="Normal 11 4 2 5 2 2" xfId="33186"/>
    <cellStyle name="Normal 11 4 2 5 2 3" xfId="33187"/>
    <cellStyle name="Normal 11 4 2 5 3" xfId="33188"/>
    <cellStyle name="Normal 11 4 2 5 4" xfId="33189"/>
    <cellStyle name="Normal 11 4 2 5 5" xfId="33190"/>
    <cellStyle name="Normal 11 4 2 5 6" xfId="33191"/>
    <cellStyle name="Normal 11 4 2 6" xfId="33192"/>
    <cellStyle name="Normal 11 4 2 6 2" xfId="33193"/>
    <cellStyle name="Normal 11 4 2 6 2 2" xfId="33194"/>
    <cellStyle name="Normal 11 4 2 6 2 3" xfId="33195"/>
    <cellStyle name="Normal 11 4 2 6 3" xfId="33196"/>
    <cellStyle name="Normal 11 4 2 6 4" xfId="33197"/>
    <cellStyle name="Normal 11 4 2 6 5" xfId="33198"/>
    <cellStyle name="Normal 11 4 2 6 6" xfId="33199"/>
    <cellStyle name="Normal 11 4 2 7" xfId="33200"/>
    <cellStyle name="Normal 11 4 2 7 2" xfId="33201"/>
    <cellStyle name="Normal 11 4 2 7 2 2" xfId="33202"/>
    <cellStyle name="Normal 11 4 2 7 2 3" xfId="33203"/>
    <cellStyle name="Normal 11 4 2 7 3" xfId="33204"/>
    <cellStyle name="Normal 11 4 2 7 4" xfId="33205"/>
    <cellStyle name="Normal 11 4 2 7 5" xfId="33206"/>
    <cellStyle name="Normal 11 4 2 7 6" xfId="33207"/>
    <cellStyle name="Normal 11 4 2 8" xfId="33208"/>
    <cellStyle name="Normal 11 4 2 8 2" xfId="33209"/>
    <cellStyle name="Normal 11 4 2 8 2 2" xfId="33210"/>
    <cellStyle name="Normal 11 4 2 8 2 3" xfId="33211"/>
    <cellStyle name="Normal 11 4 2 8 3" xfId="33212"/>
    <cellStyle name="Normal 11 4 2 8 4" xfId="33213"/>
    <cellStyle name="Normal 11 4 2 8 5" xfId="33214"/>
    <cellStyle name="Normal 11 4 2 8 6" xfId="33215"/>
    <cellStyle name="Normal 11 4 2 9" xfId="33216"/>
    <cellStyle name="Normal 11 4 2 9 2" xfId="33217"/>
    <cellStyle name="Normal 11 4 2 9 3" xfId="33218"/>
    <cellStyle name="Normal 11 4 3" xfId="33219"/>
    <cellStyle name="Normal 11 4 3 10" xfId="33220"/>
    <cellStyle name="Normal 11 4 3 2" xfId="33221"/>
    <cellStyle name="Normal 11 4 3 2 2" xfId="33222"/>
    <cellStyle name="Normal 11 4 3 2 2 2" xfId="33223"/>
    <cellStyle name="Normal 11 4 3 2 2 2 2" xfId="33224"/>
    <cellStyle name="Normal 11 4 3 2 2 2 3" xfId="33225"/>
    <cellStyle name="Normal 11 4 3 2 2 3" xfId="33226"/>
    <cellStyle name="Normal 11 4 3 2 2 4" xfId="33227"/>
    <cellStyle name="Normal 11 4 3 2 2 5" xfId="33228"/>
    <cellStyle name="Normal 11 4 3 2 2 6" xfId="33229"/>
    <cellStyle name="Normal 11 4 3 2 3" xfId="33230"/>
    <cellStyle name="Normal 11 4 3 2 3 2" xfId="33231"/>
    <cellStyle name="Normal 11 4 3 2 3 2 2" xfId="33232"/>
    <cellStyle name="Normal 11 4 3 2 3 2 3" xfId="33233"/>
    <cellStyle name="Normal 11 4 3 2 3 3" xfId="33234"/>
    <cellStyle name="Normal 11 4 3 2 3 4" xfId="33235"/>
    <cellStyle name="Normal 11 4 3 2 3 5" xfId="33236"/>
    <cellStyle name="Normal 11 4 3 2 3 6" xfId="33237"/>
    <cellStyle name="Normal 11 4 3 2 4" xfId="33238"/>
    <cellStyle name="Normal 11 4 3 2 4 2" xfId="33239"/>
    <cellStyle name="Normal 11 4 3 2 4 3" xfId="33240"/>
    <cellStyle name="Normal 11 4 3 2 5" xfId="33241"/>
    <cellStyle name="Normal 11 4 3 2 6" xfId="33242"/>
    <cellStyle name="Normal 11 4 3 2 7" xfId="33243"/>
    <cellStyle name="Normal 11 4 3 2 8" xfId="33244"/>
    <cellStyle name="Normal 11 4 3 3" xfId="33245"/>
    <cellStyle name="Normal 11 4 3 3 2" xfId="33246"/>
    <cellStyle name="Normal 11 4 3 3 2 2" xfId="33247"/>
    <cellStyle name="Normal 11 4 3 3 2 2 2" xfId="33248"/>
    <cellStyle name="Normal 11 4 3 3 2 2 3" xfId="33249"/>
    <cellStyle name="Normal 11 4 3 3 2 3" xfId="33250"/>
    <cellStyle name="Normal 11 4 3 3 2 4" xfId="33251"/>
    <cellStyle name="Normal 11 4 3 3 2 5" xfId="33252"/>
    <cellStyle name="Normal 11 4 3 3 2 6" xfId="33253"/>
    <cellStyle name="Normal 11 4 3 3 3" xfId="33254"/>
    <cellStyle name="Normal 11 4 3 3 3 2" xfId="33255"/>
    <cellStyle name="Normal 11 4 3 3 3 3" xfId="33256"/>
    <cellStyle name="Normal 11 4 3 3 4" xfId="33257"/>
    <cellStyle name="Normal 11 4 3 3 5" xfId="33258"/>
    <cellStyle name="Normal 11 4 3 3 6" xfId="33259"/>
    <cellStyle name="Normal 11 4 3 3 7" xfId="33260"/>
    <cellStyle name="Normal 11 4 3 4" xfId="33261"/>
    <cellStyle name="Normal 11 4 3 4 2" xfId="33262"/>
    <cellStyle name="Normal 11 4 3 4 2 2" xfId="33263"/>
    <cellStyle name="Normal 11 4 3 4 2 3" xfId="33264"/>
    <cellStyle name="Normal 11 4 3 4 3" xfId="33265"/>
    <cellStyle name="Normal 11 4 3 4 4" xfId="33266"/>
    <cellStyle name="Normal 11 4 3 4 5" xfId="33267"/>
    <cellStyle name="Normal 11 4 3 4 6" xfId="33268"/>
    <cellStyle name="Normal 11 4 3 5" xfId="33269"/>
    <cellStyle name="Normal 11 4 3 5 2" xfId="33270"/>
    <cellStyle name="Normal 11 4 3 5 2 2" xfId="33271"/>
    <cellStyle name="Normal 11 4 3 5 2 3" xfId="33272"/>
    <cellStyle name="Normal 11 4 3 5 3" xfId="33273"/>
    <cellStyle name="Normal 11 4 3 5 4" xfId="33274"/>
    <cellStyle name="Normal 11 4 3 5 5" xfId="33275"/>
    <cellStyle name="Normal 11 4 3 5 6" xfId="33276"/>
    <cellStyle name="Normal 11 4 3 6" xfId="33277"/>
    <cellStyle name="Normal 11 4 3 6 2" xfId="33278"/>
    <cellStyle name="Normal 11 4 3 6 3" xfId="33279"/>
    <cellStyle name="Normal 11 4 3 7" xfId="33280"/>
    <cellStyle name="Normal 11 4 3 8" xfId="33281"/>
    <cellStyle name="Normal 11 4 3 9" xfId="33282"/>
    <cellStyle name="Normal 11 4 4" xfId="33283"/>
    <cellStyle name="Normal 11 4 4 2" xfId="33284"/>
    <cellStyle name="Normal 11 4 4 2 2" xfId="33285"/>
    <cellStyle name="Normal 11 4 4 2 2 2" xfId="33286"/>
    <cellStyle name="Normal 11 4 4 2 2 2 2" xfId="33287"/>
    <cellStyle name="Normal 11 4 4 2 2 2 3" xfId="33288"/>
    <cellStyle name="Normal 11 4 4 2 2 3" xfId="33289"/>
    <cellStyle name="Normal 11 4 4 2 2 4" xfId="33290"/>
    <cellStyle name="Normal 11 4 4 2 2 5" xfId="33291"/>
    <cellStyle name="Normal 11 4 4 2 2 6" xfId="33292"/>
    <cellStyle name="Normal 11 4 4 2 3" xfId="33293"/>
    <cellStyle name="Normal 11 4 4 2 3 2" xfId="33294"/>
    <cellStyle name="Normal 11 4 4 2 3 3" xfId="33295"/>
    <cellStyle name="Normal 11 4 4 2 4" xfId="33296"/>
    <cellStyle name="Normal 11 4 4 2 5" xfId="33297"/>
    <cellStyle name="Normal 11 4 4 2 6" xfId="33298"/>
    <cellStyle name="Normal 11 4 4 2 7" xfId="33299"/>
    <cellStyle name="Normal 11 4 4 3" xfId="33300"/>
    <cellStyle name="Normal 11 4 4 3 2" xfId="33301"/>
    <cellStyle name="Normal 11 4 4 3 2 2" xfId="33302"/>
    <cellStyle name="Normal 11 4 4 3 2 3" xfId="33303"/>
    <cellStyle name="Normal 11 4 4 3 3" xfId="33304"/>
    <cellStyle name="Normal 11 4 4 3 4" xfId="33305"/>
    <cellStyle name="Normal 11 4 4 3 5" xfId="33306"/>
    <cellStyle name="Normal 11 4 4 3 6" xfId="33307"/>
    <cellStyle name="Normal 11 4 4 4" xfId="33308"/>
    <cellStyle name="Normal 11 4 4 4 2" xfId="33309"/>
    <cellStyle name="Normal 11 4 4 4 2 2" xfId="33310"/>
    <cellStyle name="Normal 11 4 4 4 2 3" xfId="33311"/>
    <cellStyle name="Normal 11 4 4 4 3" xfId="33312"/>
    <cellStyle name="Normal 11 4 4 4 4" xfId="33313"/>
    <cellStyle name="Normal 11 4 4 4 5" xfId="33314"/>
    <cellStyle name="Normal 11 4 4 4 6" xfId="33315"/>
    <cellStyle name="Normal 11 4 4 5" xfId="33316"/>
    <cellStyle name="Normal 11 4 4 5 2" xfId="33317"/>
    <cellStyle name="Normal 11 4 4 5 3" xfId="33318"/>
    <cellStyle name="Normal 11 4 4 6" xfId="33319"/>
    <cellStyle name="Normal 11 4 4 7" xfId="33320"/>
    <cellStyle name="Normal 11 4 4 8" xfId="33321"/>
    <cellStyle name="Normal 11 4 4 9" xfId="33322"/>
    <cellStyle name="Normal 11 4 5" xfId="33323"/>
    <cellStyle name="Normal 11 4 5 2" xfId="33324"/>
    <cellStyle name="Normal 11 4 5 2 2" xfId="33325"/>
    <cellStyle name="Normal 11 4 5 2 2 2" xfId="33326"/>
    <cellStyle name="Normal 11 4 5 2 2 3" xfId="33327"/>
    <cellStyle name="Normal 11 4 5 2 3" xfId="33328"/>
    <cellStyle name="Normal 11 4 5 2 4" xfId="33329"/>
    <cellStyle name="Normal 11 4 5 2 5" xfId="33330"/>
    <cellStyle name="Normal 11 4 5 2 6" xfId="33331"/>
    <cellStyle name="Normal 11 4 5 3" xfId="33332"/>
    <cellStyle name="Normal 11 4 5 3 2" xfId="33333"/>
    <cellStyle name="Normal 11 4 5 3 3" xfId="33334"/>
    <cellStyle name="Normal 11 4 5 4" xfId="33335"/>
    <cellStyle name="Normal 11 4 5 5" xfId="33336"/>
    <cellStyle name="Normal 11 4 5 6" xfId="33337"/>
    <cellStyle name="Normal 11 4 5 7" xfId="33338"/>
    <cellStyle name="Normal 11 4 6" xfId="33339"/>
    <cellStyle name="Normal 11 4 6 2" xfId="33340"/>
    <cellStyle name="Normal 11 4 6 2 2" xfId="33341"/>
    <cellStyle name="Normal 11 4 6 2 3" xfId="33342"/>
    <cellStyle name="Normal 11 4 6 3" xfId="33343"/>
    <cellStyle name="Normal 11 4 6 4" xfId="33344"/>
    <cellStyle name="Normal 11 4 6 5" xfId="33345"/>
    <cellStyle name="Normal 11 4 6 6" xfId="33346"/>
    <cellStyle name="Normal 11 4 7" xfId="33347"/>
    <cellStyle name="Normal 11 4 7 2" xfId="33348"/>
    <cellStyle name="Normal 11 4 7 2 2" xfId="33349"/>
    <cellStyle name="Normal 11 4 7 2 3" xfId="33350"/>
    <cellStyle name="Normal 11 4 7 3" xfId="33351"/>
    <cellStyle name="Normal 11 4 7 4" xfId="33352"/>
    <cellStyle name="Normal 11 4 7 5" xfId="33353"/>
    <cellStyle name="Normal 11 4 7 6" xfId="33354"/>
    <cellStyle name="Normal 11 4 8" xfId="33355"/>
    <cellStyle name="Normal 11 4 8 2" xfId="33356"/>
    <cellStyle name="Normal 11 4 8 2 2" xfId="33357"/>
    <cellStyle name="Normal 11 4 8 2 3" xfId="33358"/>
    <cellStyle name="Normal 11 4 8 3" xfId="33359"/>
    <cellStyle name="Normal 11 4 8 4" xfId="33360"/>
    <cellStyle name="Normal 11 4 8 5" xfId="33361"/>
    <cellStyle name="Normal 11 4 8 6" xfId="33362"/>
    <cellStyle name="Normal 11 4 9" xfId="33363"/>
    <cellStyle name="Normal 11 4 9 2" xfId="33364"/>
    <cellStyle name="Normal 11 4 9 2 2" xfId="33365"/>
    <cellStyle name="Normal 11 4 9 2 3" xfId="33366"/>
    <cellStyle name="Normal 11 4 9 3" xfId="33367"/>
    <cellStyle name="Normal 11 4 9 4" xfId="33368"/>
    <cellStyle name="Normal 11 4 9 5" xfId="33369"/>
    <cellStyle name="Normal 11 4 9 6" xfId="33370"/>
    <cellStyle name="Normal 11 5" xfId="33371"/>
    <cellStyle name="Normal 11 5 10" xfId="33372"/>
    <cellStyle name="Normal 11 5 10 2" xfId="33373"/>
    <cellStyle name="Normal 11 5 10 3" xfId="33374"/>
    <cellStyle name="Normal 11 5 11" xfId="33375"/>
    <cellStyle name="Normal 11 5 12" xfId="33376"/>
    <cellStyle name="Normal 11 5 13" xfId="33377"/>
    <cellStyle name="Normal 11 5 14" xfId="33378"/>
    <cellStyle name="Normal 11 5 2" xfId="33379"/>
    <cellStyle name="Normal 11 5 2 10" xfId="33380"/>
    <cellStyle name="Normal 11 5 2 11" xfId="33381"/>
    <cellStyle name="Normal 11 5 2 12" xfId="33382"/>
    <cellStyle name="Normal 11 5 2 13" xfId="33383"/>
    <cellStyle name="Normal 11 5 2 2" xfId="33384"/>
    <cellStyle name="Normal 11 5 2 2 10" xfId="33385"/>
    <cellStyle name="Normal 11 5 2 2 2" xfId="33386"/>
    <cellStyle name="Normal 11 5 2 2 2 2" xfId="33387"/>
    <cellStyle name="Normal 11 5 2 2 2 2 2" xfId="33388"/>
    <cellStyle name="Normal 11 5 2 2 2 2 2 2" xfId="33389"/>
    <cellStyle name="Normal 11 5 2 2 2 2 2 3" xfId="33390"/>
    <cellStyle name="Normal 11 5 2 2 2 2 3" xfId="33391"/>
    <cellStyle name="Normal 11 5 2 2 2 2 4" xfId="33392"/>
    <cellStyle name="Normal 11 5 2 2 2 2 5" xfId="33393"/>
    <cellStyle name="Normal 11 5 2 2 2 2 6" xfId="33394"/>
    <cellStyle name="Normal 11 5 2 2 2 3" xfId="33395"/>
    <cellStyle name="Normal 11 5 2 2 2 3 2" xfId="33396"/>
    <cellStyle name="Normal 11 5 2 2 2 3 2 2" xfId="33397"/>
    <cellStyle name="Normal 11 5 2 2 2 3 2 3" xfId="33398"/>
    <cellStyle name="Normal 11 5 2 2 2 3 3" xfId="33399"/>
    <cellStyle name="Normal 11 5 2 2 2 3 4" xfId="33400"/>
    <cellStyle name="Normal 11 5 2 2 2 3 5" xfId="33401"/>
    <cellStyle name="Normal 11 5 2 2 2 3 6" xfId="33402"/>
    <cellStyle name="Normal 11 5 2 2 2 4" xfId="33403"/>
    <cellStyle name="Normal 11 5 2 2 2 4 2" xfId="33404"/>
    <cellStyle name="Normal 11 5 2 2 2 4 3" xfId="33405"/>
    <cellStyle name="Normal 11 5 2 2 2 5" xfId="33406"/>
    <cellStyle name="Normal 11 5 2 2 2 6" xfId="33407"/>
    <cellStyle name="Normal 11 5 2 2 2 7" xfId="33408"/>
    <cellStyle name="Normal 11 5 2 2 2 8" xfId="33409"/>
    <cellStyle name="Normal 11 5 2 2 3" xfId="33410"/>
    <cellStyle name="Normal 11 5 2 2 3 2" xfId="33411"/>
    <cellStyle name="Normal 11 5 2 2 3 2 2" xfId="33412"/>
    <cellStyle name="Normal 11 5 2 2 3 2 2 2" xfId="33413"/>
    <cellStyle name="Normal 11 5 2 2 3 2 2 3" xfId="33414"/>
    <cellStyle name="Normal 11 5 2 2 3 2 3" xfId="33415"/>
    <cellStyle name="Normal 11 5 2 2 3 2 4" xfId="33416"/>
    <cellStyle name="Normal 11 5 2 2 3 2 5" xfId="33417"/>
    <cellStyle name="Normal 11 5 2 2 3 2 6" xfId="33418"/>
    <cellStyle name="Normal 11 5 2 2 3 3" xfId="33419"/>
    <cellStyle name="Normal 11 5 2 2 3 3 2" xfId="33420"/>
    <cellStyle name="Normal 11 5 2 2 3 3 3" xfId="33421"/>
    <cellStyle name="Normal 11 5 2 2 3 4" xfId="33422"/>
    <cellStyle name="Normal 11 5 2 2 3 5" xfId="33423"/>
    <cellStyle name="Normal 11 5 2 2 3 6" xfId="33424"/>
    <cellStyle name="Normal 11 5 2 2 3 7" xfId="33425"/>
    <cellStyle name="Normal 11 5 2 2 4" xfId="33426"/>
    <cellStyle name="Normal 11 5 2 2 4 2" xfId="33427"/>
    <cellStyle name="Normal 11 5 2 2 4 2 2" xfId="33428"/>
    <cellStyle name="Normal 11 5 2 2 4 2 3" xfId="33429"/>
    <cellStyle name="Normal 11 5 2 2 4 3" xfId="33430"/>
    <cellStyle name="Normal 11 5 2 2 4 4" xfId="33431"/>
    <cellStyle name="Normal 11 5 2 2 4 5" xfId="33432"/>
    <cellStyle name="Normal 11 5 2 2 4 6" xfId="33433"/>
    <cellStyle name="Normal 11 5 2 2 5" xfId="33434"/>
    <cellStyle name="Normal 11 5 2 2 5 2" xfId="33435"/>
    <cellStyle name="Normal 11 5 2 2 5 2 2" xfId="33436"/>
    <cellStyle name="Normal 11 5 2 2 5 2 3" xfId="33437"/>
    <cellStyle name="Normal 11 5 2 2 5 3" xfId="33438"/>
    <cellStyle name="Normal 11 5 2 2 5 4" xfId="33439"/>
    <cellStyle name="Normal 11 5 2 2 5 5" xfId="33440"/>
    <cellStyle name="Normal 11 5 2 2 5 6" xfId="33441"/>
    <cellStyle name="Normal 11 5 2 2 6" xfId="33442"/>
    <cellStyle name="Normal 11 5 2 2 6 2" xfId="33443"/>
    <cellStyle name="Normal 11 5 2 2 6 3" xfId="33444"/>
    <cellStyle name="Normal 11 5 2 2 7" xfId="33445"/>
    <cellStyle name="Normal 11 5 2 2 8" xfId="33446"/>
    <cellStyle name="Normal 11 5 2 2 9" xfId="33447"/>
    <cellStyle name="Normal 11 5 2 3" xfId="33448"/>
    <cellStyle name="Normal 11 5 2 3 2" xfId="33449"/>
    <cellStyle name="Normal 11 5 2 3 2 2" xfId="33450"/>
    <cellStyle name="Normal 11 5 2 3 2 2 2" xfId="33451"/>
    <cellStyle name="Normal 11 5 2 3 2 2 2 2" xfId="33452"/>
    <cellStyle name="Normal 11 5 2 3 2 2 2 3" xfId="33453"/>
    <cellStyle name="Normal 11 5 2 3 2 2 3" xfId="33454"/>
    <cellStyle name="Normal 11 5 2 3 2 2 4" xfId="33455"/>
    <cellStyle name="Normal 11 5 2 3 2 2 5" xfId="33456"/>
    <cellStyle name="Normal 11 5 2 3 2 2 6" xfId="33457"/>
    <cellStyle name="Normal 11 5 2 3 2 3" xfId="33458"/>
    <cellStyle name="Normal 11 5 2 3 2 3 2" xfId="33459"/>
    <cellStyle name="Normal 11 5 2 3 2 3 3" xfId="33460"/>
    <cellStyle name="Normal 11 5 2 3 2 4" xfId="33461"/>
    <cellStyle name="Normal 11 5 2 3 2 5" xfId="33462"/>
    <cellStyle name="Normal 11 5 2 3 2 6" xfId="33463"/>
    <cellStyle name="Normal 11 5 2 3 2 7" xfId="33464"/>
    <cellStyle name="Normal 11 5 2 3 3" xfId="33465"/>
    <cellStyle name="Normal 11 5 2 3 3 2" xfId="33466"/>
    <cellStyle name="Normal 11 5 2 3 3 2 2" xfId="33467"/>
    <cellStyle name="Normal 11 5 2 3 3 2 3" xfId="33468"/>
    <cellStyle name="Normal 11 5 2 3 3 3" xfId="33469"/>
    <cellStyle name="Normal 11 5 2 3 3 4" xfId="33470"/>
    <cellStyle name="Normal 11 5 2 3 3 5" xfId="33471"/>
    <cellStyle name="Normal 11 5 2 3 3 6" xfId="33472"/>
    <cellStyle name="Normal 11 5 2 3 4" xfId="33473"/>
    <cellStyle name="Normal 11 5 2 3 4 2" xfId="33474"/>
    <cellStyle name="Normal 11 5 2 3 4 2 2" xfId="33475"/>
    <cellStyle name="Normal 11 5 2 3 4 2 3" xfId="33476"/>
    <cellStyle name="Normal 11 5 2 3 4 3" xfId="33477"/>
    <cellStyle name="Normal 11 5 2 3 4 4" xfId="33478"/>
    <cellStyle name="Normal 11 5 2 3 4 5" xfId="33479"/>
    <cellStyle name="Normal 11 5 2 3 4 6" xfId="33480"/>
    <cellStyle name="Normal 11 5 2 3 5" xfId="33481"/>
    <cellStyle name="Normal 11 5 2 3 5 2" xfId="33482"/>
    <cellStyle name="Normal 11 5 2 3 5 3" xfId="33483"/>
    <cellStyle name="Normal 11 5 2 3 6" xfId="33484"/>
    <cellStyle name="Normal 11 5 2 3 7" xfId="33485"/>
    <cellStyle name="Normal 11 5 2 3 8" xfId="33486"/>
    <cellStyle name="Normal 11 5 2 3 9" xfId="33487"/>
    <cellStyle name="Normal 11 5 2 4" xfId="33488"/>
    <cellStyle name="Normal 11 5 2 4 2" xfId="33489"/>
    <cellStyle name="Normal 11 5 2 4 2 2" xfId="33490"/>
    <cellStyle name="Normal 11 5 2 4 2 2 2" xfId="33491"/>
    <cellStyle name="Normal 11 5 2 4 2 2 3" xfId="33492"/>
    <cellStyle name="Normal 11 5 2 4 2 3" xfId="33493"/>
    <cellStyle name="Normal 11 5 2 4 2 4" xfId="33494"/>
    <cellStyle name="Normal 11 5 2 4 2 5" xfId="33495"/>
    <cellStyle name="Normal 11 5 2 4 2 6" xfId="33496"/>
    <cellStyle name="Normal 11 5 2 4 3" xfId="33497"/>
    <cellStyle name="Normal 11 5 2 4 3 2" xfId="33498"/>
    <cellStyle name="Normal 11 5 2 4 3 3" xfId="33499"/>
    <cellStyle name="Normal 11 5 2 4 4" xfId="33500"/>
    <cellStyle name="Normal 11 5 2 4 5" xfId="33501"/>
    <cellStyle name="Normal 11 5 2 4 6" xfId="33502"/>
    <cellStyle name="Normal 11 5 2 4 7" xfId="33503"/>
    <cellStyle name="Normal 11 5 2 5" xfId="33504"/>
    <cellStyle name="Normal 11 5 2 5 2" xfId="33505"/>
    <cellStyle name="Normal 11 5 2 5 2 2" xfId="33506"/>
    <cellStyle name="Normal 11 5 2 5 2 3" xfId="33507"/>
    <cellStyle name="Normal 11 5 2 5 3" xfId="33508"/>
    <cellStyle name="Normal 11 5 2 5 4" xfId="33509"/>
    <cellStyle name="Normal 11 5 2 5 5" xfId="33510"/>
    <cellStyle name="Normal 11 5 2 5 6" xfId="33511"/>
    <cellStyle name="Normal 11 5 2 6" xfId="33512"/>
    <cellStyle name="Normal 11 5 2 6 2" xfId="33513"/>
    <cellStyle name="Normal 11 5 2 6 2 2" xfId="33514"/>
    <cellStyle name="Normal 11 5 2 6 2 3" xfId="33515"/>
    <cellStyle name="Normal 11 5 2 6 3" xfId="33516"/>
    <cellStyle name="Normal 11 5 2 6 4" xfId="33517"/>
    <cellStyle name="Normal 11 5 2 6 5" xfId="33518"/>
    <cellStyle name="Normal 11 5 2 6 6" xfId="33519"/>
    <cellStyle name="Normal 11 5 2 7" xfId="33520"/>
    <cellStyle name="Normal 11 5 2 7 2" xfId="33521"/>
    <cellStyle name="Normal 11 5 2 7 2 2" xfId="33522"/>
    <cellStyle name="Normal 11 5 2 7 2 3" xfId="33523"/>
    <cellStyle name="Normal 11 5 2 7 3" xfId="33524"/>
    <cellStyle name="Normal 11 5 2 7 4" xfId="33525"/>
    <cellStyle name="Normal 11 5 2 7 5" xfId="33526"/>
    <cellStyle name="Normal 11 5 2 7 6" xfId="33527"/>
    <cellStyle name="Normal 11 5 2 8" xfId="33528"/>
    <cellStyle name="Normal 11 5 2 8 2" xfId="33529"/>
    <cellStyle name="Normal 11 5 2 8 2 2" xfId="33530"/>
    <cellStyle name="Normal 11 5 2 8 2 3" xfId="33531"/>
    <cellStyle name="Normal 11 5 2 8 3" xfId="33532"/>
    <cellStyle name="Normal 11 5 2 8 4" xfId="33533"/>
    <cellStyle name="Normal 11 5 2 8 5" xfId="33534"/>
    <cellStyle name="Normal 11 5 2 8 6" xfId="33535"/>
    <cellStyle name="Normal 11 5 2 9" xfId="33536"/>
    <cellStyle name="Normal 11 5 2 9 2" xfId="33537"/>
    <cellStyle name="Normal 11 5 2 9 3" xfId="33538"/>
    <cellStyle name="Normal 11 5 3" xfId="33539"/>
    <cellStyle name="Normal 11 5 3 10" xfId="33540"/>
    <cellStyle name="Normal 11 5 3 2" xfId="33541"/>
    <cellStyle name="Normal 11 5 3 2 2" xfId="33542"/>
    <cellStyle name="Normal 11 5 3 2 2 2" xfId="33543"/>
    <cellStyle name="Normal 11 5 3 2 2 2 2" xfId="33544"/>
    <cellStyle name="Normal 11 5 3 2 2 2 3" xfId="33545"/>
    <cellStyle name="Normal 11 5 3 2 2 3" xfId="33546"/>
    <cellStyle name="Normal 11 5 3 2 2 4" xfId="33547"/>
    <cellStyle name="Normal 11 5 3 2 2 5" xfId="33548"/>
    <cellStyle name="Normal 11 5 3 2 2 6" xfId="33549"/>
    <cellStyle name="Normal 11 5 3 2 3" xfId="33550"/>
    <cellStyle name="Normal 11 5 3 2 3 2" xfId="33551"/>
    <cellStyle name="Normal 11 5 3 2 3 2 2" xfId="33552"/>
    <cellStyle name="Normal 11 5 3 2 3 2 3" xfId="33553"/>
    <cellStyle name="Normal 11 5 3 2 3 3" xfId="33554"/>
    <cellStyle name="Normal 11 5 3 2 3 4" xfId="33555"/>
    <cellStyle name="Normal 11 5 3 2 3 5" xfId="33556"/>
    <cellStyle name="Normal 11 5 3 2 3 6" xfId="33557"/>
    <cellStyle name="Normal 11 5 3 2 4" xfId="33558"/>
    <cellStyle name="Normal 11 5 3 2 4 2" xfId="33559"/>
    <cellStyle name="Normal 11 5 3 2 4 3" xfId="33560"/>
    <cellStyle name="Normal 11 5 3 2 5" xfId="33561"/>
    <cellStyle name="Normal 11 5 3 2 6" xfId="33562"/>
    <cellStyle name="Normal 11 5 3 2 7" xfId="33563"/>
    <cellStyle name="Normal 11 5 3 2 8" xfId="33564"/>
    <cellStyle name="Normal 11 5 3 3" xfId="33565"/>
    <cellStyle name="Normal 11 5 3 3 2" xfId="33566"/>
    <cellStyle name="Normal 11 5 3 3 2 2" xfId="33567"/>
    <cellStyle name="Normal 11 5 3 3 2 2 2" xfId="33568"/>
    <cellStyle name="Normal 11 5 3 3 2 2 3" xfId="33569"/>
    <cellStyle name="Normal 11 5 3 3 2 3" xfId="33570"/>
    <cellStyle name="Normal 11 5 3 3 2 4" xfId="33571"/>
    <cellStyle name="Normal 11 5 3 3 2 5" xfId="33572"/>
    <cellStyle name="Normal 11 5 3 3 2 6" xfId="33573"/>
    <cellStyle name="Normal 11 5 3 3 3" xfId="33574"/>
    <cellStyle name="Normal 11 5 3 3 3 2" xfId="33575"/>
    <cellStyle name="Normal 11 5 3 3 3 3" xfId="33576"/>
    <cellStyle name="Normal 11 5 3 3 4" xfId="33577"/>
    <cellStyle name="Normal 11 5 3 3 5" xfId="33578"/>
    <cellStyle name="Normal 11 5 3 3 6" xfId="33579"/>
    <cellStyle name="Normal 11 5 3 3 7" xfId="33580"/>
    <cellStyle name="Normal 11 5 3 4" xfId="33581"/>
    <cellStyle name="Normal 11 5 3 4 2" xfId="33582"/>
    <cellStyle name="Normal 11 5 3 4 2 2" xfId="33583"/>
    <cellStyle name="Normal 11 5 3 4 2 3" xfId="33584"/>
    <cellStyle name="Normal 11 5 3 4 3" xfId="33585"/>
    <cellStyle name="Normal 11 5 3 4 4" xfId="33586"/>
    <cellStyle name="Normal 11 5 3 4 5" xfId="33587"/>
    <cellStyle name="Normal 11 5 3 4 6" xfId="33588"/>
    <cellStyle name="Normal 11 5 3 5" xfId="33589"/>
    <cellStyle name="Normal 11 5 3 5 2" xfId="33590"/>
    <cellStyle name="Normal 11 5 3 5 2 2" xfId="33591"/>
    <cellStyle name="Normal 11 5 3 5 2 3" xfId="33592"/>
    <cellStyle name="Normal 11 5 3 5 3" xfId="33593"/>
    <cellStyle name="Normal 11 5 3 5 4" xfId="33594"/>
    <cellStyle name="Normal 11 5 3 5 5" xfId="33595"/>
    <cellStyle name="Normal 11 5 3 5 6" xfId="33596"/>
    <cellStyle name="Normal 11 5 3 6" xfId="33597"/>
    <cellStyle name="Normal 11 5 3 6 2" xfId="33598"/>
    <cellStyle name="Normal 11 5 3 6 3" xfId="33599"/>
    <cellStyle name="Normal 11 5 3 7" xfId="33600"/>
    <cellStyle name="Normal 11 5 3 8" xfId="33601"/>
    <cellStyle name="Normal 11 5 3 9" xfId="33602"/>
    <cellStyle name="Normal 11 5 4" xfId="33603"/>
    <cellStyle name="Normal 11 5 4 2" xfId="33604"/>
    <cellStyle name="Normal 11 5 4 2 2" xfId="33605"/>
    <cellStyle name="Normal 11 5 4 2 2 2" xfId="33606"/>
    <cellStyle name="Normal 11 5 4 2 2 2 2" xfId="33607"/>
    <cellStyle name="Normal 11 5 4 2 2 2 3" xfId="33608"/>
    <cellStyle name="Normal 11 5 4 2 2 3" xfId="33609"/>
    <cellStyle name="Normal 11 5 4 2 2 4" xfId="33610"/>
    <cellStyle name="Normal 11 5 4 2 2 5" xfId="33611"/>
    <cellStyle name="Normal 11 5 4 2 2 6" xfId="33612"/>
    <cellStyle name="Normal 11 5 4 2 3" xfId="33613"/>
    <cellStyle name="Normal 11 5 4 2 3 2" xfId="33614"/>
    <cellStyle name="Normal 11 5 4 2 3 3" xfId="33615"/>
    <cellStyle name="Normal 11 5 4 2 4" xfId="33616"/>
    <cellStyle name="Normal 11 5 4 2 5" xfId="33617"/>
    <cellStyle name="Normal 11 5 4 2 6" xfId="33618"/>
    <cellStyle name="Normal 11 5 4 2 7" xfId="33619"/>
    <cellStyle name="Normal 11 5 4 3" xfId="33620"/>
    <cellStyle name="Normal 11 5 4 3 2" xfId="33621"/>
    <cellStyle name="Normal 11 5 4 3 2 2" xfId="33622"/>
    <cellStyle name="Normal 11 5 4 3 2 3" xfId="33623"/>
    <cellStyle name="Normal 11 5 4 3 3" xfId="33624"/>
    <cellStyle name="Normal 11 5 4 3 4" xfId="33625"/>
    <cellStyle name="Normal 11 5 4 3 5" xfId="33626"/>
    <cellStyle name="Normal 11 5 4 3 6" xfId="33627"/>
    <cellStyle name="Normal 11 5 4 4" xfId="33628"/>
    <cellStyle name="Normal 11 5 4 4 2" xfId="33629"/>
    <cellStyle name="Normal 11 5 4 4 2 2" xfId="33630"/>
    <cellStyle name="Normal 11 5 4 4 2 3" xfId="33631"/>
    <cellStyle name="Normal 11 5 4 4 3" xfId="33632"/>
    <cellStyle name="Normal 11 5 4 4 4" xfId="33633"/>
    <cellStyle name="Normal 11 5 4 4 5" xfId="33634"/>
    <cellStyle name="Normal 11 5 4 4 6" xfId="33635"/>
    <cellStyle name="Normal 11 5 4 5" xfId="33636"/>
    <cellStyle name="Normal 11 5 4 5 2" xfId="33637"/>
    <cellStyle name="Normal 11 5 4 5 3" xfId="33638"/>
    <cellStyle name="Normal 11 5 4 6" xfId="33639"/>
    <cellStyle name="Normal 11 5 4 7" xfId="33640"/>
    <cellStyle name="Normal 11 5 4 8" xfId="33641"/>
    <cellStyle name="Normal 11 5 4 9" xfId="33642"/>
    <cellStyle name="Normal 11 5 5" xfId="33643"/>
    <cellStyle name="Normal 11 5 5 2" xfId="33644"/>
    <cellStyle name="Normal 11 5 5 2 2" xfId="33645"/>
    <cellStyle name="Normal 11 5 5 2 2 2" xfId="33646"/>
    <cellStyle name="Normal 11 5 5 2 2 3" xfId="33647"/>
    <cellStyle name="Normal 11 5 5 2 3" xfId="33648"/>
    <cellStyle name="Normal 11 5 5 2 4" xfId="33649"/>
    <cellStyle name="Normal 11 5 5 2 5" xfId="33650"/>
    <cellStyle name="Normal 11 5 5 2 6" xfId="33651"/>
    <cellStyle name="Normal 11 5 5 3" xfId="33652"/>
    <cellStyle name="Normal 11 5 5 3 2" xfId="33653"/>
    <cellStyle name="Normal 11 5 5 3 3" xfId="33654"/>
    <cellStyle name="Normal 11 5 5 4" xfId="33655"/>
    <cellStyle name="Normal 11 5 5 5" xfId="33656"/>
    <cellStyle name="Normal 11 5 5 6" xfId="33657"/>
    <cellStyle name="Normal 11 5 5 7" xfId="33658"/>
    <cellStyle name="Normal 11 5 6" xfId="33659"/>
    <cellStyle name="Normal 11 5 6 2" xfId="33660"/>
    <cellStyle name="Normal 11 5 6 2 2" xfId="33661"/>
    <cellStyle name="Normal 11 5 6 2 3" xfId="33662"/>
    <cellStyle name="Normal 11 5 6 3" xfId="33663"/>
    <cellStyle name="Normal 11 5 6 4" xfId="33664"/>
    <cellStyle name="Normal 11 5 6 5" xfId="33665"/>
    <cellStyle name="Normal 11 5 6 6" xfId="33666"/>
    <cellStyle name="Normal 11 5 7" xfId="33667"/>
    <cellStyle name="Normal 11 5 7 2" xfId="33668"/>
    <cellStyle name="Normal 11 5 7 2 2" xfId="33669"/>
    <cellStyle name="Normal 11 5 7 2 3" xfId="33670"/>
    <cellStyle name="Normal 11 5 7 3" xfId="33671"/>
    <cellStyle name="Normal 11 5 7 4" xfId="33672"/>
    <cellStyle name="Normal 11 5 7 5" xfId="33673"/>
    <cellStyle name="Normal 11 5 7 6" xfId="33674"/>
    <cellStyle name="Normal 11 5 8" xfId="33675"/>
    <cellStyle name="Normal 11 5 8 2" xfId="33676"/>
    <cellStyle name="Normal 11 5 8 2 2" xfId="33677"/>
    <cellStyle name="Normal 11 5 8 2 3" xfId="33678"/>
    <cellStyle name="Normal 11 5 8 3" xfId="33679"/>
    <cellStyle name="Normal 11 5 8 4" xfId="33680"/>
    <cellStyle name="Normal 11 5 8 5" xfId="33681"/>
    <cellStyle name="Normal 11 5 8 6" xfId="33682"/>
    <cellStyle name="Normal 11 5 9" xfId="33683"/>
    <cellStyle name="Normal 11 5 9 2" xfId="33684"/>
    <cellStyle name="Normal 11 5 9 2 2" xfId="33685"/>
    <cellStyle name="Normal 11 5 9 2 3" xfId="33686"/>
    <cellStyle name="Normal 11 5 9 3" xfId="33687"/>
    <cellStyle name="Normal 11 5 9 4" xfId="33688"/>
    <cellStyle name="Normal 11 5 9 5" xfId="33689"/>
    <cellStyle name="Normal 11 5 9 6" xfId="33690"/>
    <cellStyle name="Normal 11 6" xfId="33691"/>
    <cellStyle name="Normal 11 6 10" xfId="33692"/>
    <cellStyle name="Normal 11 6 11" xfId="33693"/>
    <cellStyle name="Normal 11 6 12" xfId="33694"/>
    <cellStyle name="Normal 11 6 13" xfId="33695"/>
    <cellStyle name="Normal 11 6 2" xfId="33696"/>
    <cellStyle name="Normal 11 6 2 10" xfId="33697"/>
    <cellStyle name="Normal 11 6 2 2" xfId="33698"/>
    <cellStyle name="Normal 11 6 2 2 2" xfId="33699"/>
    <cellStyle name="Normal 11 6 2 2 2 2" xfId="33700"/>
    <cellStyle name="Normal 11 6 2 2 2 2 2" xfId="33701"/>
    <cellStyle name="Normal 11 6 2 2 2 2 3" xfId="33702"/>
    <cellStyle name="Normal 11 6 2 2 2 3" xfId="33703"/>
    <cellStyle name="Normal 11 6 2 2 2 4" xfId="33704"/>
    <cellStyle name="Normal 11 6 2 2 2 5" xfId="33705"/>
    <cellStyle name="Normal 11 6 2 2 2 6" xfId="33706"/>
    <cellStyle name="Normal 11 6 2 2 3" xfId="33707"/>
    <cellStyle name="Normal 11 6 2 2 3 2" xfId="33708"/>
    <cellStyle name="Normal 11 6 2 2 3 2 2" xfId="33709"/>
    <cellStyle name="Normal 11 6 2 2 3 2 3" xfId="33710"/>
    <cellStyle name="Normal 11 6 2 2 3 3" xfId="33711"/>
    <cellStyle name="Normal 11 6 2 2 3 4" xfId="33712"/>
    <cellStyle name="Normal 11 6 2 2 3 5" xfId="33713"/>
    <cellStyle name="Normal 11 6 2 2 3 6" xfId="33714"/>
    <cellStyle name="Normal 11 6 2 2 4" xfId="33715"/>
    <cellStyle name="Normal 11 6 2 2 4 2" xfId="33716"/>
    <cellStyle name="Normal 11 6 2 2 4 3" xfId="33717"/>
    <cellStyle name="Normal 11 6 2 2 5" xfId="33718"/>
    <cellStyle name="Normal 11 6 2 2 6" xfId="33719"/>
    <cellStyle name="Normal 11 6 2 2 7" xfId="33720"/>
    <cellStyle name="Normal 11 6 2 2 8" xfId="33721"/>
    <cellStyle name="Normal 11 6 2 3" xfId="33722"/>
    <cellStyle name="Normal 11 6 2 3 2" xfId="33723"/>
    <cellStyle name="Normal 11 6 2 3 2 2" xfId="33724"/>
    <cellStyle name="Normal 11 6 2 3 2 2 2" xfId="33725"/>
    <cellStyle name="Normal 11 6 2 3 2 2 3" xfId="33726"/>
    <cellStyle name="Normal 11 6 2 3 2 3" xfId="33727"/>
    <cellStyle name="Normal 11 6 2 3 2 4" xfId="33728"/>
    <cellStyle name="Normal 11 6 2 3 2 5" xfId="33729"/>
    <cellStyle name="Normal 11 6 2 3 2 6" xfId="33730"/>
    <cellStyle name="Normal 11 6 2 3 3" xfId="33731"/>
    <cellStyle name="Normal 11 6 2 3 3 2" xfId="33732"/>
    <cellStyle name="Normal 11 6 2 3 3 3" xfId="33733"/>
    <cellStyle name="Normal 11 6 2 3 4" xfId="33734"/>
    <cellStyle name="Normal 11 6 2 3 5" xfId="33735"/>
    <cellStyle name="Normal 11 6 2 3 6" xfId="33736"/>
    <cellStyle name="Normal 11 6 2 3 7" xfId="33737"/>
    <cellStyle name="Normal 11 6 2 4" xfId="33738"/>
    <cellStyle name="Normal 11 6 2 4 2" xfId="33739"/>
    <cellStyle name="Normal 11 6 2 4 2 2" xfId="33740"/>
    <cellStyle name="Normal 11 6 2 4 2 3" xfId="33741"/>
    <cellStyle name="Normal 11 6 2 4 3" xfId="33742"/>
    <cellStyle name="Normal 11 6 2 4 4" xfId="33743"/>
    <cellStyle name="Normal 11 6 2 4 5" xfId="33744"/>
    <cellStyle name="Normal 11 6 2 4 6" xfId="33745"/>
    <cellStyle name="Normal 11 6 2 5" xfId="33746"/>
    <cellStyle name="Normal 11 6 2 5 2" xfId="33747"/>
    <cellStyle name="Normal 11 6 2 5 2 2" xfId="33748"/>
    <cellStyle name="Normal 11 6 2 5 2 3" xfId="33749"/>
    <cellStyle name="Normal 11 6 2 5 3" xfId="33750"/>
    <cellStyle name="Normal 11 6 2 5 4" xfId="33751"/>
    <cellStyle name="Normal 11 6 2 5 5" xfId="33752"/>
    <cellStyle name="Normal 11 6 2 5 6" xfId="33753"/>
    <cellStyle name="Normal 11 6 2 6" xfId="33754"/>
    <cellStyle name="Normal 11 6 2 6 2" xfId="33755"/>
    <cellStyle name="Normal 11 6 2 6 3" xfId="33756"/>
    <cellStyle name="Normal 11 6 2 7" xfId="33757"/>
    <cellStyle name="Normal 11 6 2 8" xfId="33758"/>
    <cellStyle name="Normal 11 6 2 9" xfId="33759"/>
    <cellStyle name="Normal 11 6 3" xfId="33760"/>
    <cellStyle name="Normal 11 6 3 2" xfId="33761"/>
    <cellStyle name="Normal 11 6 3 2 2" xfId="33762"/>
    <cellStyle name="Normal 11 6 3 2 2 2" xfId="33763"/>
    <cellStyle name="Normal 11 6 3 2 2 2 2" xfId="33764"/>
    <cellStyle name="Normal 11 6 3 2 2 2 3" xfId="33765"/>
    <cellStyle name="Normal 11 6 3 2 2 3" xfId="33766"/>
    <cellStyle name="Normal 11 6 3 2 2 4" xfId="33767"/>
    <cellStyle name="Normal 11 6 3 2 2 5" xfId="33768"/>
    <cellStyle name="Normal 11 6 3 2 2 6" xfId="33769"/>
    <cellStyle name="Normal 11 6 3 2 3" xfId="33770"/>
    <cellStyle name="Normal 11 6 3 2 3 2" xfId="33771"/>
    <cellStyle name="Normal 11 6 3 2 3 3" xfId="33772"/>
    <cellStyle name="Normal 11 6 3 2 4" xfId="33773"/>
    <cellStyle name="Normal 11 6 3 2 5" xfId="33774"/>
    <cellStyle name="Normal 11 6 3 2 6" xfId="33775"/>
    <cellStyle name="Normal 11 6 3 2 7" xfId="33776"/>
    <cellStyle name="Normal 11 6 3 3" xfId="33777"/>
    <cellStyle name="Normal 11 6 3 3 2" xfId="33778"/>
    <cellStyle name="Normal 11 6 3 3 2 2" xfId="33779"/>
    <cellStyle name="Normal 11 6 3 3 2 3" xfId="33780"/>
    <cellStyle name="Normal 11 6 3 3 3" xfId="33781"/>
    <cellStyle name="Normal 11 6 3 3 4" xfId="33782"/>
    <cellStyle name="Normal 11 6 3 3 5" xfId="33783"/>
    <cellStyle name="Normal 11 6 3 3 6" xfId="33784"/>
    <cellStyle name="Normal 11 6 3 4" xfId="33785"/>
    <cellStyle name="Normal 11 6 3 4 2" xfId="33786"/>
    <cellStyle name="Normal 11 6 3 4 2 2" xfId="33787"/>
    <cellStyle name="Normal 11 6 3 4 2 3" xfId="33788"/>
    <cellStyle name="Normal 11 6 3 4 3" xfId="33789"/>
    <cellStyle name="Normal 11 6 3 4 4" xfId="33790"/>
    <cellStyle name="Normal 11 6 3 4 5" xfId="33791"/>
    <cellStyle name="Normal 11 6 3 4 6" xfId="33792"/>
    <cellStyle name="Normal 11 6 3 5" xfId="33793"/>
    <cellStyle name="Normal 11 6 3 5 2" xfId="33794"/>
    <cellStyle name="Normal 11 6 3 5 3" xfId="33795"/>
    <cellStyle name="Normal 11 6 3 6" xfId="33796"/>
    <cellStyle name="Normal 11 6 3 7" xfId="33797"/>
    <cellStyle name="Normal 11 6 3 8" xfId="33798"/>
    <cellStyle name="Normal 11 6 3 9" xfId="33799"/>
    <cellStyle name="Normal 11 6 4" xfId="33800"/>
    <cellStyle name="Normal 11 6 4 2" xfId="33801"/>
    <cellStyle name="Normal 11 6 4 2 2" xfId="33802"/>
    <cellStyle name="Normal 11 6 4 2 2 2" xfId="33803"/>
    <cellStyle name="Normal 11 6 4 2 2 3" xfId="33804"/>
    <cellStyle name="Normal 11 6 4 2 3" xfId="33805"/>
    <cellStyle name="Normal 11 6 4 2 4" xfId="33806"/>
    <cellStyle name="Normal 11 6 4 2 5" xfId="33807"/>
    <cellStyle name="Normal 11 6 4 2 6" xfId="33808"/>
    <cellStyle name="Normal 11 6 4 3" xfId="33809"/>
    <cellStyle name="Normal 11 6 4 3 2" xfId="33810"/>
    <cellStyle name="Normal 11 6 4 3 3" xfId="33811"/>
    <cellStyle name="Normal 11 6 4 4" xfId="33812"/>
    <cellStyle name="Normal 11 6 4 5" xfId="33813"/>
    <cellStyle name="Normal 11 6 4 6" xfId="33814"/>
    <cellStyle name="Normal 11 6 4 7" xfId="33815"/>
    <cellStyle name="Normal 11 6 5" xfId="33816"/>
    <cellStyle name="Normal 11 6 5 2" xfId="33817"/>
    <cellStyle name="Normal 11 6 5 2 2" xfId="33818"/>
    <cellStyle name="Normal 11 6 5 2 3" xfId="33819"/>
    <cellStyle name="Normal 11 6 5 3" xfId="33820"/>
    <cellStyle name="Normal 11 6 5 4" xfId="33821"/>
    <cellStyle name="Normal 11 6 5 5" xfId="33822"/>
    <cellStyle name="Normal 11 6 5 6" xfId="33823"/>
    <cellStyle name="Normal 11 6 6" xfId="33824"/>
    <cellStyle name="Normal 11 6 6 2" xfId="33825"/>
    <cellStyle name="Normal 11 6 6 2 2" xfId="33826"/>
    <cellStyle name="Normal 11 6 6 2 3" xfId="33827"/>
    <cellStyle name="Normal 11 6 6 3" xfId="33828"/>
    <cellStyle name="Normal 11 6 6 4" xfId="33829"/>
    <cellStyle name="Normal 11 6 6 5" xfId="33830"/>
    <cellStyle name="Normal 11 6 6 6" xfId="33831"/>
    <cellStyle name="Normal 11 6 7" xfId="33832"/>
    <cellStyle name="Normal 11 6 7 2" xfId="33833"/>
    <cellStyle name="Normal 11 6 7 2 2" xfId="33834"/>
    <cellStyle name="Normal 11 6 7 2 3" xfId="33835"/>
    <cellStyle name="Normal 11 6 7 3" xfId="33836"/>
    <cellStyle name="Normal 11 6 7 4" xfId="33837"/>
    <cellStyle name="Normal 11 6 7 5" xfId="33838"/>
    <cellStyle name="Normal 11 6 7 6" xfId="33839"/>
    <cellStyle name="Normal 11 6 8" xfId="33840"/>
    <cellStyle name="Normal 11 6 8 2" xfId="33841"/>
    <cellStyle name="Normal 11 6 8 2 2" xfId="33842"/>
    <cellStyle name="Normal 11 6 8 2 3" xfId="33843"/>
    <cellStyle name="Normal 11 6 8 3" xfId="33844"/>
    <cellStyle name="Normal 11 6 8 4" xfId="33845"/>
    <cellStyle name="Normal 11 6 8 5" xfId="33846"/>
    <cellStyle name="Normal 11 6 8 6" xfId="33847"/>
    <cellStyle name="Normal 11 6 9" xfId="33848"/>
    <cellStyle name="Normal 11 6 9 2" xfId="33849"/>
    <cellStyle name="Normal 11 6 9 3" xfId="33850"/>
    <cellStyle name="Normal 11 7" xfId="33851"/>
    <cellStyle name="Normal 11 7 10" xfId="33852"/>
    <cellStyle name="Normal 11 7 2" xfId="33853"/>
    <cellStyle name="Normal 11 7 2 2" xfId="33854"/>
    <cellStyle name="Normal 11 7 2 2 2" xfId="33855"/>
    <cellStyle name="Normal 11 7 2 2 2 2" xfId="33856"/>
    <cellStyle name="Normal 11 7 2 2 2 3" xfId="33857"/>
    <cellStyle name="Normal 11 7 2 2 3" xfId="33858"/>
    <cellStyle name="Normal 11 7 2 2 4" xfId="33859"/>
    <cellStyle name="Normal 11 7 2 2 5" xfId="33860"/>
    <cellStyle name="Normal 11 7 2 2 6" xfId="33861"/>
    <cellStyle name="Normal 11 7 2 3" xfId="33862"/>
    <cellStyle name="Normal 11 7 2 3 2" xfId="33863"/>
    <cellStyle name="Normal 11 7 2 3 2 2" xfId="33864"/>
    <cellStyle name="Normal 11 7 2 3 2 3" xfId="33865"/>
    <cellStyle name="Normal 11 7 2 3 3" xfId="33866"/>
    <cellStyle name="Normal 11 7 2 3 4" xfId="33867"/>
    <cellStyle name="Normal 11 7 2 3 5" xfId="33868"/>
    <cellStyle name="Normal 11 7 2 3 6" xfId="33869"/>
    <cellStyle name="Normal 11 7 2 4" xfId="33870"/>
    <cellStyle name="Normal 11 7 2 4 2" xfId="33871"/>
    <cellStyle name="Normal 11 7 2 4 3" xfId="33872"/>
    <cellStyle name="Normal 11 7 2 5" xfId="33873"/>
    <cellStyle name="Normal 11 7 2 6" xfId="33874"/>
    <cellStyle name="Normal 11 7 2 7" xfId="33875"/>
    <cellStyle name="Normal 11 7 2 8" xfId="33876"/>
    <cellStyle name="Normal 11 7 3" xfId="33877"/>
    <cellStyle name="Normal 11 7 3 2" xfId="33878"/>
    <cellStyle name="Normal 11 7 3 2 2" xfId="33879"/>
    <cellStyle name="Normal 11 7 3 2 2 2" xfId="33880"/>
    <cellStyle name="Normal 11 7 3 2 2 3" xfId="33881"/>
    <cellStyle name="Normal 11 7 3 2 3" xfId="33882"/>
    <cellStyle name="Normal 11 7 3 2 4" xfId="33883"/>
    <cellStyle name="Normal 11 7 3 2 5" xfId="33884"/>
    <cellStyle name="Normal 11 7 3 2 6" xfId="33885"/>
    <cellStyle name="Normal 11 7 3 3" xfId="33886"/>
    <cellStyle name="Normal 11 7 3 3 2" xfId="33887"/>
    <cellStyle name="Normal 11 7 3 3 3" xfId="33888"/>
    <cellStyle name="Normal 11 7 3 4" xfId="33889"/>
    <cellStyle name="Normal 11 7 3 5" xfId="33890"/>
    <cellStyle name="Normal 11 7 3 6" xfId="33891"/>
    <cellStyle name="Normal 11 7 3 7" xfId="33892"/>
    <cellStyle name="Normal 11 7 4" xfId="33893"/>
    <cellStyle name="Normal 11 7 4 2" xfId="33894"/>
    <cellStyle name="Normal 11 7 4 2 2" xfId="33895"/>
    <cellStyle name="Normal 11 7 4 2 3" xfId="33896"/>
    <cellStyle name="Normal 11 7 4 3" xfId="33897"/>
    <cellStyle name="Normal 11 7 4 4" xfId="33898"/>
    <cellStyle name="Normal 11 7 4 5" xfId="33899"/>
    <cellStyle name="Normal 11 7 4 6" xfId="33900"/>
    <cellStyle name="Normal 11 7 5" xfId="33901"/>
    <cellStyle name="Normal 11 7 5 2" xfId="33902"/>
    <cellStyle name="Normal 11 7 5 2 2" xfId="33903"/>
    <cellStyle name="Normal 11 7 5 2 3" xfId="33904"/>
    <cellStyle name="Normal 11 7 5 3" xfId="33905"/>
    <cellStyle name="Normal 11 7 5 4" xfId="33906"/>
    <cellStyle name="Normal 11 7 5 5" xfId="33907"/>
    <cellStyle name="Normal 11 7 5 6" xfId="33908"/>
    <cellStyle name="Normal 11 7 6" xfId="33909"/>
    <cellStyle name="Normal 11 7 6 2" xfId="33910"/>
    <cellStyle name="Normal 11 7 6 3" xfId="33911"/>
    <cellStyle name="Normal 11 7 7" xfId="33912"/>
    <cellStyle name="Normal 11 7 8" xfId="33913"/>
    <cellStyle name="Normal 11 7 9" xfId="33914"/>
    <cellStyle name="Normal 11 8" xfId="33915"/>
    <cellStyle name="Normal 11 8 2" xfId="33916"/>
    <cellStyle name="Normal 11 8 2 2" xfId="33917"/>
    <cellStyle name="Normal 11 8 2 2 2" xfId="33918"/>
    <cellStyle name="Normal 11 8 2 2 2 2" xfId="33919"/>
    <cellStyle name="Normal 11 8 2 2 2 3" xfId="33920"/>
    <cellStyle name="Normal 11 8 2 2 3" xfId="33921"/>
    <cellStyle name="Normal 11 8 2 2 4" xfId="33922"/>
    <cellStyle name="Normal 11 8 2 2 5" xfId="33923"/>
    <cellStyle name="Normal 11 8 2 2 6" xfId="33924"/>
    <cellStyle name="Normal 11 8 2 3" xfId="33925"/>
    <cellStyle name="Normal 11 8 2 3 2" xfId="33926"/>
    <cellStyle name="Normal 11 8 2 3 3" xfId="33927"/>
    <cellStyle name="Normal 11 8 2 4" xfId="33928"/>
    <cellStyle name="Normal 11 8 2 5" xfId="33929"/>
    <cellStyle name="Normal 11 8 2 6" xfId="33930"/>
    <cellStyle name="Normal 11 8 2 7" xfId="33931"/>
    <cellStyle name="Normal 11 8 3" xfId="33932"/>
    <cellStyle name="Normal 11 8 3 2" xfId="33933"/>
    <cellStyle name="Normal 11 8 3 2 2" xfId="33934"/>
    <cellStyle name="Normal 11 8 3 2 3" xfId="33935"/>
    <cellStyle name="Normal 11 8 3 3" xfId="33936"/>
    <cellStyle name="Normal 11 8 3 4" xfId="33937"/>
    <cellStyle name="Normal 11 8 3 5" xfId="33938"/>
    <cellStyle name="Normal 11 8 3 6" xfId="33939"/>
    <cellStyle name="Normal 11 8 4" xfId="33940"/>
    <cellStyle name="Normal 11 8 4 2" xfId="33941"/>
    <cellStyle name="Normal 11 8 4 2 2" xfId="33942"/>
    <cellStyle name="Normal 11 8 4 2 3" xfId="33943"/>
    <cellStyle name="Normal 11 8 4 3" xfId="33944"/>
    <cellStyle name="Normal 11 8 4 4" xfId="33945"/>
    <cellStyle name="Normal 11 8 4 5" xfId="33946"/>
    <cellStyle name="Normal 11 8 4 6" xfId="33947"/>
    <cellStyle name="Normal 11 8 5" xfId="33948"/>
    <cellStyle name="Normal 11 8 5 2" xfId="33949"/>
    <cellStyle name="Normal 11 8 5 3" xfId="33950"/>
    <cellStyle name="Normal 11 8 6" xfId="33951"/>
    <cellStyle name="Normal 11 8 7" xfId="33952"/>
    <cellStyle name="Normal 11 8 8" xfId="33953"/>
    <cellStyle name="Normal 11 8 9" xfId="33954"/>
    <cellStyle name="Normal 11 9" xfId="33955"/>
    <cellStyle name="Normal 11 9 2" xfId="33956"/>
    <cellStyle name="Normal 11 9 2 2" xfId="33957"/>
    <cellStyle name="Normal 11 9 2 2 2" xfId="33958"/>
    <cellStyle name="Normal 11 9 2 2 3" xfId="33959"/>
    <cellStyle name="Normal 11 9 2 3" xfId="33960"/>
    <cellStyle name="Normal 11 9 2 4" xfId="33961"/>
    <cellStyle name="Normal 11 9 2 5" xfId="33962"/>
    <cellStyle name="Normal 11 9 2 6" xfId="33963"/>
    <cellStyle name="Normal 11 9 3" xfId="33964"/>
    <cellStyle name="Normal 11 9 3 2" xfId="33965"/>
    <cellStyle name="Normal 11 9 3 3" xfId="33966"/>
    <cellStyle name="Normal 11 9 4" xfId="33967"/>
    <cellStyle name="Normal 11 9 5" xfId="33968"/>
    <cellStyle name="Normal 11 9 6" xfId="33969"/>
    <cellStyle name="Normal 11 9 7" xfId="33970"/>
    <cellStyle name="Normal 12" xfId="123"/>
    <cellStyle name="Normal 12 10" xfId="33971"/>
    <cellStyle name="Normal 12 10 2" xfId="33972"/>
    <cellStyle name="Normal 12 10 2 2" xfId="33973"/>
    <cellStyle name="Normal 12 10 2 3" xfId="33974"/>
    <cellStyle name="Normal 12 10 3" xfId="33975"/>
    <cellStyle name="Normal 12 10 4" xfId="33976"/>
    <cellStyle name="Normal 12 10 5" xfId="33977"/>
    <cellStyle name="Normal 12 10 6" xfId="33978"/>
    <cellStyle name="Normal 12 11" xfId="33979"/>
    <cellStyle name="Normal 12 11 2" xfId="33980"/>
    <cellStyle name="Normal 12 11 2 2" xfId="33981"/>
    <cellStyle name="Normal 12 11 2 3" xfId="33982"/>
    <cellStyle name="Normal 12 11 3" xfId="33983"/>
    <cellStyle name="Normal 12 11 4" xfId="33984"/>
    <cellStyle name="Normal 12 11 5" xfId="33985"/>
    <cellStyle name="Normal 12 11 6" xfId="33986"/>
    <cellStyle name="Normal 12 12" xfId="33987"/>
    <cellStyle name="Normal 12 12 2" xfId="33988"/>
    <cellStyle name="Normal 12 12 2 2" xfId="33989"/>
    <cellStyle name="Normal 12 12 2 3" xfId="33990"/>
    <cellStyle name="Normal 12 12 3" xfId="33991"/>
    <cellStyle name="Normal 12 12 4" xfId="33992"/>
    <cellStyle name="Normal 12 12 5" xfId="33993"/>
    <cellStyle name="Normal 12 12 6" xfId="33994"/>
    <cellStyle name="Normal 12 13" xfId="33995"/>
    <cellStyle name="Normal 12 13 2" xfId="33996"/>
    <cellStyle name="Normal 12 13 3" xfId="33997"/>
    <cellStyle name="Normal 12 14" xfId="33998"/>
    <cellStyle name="Normal 12 15" xfId="33999"/>
    <cellStyle name="Normal 12 16" xfId="34000"/>
    <cellStyle name="Normal 12 17" xfId="34001"/>
    <cellStyle name="Normal 12 2" xfId="388"/>
    <cellStyle name="Normal 12 2 2" xfId="389"/>
    <cellStyle name="Normal 12 3" xfId="390"/>
    <cellStyle name="Normal 12 3 10" xfId="34002"/>
    <cellStyle name="Normal 12 3 10 2" xfId="34003"/>
    <cellStyle name="Normal 12 3 10 3" xfId="34004"/>
    <cellStyle name="Normal 12 3 11" xfId="34005"/>
    <cellStyle name="Normal 12 3 12" xfId="34006"/>
    <cellStyle name="Normal 12 3 13" xfId="34007"/>
    <cellStyle name="Normal 12 3 14" xfId="34008"/>
    <cellStyle name="Normal 12 3 2" xfId="34009"/>
    <cellStyle name="Normal 12 3 2 10" xfId="34010"/>
    <cellStyle name="Normal 12 3 2 11" xfId="34011"/>
    <cellStyle name="Normal 12 3 2 12" xfId="34012"/>
    <cellStyle name="Normal 12 3 2 13" xfId="34013"/>
    <cellStyle name="Normal 12 3 2 2" xfId="34014"/>
    <cellStyle name="Normal 12 3 2 2 10" xfId="34015"/>
    <cellStyle name="Normal 12 3 2 2 2" xfId="34016"/>
    <cellStyle name="Normal 12 3 2 2 2 2" xfId="34017"/>
    <cellStyle name="Normal 12 3 2 2 2 2 2" xfId="34018"/>
    <cellStyle name="Normal 12 3 2 2 2 2 2 2" xfId="34019"/>
    <cellStyle name="Normal 12 3 2 2 2 2 2 3" xfId="34020"/>
    <cellStyle name="Normal 12 3 2 2 2 2 3" xfId="34021"/>
    <cellStyle name="Normal 12 3 2 2 2 2 4" xfId="34022"/>
    <cellStyle name="Normal 12 3 2 2 2 2 5" xfId="34023"/>
    <cellStyle name="Normal 12 3 2 2 2 2 6" xfId="34024"/>
    <cellStyle name="Normal 12 3 2 2 2 3" xfId="34025"/>
    <cellStyle name="Normal 12 3 2 2 2 3 2" xfId="34026"/>
    <cellStyle name="Normal 12 3 2 2 2 3 2 2" xfId="34027"/>
    <cellStyle name="Normal 12 3 2 2 2 3 2 3" xfId="34028"/>
    <cellStyle name="Normal 12 3 2 2 2 3 3" xfId="34029"/>
    <cellStyle name="Normal 12 3 2 2 2 3 4" xfId="34030"/>
    <cellStyle name="Normal 12 3 2 2 2 3 5" xfId="34031"/>
    <cellStyle name="Normal 12 3 2 2 2 3 6" xfId="34032"/>
    <cellStyle name="Normal 12 3 2 2 2 4" xfId="34033"/>
    <cellStyle name="Normal 12 3 2 2 2 4 2" xfId="34034"/>
    <cellStyle name="Normal 12 3 2 2 2 4 3" xfId="34035"/>
    <cellStyle name="Normal 12 3 2 2 2 5" xfId="34036"/>
    <cellStyle name="Normal 12 3 2 2 2 6" xfId="34037"/>
    <cellStyle name="Normal 12 3 2 2 2 7" xfId="34038"/>
    <cellStyle name="Normal 12 3 2 2 2 8" xfId="34039"/>
    <cellStyle name="Normal 12 3 2 2 3" xfId="34040"/>
    <cellStyle name="Normal 12 3 2 2 3 2" xfId="34041"/>
    <cellStyle name="Normal 12 3 2 2 3 2 2" xfId="34042"/>
    <cellStyle name="Normal 12 3 2 2 3 2 2 2" xfId="34043"/>
    <cellStyle name="Normal 12 3 2 2 3 2 2 3" xfId="34044"/>
    <cellStyle name="Normal 12 3 2 2 3 2 3" xfId="34045"/>
    <cellStyle name="Normal 12 3 2 2 3 2 4" xfId="34046"/>
    <cellStyle name="Normal 12 3 2 2 3 2 5" xfId="34047"/>
    <cellStyle name="Normal 12 3 2 2 3 2 6" xfId="34048"/>
    <cellStyle name="Normal 12 3 2 2 3 3" xfId="34049"/>
    <cellStyle name="Normal 12 3 2 2 3 3 2" xfId="34050"/>
    <cellStyle name="Normal 12 3 2 2 3 3 3" xfId="34051"/>
    <cellStyle name="Normal 12 3 2 2 3 4" xfId="34052"/>
    <cellStyle name="Normal 12 3 2 2 3 5" xfId="34053"/>
    <cellStyle name="Normal 12 3 2 2 3 6" xfId="34054"/>
    <cellStyle name="Normal 12 3 2 2 3 7" xfId="34055"/>
    <cellStyle name="Normal 12 3 2 2 4" xfId="34056"/>
    <cellStyle name="Normal 12 3 2 2 4 2" xfId="34057"/>
    <cellStyle name="Normal 12 3 2 2 4 2 2" xfId="34058"/>
    <cellStyle name="Normal 12 3 2 2 4 2 3" xfId="34059"/>
    <cellStyle name="Normal 12 3 2 2 4 3" xfId="34060"/>
    <cellStyle name="Normal 12 3 2 2 4 4" xfId="34061"/>
    <cellStyle name="Normal 12 3 2 2 4 5" xfId="34062"/>
    <cellStyle name="Normal 12 3 2 2 4 6" xfId="34063"/>
    <cellStyle name="Normal 12 3 2 2 5" xfId="34064"/>
    <cellStyle name="Normal 12 3 2 2 5 2" xfId="34065"/>
    <cellStyle name="Normal 12 3 2 2 5 2 2" xfId="34066"/>
    <cellStyle name="Normal 12 3 2 2 5 2 3" xfId="34067"/>
    <cellStyle name="Normal 12 3 2 2 5 3" xfId="34068"/>
    <cellStyle name="Normal 12 3 2 2 5 4" xfId="34069"/>
    <cellStyle name="Normal 12 3 2 2 5 5" xfId="34070"/>
    <cellStyle name="Normal 12 3 2 2 5 6" xfId="34071"/>
    <cellStyle name="Normal 12 3 2 2 6" xfId="34072"/>
    <cellStyle name="Normal 12 3 2 2 6 2" xfId="34073"/>
    <cellStyle name="Normal 12 3 2 2 6 3" xfId="34074"/>
    <cellStyle name="Normal 12 3 2 2 7" xfId="34075"/>
    <cellStyle name="Normal 12 3 2 2 8" xfId="34076"/>
    <cellStyle name="Normal 12 3 2 2 9" xfId="34077"/>
    <cellStyle name="Normal 12 3 2 3" xfId="34078"/>
    <cellStyle name="Normal 12 3 2 3 2" xfId="34079"/>
    <cellStyle name="Normal 12 3 2 3 2 2" xfId="34080"/>
    <cellStyle name="Normal 12 3 2 3 2 2 2" xfId="34081"/>
    <cellStyle name="Normal 12 3 2 3 2 2 2 2" xfId="34082"/>
    <cellStyle name="Normal 12 3 2 3 2 2 2 3" xfId="34083"/>
    <cellStyle name="Normal 12 3 2 3 2 2 3" xfId="34084"/>
    <cellStyle name="Normal 12 3 2 3 2 2 4" xfId="34085"/>
    <cellStyle name="Normal 12 3 2 3 2 2 5" xfId="34086"/>
    <cellStyle name="Normal 12 3 2 3 2 2 6" xfId="34087"/>
    <cellStyle name="Normal 12 3 2 3 2 3" xfId="34088"/>
    <cellStyle name="Normal 12 3 2 3 2 3 2" xfId="34089"/>
    <cellStyle name="Normal 12 3 2 3 2 3 3" xfId="34090"/>
    <cellStyle name="Normal 12 3 2 3 2 4" xfId="34091"/>
    <cellStyle name="Normal 12 3 2 3 2 5" xfId="34092"/>
    <cellStyle name="Normal 12 3 2 3 2 6" xfId="34093"/>
    <cellStyle name="Normal 12 3 2 3 2 7" xfId="34094"/>
    <cellStyle name="Normal 12 3 2 3 3" xfId="34095"/>
    <cellStyle name="Normal 12 3 2 3 3 2" xfId="34096"/>
    <cellStyle name="Normal 12 3 2 3 3 2 2" xfId="34097"/>
    <cellStyle name="Normal 12 3 2 3 3 2 3" xfId="34098"/>
    <cellStyle name="Normal 12 3 2 3 3 3" xfId="34099"/>
    <cellStyle name="Normal 12 3 2 3 3 4" xfId="34100"/>
    <cellStyle name="Normal 12 3 2 3 3 5" xfId="34101"/>
    <cellStyle name="Normal 12 3 2 3 3 6" xfId="34102"/>
    <cellStyle name="Normal 12 3 2 3 4" xfId="34103"/>
    <cellStyle name="Normal 12 3 2 3 4 2" xfId="34104"/>
    <cellStyle name="Normal 12 3 2 3 4 2 2" xfId="34105"/>
    <cellStyle name="Normal 12 3 2 3 4 2 3" xfId="34106"/>
    <cellStyle name="Normal 12 3 2 3 4 3" xfId="34107"/>
    <cellStyle name="Normal 12 3 2 3 4 4" xfId="34108"/>
    <cellStyle name="Normal 12 3 2 3 4 5" xfId="34109"/>
    <cellStyle name="Normal 12 3 2 3 4 6" xfId="34110"/>
    <cellStyle name="Normal 12 3 2 3 5" xfId="34111"/>
    <cellStyle name="Normal 12 3 2 3 5 2" xfId="34112"/>
    <cellStyle name="Normal 12 3 2 3 5 3" xfId="34113"/>
    <cellStyle name="Normal 12 3 2 3 6" xfId="34114"/>
    <cellStyle name="Normal 12 3 2 3 7" xfId="34115"/>
    <cellStyle name="Normal 12 3 2 3 8" xfId="34116"/>
    <cellStyle name="Normal 12 3 2 3 9" xfId="34117"/>
    <cellStyle name="Normal 12 3 2 4" xfId="34118"/>
    <cellStyle name="Normal 12 3 2 4 2" xfId="34119"/>
    <cellStyle name="Normal 12 3 2 4 2 2" xfId="34120"/>
    <cellStyle name="Normal 12 3 2 4 2 2 2" xfId="34121"/>
    <cellStyle name="Normal 12 3 2 4 2 2 3" xfId="34122"/>
    <cellStyle name="Normal 12 3 2 4 2 3" xfId="34123"/>
    <cellStyle name="Normal 12 3 2 4 2 4" xfId="34124"/>
    <cellStyle name="Normal 12 3 2 4 2 5" xfId="34125"/>
    <cellStyle name="Normal 12 3 2 4 2 6" xfId="34126"/>
    <cellStyle name="Normal 12 3 2 4 3" xfId="34127"/>
    <cellStyle name="Normal 12 3 2 4 3 2" xfId="34128"/>
    <cellStyle name="Normal 12 3 2 4 3 3" xfId="34129"/>
    <cellStyle name="Normal 12 3 2 4 4" xfId="34130"/>
    <cellStyle name="Normal 12 3 2 4 5" xfId="34131"/>
    <cellStyle name="Normal 12 3 2 4 6" xfId="34132"/>
    <cellStyle name="Normal 12 3 2 4 7" xfId="34133"/>
    <cellStyle name="Normal 12 3 2 5" xfId="34134"/>
    <cellStyle name="Normal 12 3 2 5 2" xfId="34135"/>
    <cellStyle name="Normal 12 3 2 5 2 2" xfId="34136"/>
    <cellStyle name="Normal 12 3 2 5 2 3" xfId="34137"/>
    <cellStyle name="Normal 12 3 2 5 3" xfId="34138"/>
    <cellStyle name="Normal 12 3 2 5 4" xfId="34139"/>
    <cellStyle name="Normal 12 3 2 5 5" xfId="34140"/>
    <cellStyle name="Normal 12 3 2 5 6" xfId="34141"/>
    <cellStyle name="Normal 12 3 2 6" xfId="34142"/>
    <cellStyle name="Normal 12 3 2 6 2" xfId="34143"/>
    <cellStyle name="Normal 12 3 2 6 2 2" xfId="34144"/>
    <cellStyle name="Normal 12 3 2 6 2 3" xfId="34145"/>
    <cellStyle name="Normal 12 3 2 6 3" xfId="34146"/>
    <cellStyle name="Normal 12 3 2 6 4" xfId="34147"/>
    <cellStyle name="Normal 12 3 2 6 5" xfId="34148"/>
    <cellStyle name="Normal 12 3 2 6 6" xfId="34149"/>
    <cellStyle name="Normal 12 3 2 7" xfId="34150"/>
    <cellStyle name="Normal 12 3 2 7 2" xfId="34151"/>
    <cellStyle name="Normal 12 3 2 7 2 2" xfId="34152"/>
    <cellStyle name="Normal 12 3 2 7 2 3" xfId="34153"/>
    <cellStyle name="Normal 12 3 2 7 3" xfId="34154"/>
    <cellStyle name="Normal 12 3 2 7 4" xfId="34155"/>
    <cellStyle name="Normal 12 3 2 7 5" xfId="34156"/>
    <cellStyle name="Normal 12 3 2 7 6" xfId="34157"/>
    <cellStyle name="Normal 12 3 2 8" xfId="34158"/>
    <cellStyle name="Normal 12 3 2 8 2" xfId="34159"/>
    <cellStyle name="Normal 12 3 2 8 2 2" xfId="34160"/>
    <cellStyle name="Normal 12 3 2 8 2 3" xfId="34161"/>
    <cellStyle name="Normal 12 3 2 8 3" xfId="34162"/>
    <cellStyle name="Normal 12 3 2 8 4" xfId="34163"/>
    <cellStyle name="Normal 12 3 2 8 5" xfId="34164"/>
    <cellStyle name="Normal 12 3 2 8 6" xfId="34165"/>
    <cellStyle name="Normal 12 3 2 9" xfId="34166"/>
    <cellStyle name="Normal 12 3 2 9 2" xfId="34167"/>
    <cellStyle name="Normal 12 3 2 9 3" xfId="34168"/>
    <cellStyle name="Normal 12 3 3" xfId="34169"/>
    <cellStyle name="Normal 12 3 3 10" xfId="34170"/>
    <cellStyle name="Normal 12 3 3 2" xfId="34171"/>
    <cellStyle name="Normal 12 3 3 2 2" xfId="34172"/>
    <cellStyle name="Normal 12 3 3 2 2 2" xfId="34173"/>
    <cellStyle name="Normal 12 3 3 2 2 2 2" xfId="34174"/>
    <cellStyle name="Normal 12 3 3 2 2 2 3" xfId="34175"/>
    <cellStyle name="Normal 12 3 3 2 2 3" xfId="34176"/>
    <cellStyle name="Normal 12 3 3 2 2 4" xfId="34177"/>
    <cellStyle name="Normal 12 3 3 2 2 5" xfId="34178"/>
    <cellStyle name="Normal 12 3 3 2 2 6" xfId="34179"/>
    <cellStyle name="Normal 12 3 3 2 3" xfId="34180"/>
    <cellStyle name="Normal 12 3 3 2 3 2" xfId="34181"/>
    <cellStyle name="Normal 12 3 3 2 3 2 2" xfId="34182"/>
    <cellStyle name="Normal 12 3 3 2 3 2 3" xfId="34183"/>
    <cellStyle name="Normal 12 3 3 2 3 3" xfId="34184"/>
    <cellStyle name="Normal 12 3 3 2 3 4" xfId="34185"/>
    <cellStyle name="Normal 12 3 3 2 3 5" xfId="34186"/>
    <cellStyle name="Normal 12 3 3 2 3 6" xfId="34187"/>
    <cellStyle name="Normal 12 3 3 2 4" xfId="34188"/>
    <cellStyle name="Normal 12 3 3 2 4 2" xfId="34189"/>
    <cellStyle name="Normal 12 3 3 2 4 3" xfId="34190"/>
    <cellStyle name="Normal 12 3 3 2 5" xfId="34191"/>
    <cellStyle name="Normal 12 3 3 2 6" xfId="34192"/>
    <cellStyle name="Normal 12 3 3 2 7" xfId="34193"/>
    <cellStyle name="Normal 12 3 3 2 8" xfId="34194"/>
    <cellStyle name="Normal 12 3 3 3" xfId="34195"/>
    <cellStyle name="Normal 12 3 3 3 2" xfId="34196"/>
    <cellStyle name="Normal 12 3 3 3 2 2" xfId="34197"/>
    <cellStyle name="Normal 12 3 3 3 2 2 2" xfId="34198"/>
    <cellStyle name="Normal 12 3 3 3 2 2 3" xfId="34199"/>
    <cellStyle name="Normal 12 3 3 3 2 3" xfId="34200"/>
    <cellStyle name="Normal 12 3 3 3 2 4" xfId="34201"/>
    <cellStyle name="Normal 12 3 3 3 2 5" xfId="34202"/>
    <cellStyle name="Normal 12 3 3 3 2 6" xfId="34203"/>
    <cellStyle name="Normal 12 3 3 3 3" xfId="34204"/>
    <cellStyle name="Normal 12 3 3 3 3 2" xfId="34205"/>
    <cellStyle name="Normal 12 3 3 3 3 3" xfId="34206"/>
    <cellStyle name="Normal 12 3 3 3 4" xfId="34207"/>
    <cellStyle name="Normal 12 3 3 3 5" xfId="34208"/>
    <cellStyle name="Normal 12 3 3 3 6" xfId="34209"/>
    <cellStyle name="Normal 12 3 3 3 7" xfId="34210"/>
    <cellStyle name="Normal 12 3 3 4" xfId="34211"/>
    <cellStyle name="Normal 12 3 3 4 2" xfId="34212"/>
    <cellStyle name="Normal 12 3 3 4 2 2" xfId="34213"/>
    <cellStyle name="Normal 12 3 3 4 2 3" xfId="34214"/>
    <cellStyle name="Normal 12 3 3 4 3" xfId="34215"/>
    <cellStyle name="Normal 12 3 3 4 4" xfId="34216"/>
    <cellStyle name="Normal 12 3 3 4 5" xfId="34217"/>
    <cellStyle name="Normal 12 3 3 4 6" xfId="34218"/>
    <cellStyle name="Normal 12 3 3 5" xfId="34219"/>
    <cellStyle name="Normal 12 3 3 5 2" xfId="34220"/>
    <cellStyle name="Normal 12 3 3 5 2 2" xfId="34221"/>
    <cellStyle name="Normal 12 3 3 5 2 3" xfId="34222"/>
    <cellStyle name="Normal 12 3 3 5 3" xfId="34223"/>
    <cellStyle name="Normal 12 3 3 5 4" xfId="34224"/>
    <cellStyle name="Normal 12 3 3 5 5" xfId="34225"/>
    <cellStyle name="Normal 12 3 3 5 6" xfId="34226"/>
    <cellStyle name="Normal 12 3 3 6" xfId="34227"/>
    <cellStyle name="Normal 12 3 3 6 2" xfId="34228"/>
    <cellStyle name="Normal 12 3 3 6 3" xfId="34229"/>
    <cellStyle name="Normal 12 3 3 7" xfId="34230"/>
    <cellStyle name="Normal 12 3 3 8" xfId="34231"/>
    <cellStyle name="Normal 12 3 3 9" xfId="34232"/>
    <cellStyle name="Normal 12 3 4" xfId="34233"/>
    <cellStyle name="Normal 12 3 4 2" xfId="34234"/>
    <cellStyle name="Normal 12 3 4 2 2" xfId="34235"/>
    <cellStyle name="Normal 12 3 4 2 2 2" xfId="34236"/>
    <cellStyle name="Normal 12 3 4 2 2 2 2" xfId="34237"/>
    <cellStyle name="Normal 12 3 4 2 2 2 3" xfId="34238"/>
    <cellStyle name="Normal 12 3 4 2 2 3" xfId="34239"/>
    <cellStyle name="Normal 12 3 4 2 2 4" xfId="34240"/>
    <cellStyle name="Normal 12 3 4 2 2 5" xfId="34241"/>
    <cellStyle name="Normal 12 3 4 2 2 6" xfId="34242"/>
    <cellStyle name="Normal 12 3 4 2 3" xfId="34243"/>
    <cellStyle name="Normal 12 3 4 2 3 2" xfId="34244"/>
    <cellStyle name="Normal 12 3 4 2 3 3" xfId="34245"/>
    <cellStyle name="Normal 12 3 4 2 4" xfId="34246"/>
    <cellStyle name="Normal 12 3 4 2 5" xfId="34247"/>
    <cellStyle name="Normal 12 3 4 2 6" xfId="34248"/>
    <cellStyle name="Normal 12 3 4 2 7" xfId="34249"/>
    <cellStyle name="Normal 12 3 4 3" xfId="34250"/>
    <cellStyle name="Normal 12 3 4 3 2" xfId="34251"/>
    <cellStyle name="Normal 12 3 4 3 2 2" xfId="34252"/>
    <cellStyle name="Normal 12 3 4 3 2 3" xfId="34253"/>
    <cellStyle name="Normal 12 3 4 3 3" xfId="34254"/>
    <cellStyle name="Normal 12 3 4 3 4" xfId="34255"/>
    <cellStyle name="Normal 12 3 4 3 5" xfId="34256"/>
    <cellStyle name="Normal 12 3 4 3 6" xfId="34257"/>
    <cellStyle name="Normal 12 3 4 4" xfId="34258"/>
    <cellStyle name="Normal 12 3 4 4 2" xfId="34259"/>
    <cellStyle name="Normal 12 3 4 4 2 2" xfId="34260"/>
    <cellStyle name="Normal 12 3 4 4 2 3" xfId="34261"/>
    <cellStyle name="Normal 12 3 4 4 3" xfId="34262"/>
    <cellStyle name="Normal 12 3 4 4 4" xfId="34263"/>
    <cellStyle name="Normal 12 3 4 4 5" xfId="34264"/>
    <cellStyle name="Normal 12 3 4 4 6" xfId="34265"/>
    <cellStyle name="Normal 12 3 4 5" xfId="34266"/>
    <cellStyle name="Normal 12 3 4 5 2" xfId="34267"/>
    <cellStyle name="Normal 12 3 4 5 3" xfId="34268"/>
    <cellStyle name="Normal 12 3 4 6" xfId="34269"/>
    <cellStyle name="Normal 12 3 4 7" xfId="34270"/>
    <cellStyle name="Normal 12 3 4 8" xfId="34271"/>
    <cellStyle name="Normal 12 3 4 9" xfId="34272"/>
    <cellStyle name="Normal 12 3 5" xfId="34273"/>
    <cellStyle name="Normal 12 3 5 2" xfId="34274"/>
    <cellStyle name="Normal 12 3 5 2 2" xfId="34275"/>
    <cellStyle name="Normal 12 3 5 2 2 2" xfId="34276"/>
    <cellStyle name="Normal 12 3 5 2 2 3" xfId="34277"/>
    <cellStyle name="Normal 12 3 5 2 3" xfId="34278"/>
    <cellStyle name="Normal 12 3 5 2 4" xfId="34279"/>
    <cellStyle name="Normal 12 3 5 2 5" xfId="34280"/>
    <cellStyle name="Normal 12 3 5 2 6" xfId="34281"/>
    <cellStyle name="Normal 12 3 5 3" xfId="34282"/>
    <cellStyle name="Normal 12 3 5 3 2" xfId="34283"/>
    <cellStyle name="Normal 12 3 5 3 3" xfId="34284"/>
    <cellStyle name="Normal 12 3 5 4" xfId="34285"/>
    <cellStyle name="Normal 12 3 5 5" xfId="34286"/>
    <cellStyle name="Normal 12 3 5 6" xfId="34287"/>
    <cellStyle name="Normal 12 3 5 7" xfId="34288"/>
    <cellStyle name="Normal 12 3 6" xfId="34289"/>
    <cellStyle name="Normal 12 3 6 2" xfId="34290"/>
    <cellStyle name="Normal 12 3 6 2 2" xfId="34291"/>
    <cellStyle name="Normal 12 3 6 2 3" xfId="34292"/>
    <cellStyle name="Normal 12 3 6 3" xfId="34293"/>
    <cellStyle name="Normal 12 3 6 4" xfId="34294"/>
    <cellStyle name="Normal 12 3 6 5" xfId="34295"/>
    <cellStyle name="Normal 12 3 6 6" xfId="34296"/>
    <cellStyle name="Normal 12 3 7" xfId="34297"/>
    <cellStyle name="Normal 12 3 7 2" xfId="34298"/>
    <cellStyle name="Normal 12 3 7 2 2" xfId="34299"/>
    <cellStyle name="Normal 12 3 7 2 3" xfId="34300"/>
    <cellStyle name="Normal 12 3 7 3" xfId="34301"/>
    <cellStyle name="Normal 12 3 7 4" xfId="34302"/>
    <cellStyle name="Normal 12 3 7 5" xfId="34303"/>
    <cellStyle name="Normal 12 3 7 6" xfId="34304"/>
    <cellStyle name="Normal 12 3 8" xfId="34305"/>
    <cellStyle name="Normal 12 3 8 2" xfId="34306"/>
    <cellStyle name="Normal 12 3 8 2 2" xfId="34307"/>
    <cellStyle name="Normal 12 3 8 2 3" xfId="34308"/>
    <cellStyle name="Normal 12 3 8 3" xfId="34309"/>
    <cellStyle name="Normal 12 3 8 4" xfId="34310"/>
    <cellStyle name="Normal 12 3 8 5" xfId="34311"/>
    <cellStyle name="Normal 12 3 8 6" xfId="34312"/>
    <cellStyle name="Normal 12 3 9" xfId="34313"/>
    <cellStyle name="Normal 12 3 9 2" xfId="34314"/>
    <cellStyle name="Normal 12 3 9 2 2" xfId="34315"/>
    <cellStyle name="Normal 12 3 9 2 3" xfId="34316"/>
    <cellStyle name="Normal 12 3 9 3" xfId="34317"/>
    <cellStyle name="Normal 12 3 9 4" xfId="34318"/>
    <cellStyle name="Normal 12 3 9 5" xfId="34319"/>
    <cellStyle name="Normal 12 3 9 6" xfId="34320"/>
    <cellStyle name="Normal 12 4" xfId="391"/>
    <cellStyle name="Normal 12 4 10" xfId="34321"/>
    <cellStyle name="Normal 12 4 10 2" xfId="34322"/>
    <cellStyle name="Normal 12 4 10 3" xfId="34323"/>
    <cellStyle name="Normal 12 4 11" xfId="34324"/>
    <cellStyle name="Normal 12 4 12" xfId="34325"/>
    <cellStyle name="Normal 12 4 13" xfId="34326"/>
    <cellStyle name="Normal 12 4 14" xfId="34327"/>
    <cellStyle name="Normal 12 4 2" xfId="34328"/>
    <cellStyle name="Normal 12 4 2 10" xfId="34329"/>
    <cellStyle name="Normal 12 4 2 11" xfId="34330"/>
    <cellStyle name="Normal 12 4 2 12" xfId="34331"/>
    <cellStyle name="Normal 12 4 2 13" xfId="34332"/>
    <cellStyle name="Normal 12 4 2 2" xfId="34333"/>
    <cellStyle name="Normal 12 4 2 2 10" xfId="34334"/>
    <cellStyle name="Normal 12 4 2 2 2" xfId="34335"/>
    <cellStyle name="Normal 12 4 2 2 2 2" xfId="34336"/>
    <cellStyle name="Normal 12 4 2 2 2 2 2" xfId="34337"/>
    <cellStyle name="Normal 12 4 2 2 2 2 2 2" xfId="34338"/>
    <cellStyle name="Normal 12 4 2 2 2 2 2 3" xfId="34339"/>
    <cellStyle name="Normal 12 4 2 2 2 2 3" xfId="34340"/>
    <cellStyle name="Normal 12 4 2 2 2 2 4" xfId="34341"/>
    <cellStyle name="Normal 12 4 2 2 2 2 5" xfId="34342"/>
    <cellStyle name="Normal 12 4 2 2 2 2 6" xfId="34343"/>
    <cellStyle name="Normal 12 4 2 2 2 3" xfId="34344"/>
    <cellStyle name="Normal 12 4 2 2 2 3 2" xfId="34345"/>
    <cellStyle name="Normal 12 4 2 2 2 3 2 2" xfId="34346"/>
    <cellStyle name="Normal 12 4 2 2 2 3 2 3" xfId="34347"/>
    <cellStyle name="Normal 12 4 2 2 2 3 3" xfId="34348"/>
    <cellStyle name="Normal 12 4 2 2 2 3 4" xfId="34349"/>
    <cellStyle name="Normal 12 4 2 2 2 3 5" xfId="34350"/>
    <cellStyle name="Normal 12 4 2 2 2 3 6" xfId="34351"/>
    <cellStyle name="Normal 12 4 2 2 2 4" xfId="34352"/>
    <cellStyle name="Normal 12 4 2 2 2 4 2" xfId="34353"/>
    <cellStyle name="Normal 12 4 2 2 2 4 3" xfId="34354"/>
    <cellStyle name="Normal 12 4 2 2 2 5" xfId="34355"/>
    <cellStyle name="Normal 12 4 2 2 2 6" xfId="34356"/>
    <cellStyle name="Normal 12 4 2 2 2 7" xfId="34357"/>
    <cellStyle name="Normal 12 4 2 2 2 8" xfId="34358"/>
    <cellStyle name="Normal 12 4 2 2 3" xfId="34359"/>
    <cellStyle name="Normal 12 4 2 2 3 2" xfId="34360"/>
    <cellStyle name="Normal 12 4 2 2 3 2 2" xfId="34361"/>
    <cellStyle name="Normal 12 4 2 2 3 2 2 2" xfId="34362"/>
    <cellStyle name="Normal 12 4 2 2 3 2 2 3" xfId="34363"/>
    <cellStyle name="Normal 12 4 2 2 3 2 3" xfId="34364"/>
    <cellStyle name="Normal 12 4 2 2 3 2 4" xfId="34365"/>
    <cellStyle name="Normal 12 4 2 2 3 2 5" xfId="34366"/>
    <cellStyle name="Normal 12 4 2 2 3 2 6" xfId="34367"/>
    <cellStyle name="Normal 12 4 2 2 3 3" xfId="34368"/>
    <cellStyle name="Normal 12 4 2 2 3 3 2" xfId="34369"/>
    <cellStyle name="Normal 12 4 2 2 3 3 3" xfId="34370"/>
    <cellStyle name="Normal 12 4 2 2 3 4" xfId="34371"/>
    <cellStyle name="Normal 12 4 2 2 3 5" xfId="34372"/>
    <cellStyle name="Normal 12 4 2 2 3 6" xfId="34373"/>
    <cellStyle name="Normal 12 4 2 2 3 7" xfId="34374"/>
    <cellStyle name="Normal 12 4 2 2 4" xfId="34375"/>
    <cellStyle name="Normal 12 4 2 2 4 2" xfId="34376"/>
    <cellStyle name="Normal 12 4 2 2 4 2 2" xfId="34377"/>
    <cellStyle name="Normal 12 4 2 2 4 2 3" xfId="34378"/>
    <cellStyle name="Normal 12 4 2 2 4 3" xfId="34379"/>
    <cellStyle name="Normal 12 4 2 2 4 4" xfId="34380"/>
    <cellStyle name="Normal 12 4 2 2 4 5" xfId="34381"/>
    <cellStyle name="Normal 12 4 2 2 4 6" xfId="34382"/>
    <cellStyle name="Normal 12 4 2 2 5" xfId="34383"/>
    <cellStyle name="Normal 12 4 2 2 5 2" xfId="34384"/>
    <cellStyle name="Normal 12 4 2 2 5 2 2" xfId="34385"/>
    <cellStyle name="Normal 12 4 2 2 5 2 3" xfId="34386"/>
    <cellStyle name="Normal 12 4 2 2 5 3" xfId="34387"/>
    <cellStyle name="Normal 12 4 2 2 5 4" xfId="34388"/>
    <cellStyle name="Normal 12 4 2 2 5 5" xfId="34389"/>
    <cellStyle name="Normal 12 4 2 2 5 6" xfId="34390"/>
    <cellStyle name="Normal 12 4 2 2 6" xfId="34391"/>
    <cellStyle name="Normal 12 4 2 2 6 2" xfId="34392"/>
    <cellStyle name="Normal 12 4 2 2 6 3" xfId="34393"/>
    <cellStyle name="Normal 12 4 2 2 7" xfId="34394"/>
    <cellStyle name="Normal 12 4 2 2 8" xfId="34395"/>
    <cellStyle name="Normal 12 4 2 2 9" xfId="34396"/>
    <cellStyle name="Normal 12 4 2 3" xfId="34397"/>
    <cellStyle name="Normal 12 4 2 3 2" xfId="34398"/>
    <cellStyle name="Normal 12 4 2 3 2 2" xfId="34399"/>
    <cellStyle name="Normal 12 4 2 3 2 2 2" xfId="34400"/>
    <cellStyle name="Normal 12 4 2 3 2 2 2 2" xfId="34401"/>
    <cellStyle name="Normal 12 4 2 3 2 2 2 3" xfId="34402"/>
    <cellStyle name="Normal 12 4 2 3 2 2 3" xfId="34403"/>
    <cellStyle name="Normal 12 4 2 3 2 2 4" xfId="34404"/>
    <cellStyle name="Normal 12 4 2 3 2 2 5" xfId="34405"/>
    <cellStyle name="Normal 12 4 2 3 2 2 6" xfId="34406"/>
    <cellStyle name="Normal 12 4 2 3 2 3" xfId="34407"/>
    <cellStyle name="Normal 12 4 2 3 2 3 2" xfId="34408"/>
    <cellStyle name="Normal 12 4 2 3 2 3 3" xfId="34409"/>
    <cellStyle name="Normal 12 4 2 3 2 4" xfId="34410"/>
    <cellStyle name="Normal 12 4 2 3 2 5" xfId="34411"/>
    <cellStyle name="Normal 12 4 2 3 2 6" xfId="34412"/>
    <cellStyle name="Normal 12 4 2 3 2 7" xfId="34413"/>
    <cellStyle name="Normal 12 4 2 3 3" xfId="34414"/>
    <cellStyle name="Normal 12 4 2 3 3 2" xfId="34415"/>
    <cellStyle name="Normal 12 4 2 3 3 2 2" xfId="34416"/>
    <cellStyle name="Normal 12 4 2 3 3 2 3" xfId="34417"/>
    <cellStyle name="Normal 12 4 2 3 3 3" xfId="34418"/>
    <cellStyle name="Normal 12 4 2 3 3 4" xfId="34419"/>
    <cellStyle name="Normal 12 4 2 3 3 5" xfId="34420"/>
    <cellStyle name="Normal 12 4 2 3 3 6" xfId="34421"/>
    <cellStyle name="Normal 12 4 2 3 4" xfId="34422"/>
    <cellStyle name="Normal 12 4 2 3 4 2" xfId="34423"/>
    <cellStyle name="Normal 12 4 2 3 4 2 2" xfId="34424"/>
    <cellStyle name="Normal 12 4 2 3 4 2 3" xfId="34425"/>
    <cellStyle name="Normal 12 4 2 3 4 3" xfId="34426"/>
    <cellStyle name="Normal 12 4 2 3 4 4" xfId="34427"/>
    <cellStyle name="Normal 12 4 2 3 4 5" xfId="34428"/>
    <cellStyle name="Normal 12 4 2 3 4 6" xfId="34429"/>
    <cellStyle name="Normal 12 4 2 3 5" xfId="34430"/>
    <cellStyle name="Normal 12 4 2 3 5 2" xfId="34431"/>
    <cellStyle name="Normal 12 4 2 3 5 3" xfId="34432"/>
    <cellStyle name="Normal 12 4 2 3 6" xfId="34433"/>
    <cellStyle name="Normal 12 4 2 3 7" xfId="34434"/>
    <cellStyle name="Normal 12 4 2 3 8" xfId="34435"/>
    <cellStyle name="Normal 12 4 2 3 9" xfId="34436"/>
    <cellStyle name="Normal 12 4 2 4" xfId="34437"/>
    <cellStyle name="Normal 12 4 2 4 2" xfId="34438"/>
    <cellStyle name="Normal 12 4 2 4 2 2" xfId="34439"/>
    <cellStyle name="Normal 12 4 2 4 2 2 2" xfId="34440"/>
    <cellStyle name="Normal 12 4 2 4 2 2 3" xfId="34441"/>
    <cellStyle name="Normal 12 4 2 4 2 3" xfId="34442"/>
    <cellStyle name="Normal 12 4 2 4 2 4" xfId="34443"/>
    <cellStyle name="Normal 12 4 2 4 2 5" xfId="34444"/>
    <cellStyle name="Normal 12 4 2 4 2 6" xfId="34445"/>
    <cellStyle name="Normal 12 4 2 4 3" xfId="34446"/>
    <cellStyle name="Normal 12 4 2 4 3 2" xfId="34447"/>
    <cellStyle name="Normal 12 4 2 4 3 3" xfId="34448"/>
    <cellStyle name="Normal 12 4 2 4 4" xfId="34449"/>
    <cellStyle name="Normal 12 4 2 4 5" xfId="34450"/>
    <cellStyle name="Normal 12 4 2 4 6" xfId="34451"/>
    <cellStyle name="Normal 12 4 2 4 7" xfId="34452"/>
    <cellStyle name="Normal 12 4 2 5" xfId="34453"/>
    <cellStyle name="Normal 12 4 2 5 2" xfId="34454"/>
    <cellStyle name="Normal 12 4 2 5 2 2" xfId="34455"/>
    <cellStyle name="Normal 12 4 2 5 2 3" xfId="34456"/>
    <cellStyle name="Normal 12 4 2 5 3" xfId="34457"/>
    <cellStyle name="Normal 12 4 2 5 4" xfId="34458"/>
    <cellStyle name="Normal 12 4 2 5 5" xfId="34459"/>
    <cellStyle name="Normal 12 4 2 5 6" xfId="34460"/>
    <cellStyle name="Normal 12 4 2 6" xfId="34461"/>
    <cellStyle name="Normal 12 4 2 6 2" xfId="34462"/>
    <cellStyle name="Normal 12 4 2 6 2 2" xfId="34463"/>
    <cellStyle name="Normal 12 4 2 6 2 3" xfId="34464"/>
    <cellStyle name="Normal 12 4 2 6 3" xfId="34465"/>
    <cellStyle name="Normal 12 4 2 6 4" xfId="34466"/>
    <cellStyle name="Normal 12 4 2 6 5" xfId="34467"/>
    <cellStyle name="Normal 12 4 2 6 6" xfId="34468"/>
    <cellStyle name="Normal 12 4 2 7" xfId="34469"/>
    <cellStyle name="Normal 12 4 2 7 2" xfId="34470"/>
    <cellStyle name="Normal 12 4 2 7 2 2" xfId="34471"/>
    <cellStyle name="Normal 12 4 2 7 2 3" xfId="34472"/>
    <cellStyle name="Normal 12 4 2 7 3" xfId="34473"/>
    <cellStyle name="Normal 12 4 2 7 4" xfId="34474"/>
    <cellStyle name="Normal 12 4 2 7 5" xfId="34475"/>
    <cellStyle name="Normal 12 4 2 7 6" xfId="34476"/>
    <cellStyle name="Normal 12 4 2 8" xfId="34477"/>
    <cellStyle name="Normal 12 4 2 8 2" xfId="34478"/>
    <cellStyle name="Normal 12 4 2 8 2 2" xfId="34479"/>
    <cellStyle name="Normal 12 4 2 8 2 3" xfId="34480"/>
    <cellStyle name="Normal 12 4 2 8 3" xfId="34481"/>
    <cellStyle name="Normal 12 4 2 8 4" xfId="34482"/>
    <cellStyle name="Normal 12 4 2 8 5" xfId="34483"/>
    <cellStyle name="Normal 12 4 2 8 6" xfId="34484"/>
    <cellStyle name="Normal 12 4 2 9" xfId="34485"/>
    <cellStyle name="Normal 12 4 2 9 2" xfId="34486"/>
    <cellStyle name="Normal 12 4 2 9 3" xfId="34487"/>
    <cellStyle name="Normal 12 4 3" xfId="34488"/>
    <cellStyle name="Normal 12 4 3 10" xfId="34489"/>
    <cellStyle name="Normal 12 4 3 2" xfId="34490"/>
    <cellStyle name="Normal 12 4 3 2 2" xfId="34491"/>
    <cellStyle name="Normal 12 4 3 2 2 2" xfId="34492"/>
    <cellStyle name="Normal 12 4 3 2 2 2 2" xfId="34493"/>
    <cellStyle name="Normal 12 4 3 2 2 2 3" xfId="34494"/>
    <cellStyle name="Normal 12 4 3 2 2 3" xfId="34495"/>
    <cellStyle name="Normal 12 4 3 2 2 4" xfId="34496"/>
    <cellStyle name="Normal 12 4 3 2 2 5" xfId="34497"/>
    <cellStyle name="Normal 12 4 3 2 2 6" xfId="34498"/>
    <cellStyle name="Normal 12 4 3 2 3" xfId="34499"/>
    <cellStyle name="Normal 12 4 3 2 3 2" xfId="34500"/>
    <cellStyle name="Normal 12 4 3 2 3 2 2" xfId="34501"/>
    <cellStyle name="Normal 12 4 3 2 3 2 3" xfId="34502"/>
    <cellStyle name="Normal 12 4 3 2 3 3" xfId="34503"/>
    <cellStyle name="Normal 12 4 3 2 3 4" xfId="34504"/>
    <cellStyle name="Normal 12 4 3 2 3 5" xfId="34505"/>
    <cellStyle name="Normal 12 4 3 2 3 6" xfId="34506"/>
    <cellStyle name="Normal 12 4 3 2 4" xfId="34507"/>
    <cellStyle name="Normal 12 4 3 2 4 2" xfId="34508"/>
    <cellStyle name="Normal 12 4 3 2 4 3" xfId="34509"/>
    <cellStyle name="Normal 12 4 3 2 5" xfId="34510"/>
    <cellStyle name="Normal 12 4 3 2 6" xfId="34511"/>
    <cellStyle name="Normal 12 4 3 2 7" xfId="34512"/>
    <cellStyle name="Normal 12 4 3 2 8" xfId="34513"/>
    <cellStyle name="Normal 12 4 3 3" xfId="34514"/>
    <cellStyle name="Normal 12 4 3 3 2" xfId="34515"/>
    <cellStyle name="Normal 12 4 3 3 2 2" xfId="34516"/>
    <cellStyle name="Normal 12 4 3 3 2 2 2" xfId="34517"/>
    <cellStyle name="Normal 12 4 3 3 2 2 3" xfId="34518"/>
    <cellStyle name="Normal 12 4 3 3 2 3" xfId="34519"/>
    <cellStyle name="Normal 12 4 3 3 2 4" xfId="34520"/>
    <cellStyle name="Normal 12 4 3 3 2 5" xfId="34521"/>
    <cellStyle name="Normal 12 4 3 3 2 6" xfId="34522"/>
    <cellStyle name="Normal 12 4 3 3 3" xfId="34523"/>
    <cellStyle name="Normal 12 4 3 3 3 2" xfId="34524"/>
    <cellStyle name="Normal 12 4 3 3 3 3" xfId="34525"/>
    <cellStyle name="Normal 12 4 3 3 4" xfId="34526"/>
    <cellStyle name="Normal 12 4 3 3 5" xfId="34527"/>
    <cellStyle name="Normal 12 4 3 3 6" xfId="34528"/>
    <cellStyle name="Normal 12 4 3 3 7" xfId="34529"/>
    <cellStyle name="Normal 12 4 3 4" xfId="34530"/>
    <cellStyle name="Normal 12 4 3 4 2" xfId="34531"/>
    <cellStyle name="Normal 12 4 3 4 2 2" xfId="34532"/>
    <cellStyle name="Normal 12 4 3 4 2 3" xfId="34533"/>
    <cellStyle name="Normal 12 4 3 4 3" xfId="34534"/>
    <cellStyle name="Normal 12 4 3 4 4" xfId="34535"/>
    <cellStyle name="Normal 12 4 3 4 5" xfId="34536"/>
    <cellStyle name="Normal 12 4 3 4 6" xfId="34537"/>
    <cellStyle name="Normal 12 4 3 5" xfId="34538"/>
    <cellStyle name="Normal 12 4 3 5 2" xfId="34539"/>
    <cellStyle name="Normal 12 4 3 5 2 2" xfId="34540"/>
    <cellStyle name="Normal 12 4 3 5 2 3" xfId="34541"/>
    <cellStyle name="Normal 12 4 3 5 3" xfId="34542"/>
    <cellStyle name="Normal 12 4 3 5 4" xfId="34543"/>
    <cellStyle name="Normal 12 4 3 5 5" xfId="34544"/>
    <cellStyle name="Normal 12 4 3 5 6" xfId="34545"/>
    <cellStyle name="Normal 12 4 3 6" xfId="34546"/>
    <cellStyle name="Normal 12 4 3 6 2" xfId="34547"/>
    <cellStyle name="Normal 12 4 3 6 3" xfId="34548"/>
    <cellStyle name="Normal 12 4 3 7" xfId="34549"/>
    <cellStyle name="Normal 12 4 3 8" xfId="34550"/>
    <cellStyle name="Normal 12 4 3 9" xfId="34551"/>
    <cellStyle name="Normal 12 4 4" xfId="34552"/>
    <cellStyle name="Normal 12 4 4 2" xfId="34553"/>
    <cellStyle name="Normal 12 4 4 2 2" xfId="34554"/>
    <cellStyle name="Normal 12 4 4 2 2 2" xfId="34555"/>
    <cellStyle name="Normal 12 4 4 2 2 2 2" xfId="34556"/>
    <cellStyle name="Normal 12 4 4 2 2 2 3" xfId="34557"/>
    <cellStyle name="Normal 12 4 4 2 2 3" xfId="34558"/>
    <cellStyle name="Normal 12 4 4 2 2 4" xfId="34559"/>
    <cellStyle name="Normal 12 4 4 2 2 5" xfId="34560"/>
    <cellStyle name="Normal 12 4 4 2 2 6" xfId="34561"/>
    <cellStyle name="Normal 12 4 4 2 3" xfId="34562"/>
    <cellStyle name="Normal 12 4 4 2 3 2" xfId="34563"/>
    <cellStyle name="Normal 12 4 4 2 3 3" xfId="34564"/>
    <cellStyle name="Normal 12 4 4 2 4" xfId="34565"/>
    <cellStyle name="Normal 12 4 4 2 5" xfId="34566"/>
    <cellStyle name="Normal 12 4 4 2 6" xfId="34567"/>
    <cellStyle name="Normal 12 4 4 2 7" xfId="34568"/>
    <cellStyle name="Normal 12 4 4 3" xfId="34569"/>
    <cellStyle name="Normal 12 4 4 3 2" xfId="34570"/>
    <cellStyle name="Normal 12 4 4 3 2 2" xfId="34571"/>
    <cellStyle name="Normal 12 4 4 3 2 3" xfId="34572"/>
    <cellStyle name="Normal 12 4 4 3 3" xfId="34573"/>
    <cellStyle name="Normal 12 4 4 3 4" xfId="34574"/>
    <cellStyle name="Normal 12 4 4 3 5" xfId="34575"/>
    <cellStyle name="Normal 12 4 4 3 6" xfId="34576"/>
    <cellStyle name="Normal 12 4 4 4" xfId="34577"/>
    <cellStyle name="Normal 12 4 4 4 2" xfId="34578"/>
    <cellStyle name="Normal 12 4 4 4 2 2" xfId="34579"/>
    <cellStyle name="Normal 12 4 4 4 2 3" xfId="34580"/>
    <cellStyle name="Normal 12 4 4 4 3" xfId="34581"/>
    <cellStyle name="Normal 12 4 4 4 4" xfId="34582"/>
    <cellStyle name="Normal 12 4 4 4 5" xfId="34583"/>
    <cellStyle name="Normal 12 4 4 4 6" xfId="34584"/>
    <cellStyle name="Normal 12 4 4 5" xfId="34585"/>
    <cellStyle name="Normal 12 4 4 5 2" xfId="34586"/>
    <cellStyle name="Normal 12 4 4 5 3" xfId="34587"/>
    <cellStyle name="Normal 12 4 4 6" xfId="34588"/>
    <cellStyle name="Normal 12 4 4 7" xfId="34589"/>
    <cellStyle name="Normal 12 4 4 8" xfId="34590"/>
    <cellStyle name="Normal 12 4 4 9" xfId="34591"/>
    <cellStyle name="Normal 12 4 5" xfId="34592"/>
    <cellStyle name="Normal 12 4 5 2" xfId="34593"/>
    <cellStyle name="Normal 12 4 5 2 2" xfId="34594"/>
    <cellStyle name="Normal 12 4 5 2 2 2" xfId="34595"/>
    <cellStyle name="Normal 12 4 5 2 2 3" xfId="34596"/>
    <cellStyle name="Normal 12 4 5 2 3" xfId="34597"/>
    <cellStyle name="Normal 12 4 5 2 4" xfId="34598"/>
    <cellStyle name="Normal 12 4 5 2 5" xfId="34599"/>
    <cellStyle name="Normal 12 4 5 2 6" xfId="34600"/>
    <cellStyle name="Normal 12 4 5 3" xfId="34601"/>
    <cellStyle name="Normal 12 4 5 3 2" xfId="34602"/>
    <cellStyle name="Normal 12 4 5 3 3" xfId="34603"/>
    <cellStyle name="Normal 12 4 5 4" xfId="34604"/>
    <cellStyle name="Normal 12 4 5 5" xfId="34605"/>
    <cellStyle name="Normal 12 4 5 6" xfId="34606"/>
    <cellStyle name="Normal 12 4 5 7" xfId="34607"/>
    <cellStyle name="Normal 12 4 6" xfId="34608"/>
    <cellStyle name="Normal 12 4 6 2" xfId="34609"/>
    <cellStyle name="Normal 12 4 6 2 2" xfId="34610"/>
    <cellStyle name="Normal 12 4 6 2 3" xfId="34611"/>
    <cellStyle name="Normal 12 4 6 3" xfId="34612"/>
    <cellStyle name="Normal 12 4 6 4" xfId="34613"/>
    <cellStyle name="Normal 12 4 6 5" xfId="34614"/>
    <cellStyle name="Normal 12 4 6 6" xfId="34615"/>
    <cellStyle name="Normal 12 4 7" xfId="34616"/>
    <cellStyle name="Normal 12 4 7 2" xfId="34617"/>
    <cellStyle name="Normal 12 4 7 2 2" xfId="34618"/>
    <cellStyle name="Normal 12 4 7 2 3" xfId="34619"/>
    <cellStyle name="Normal 12 4 7 3" xfId="34620"/>
    <cellStyle name="Normal 12 4 7 4" xfId="34621"/>
    <cellStyle name="Normal 12 4 7 5" xfId="34622"/>
    <cellStyle name="Normal 12 4 7 6" xfId="34623"/>
    <cellStyle name="Normal 12 4 8" xfId="34624"/>
    <cellStyle name="Normal 12 4 8 2" xfId="34625"/>
    <cellStyle name="Normal 12 4 8 2 2" xfId="34626"/>
    <cellStyle name="Normal 12 4 8 2 3" xfId="34627"/>
    <cellStyle name="Normal 12 4 8 3" xfId="34628"/>
    <cellStyle name="Normal 12 4 8 4" xfId="34629"/>
    <cellStyle name="Normal 12 4 8 5" xfId="34630"/>
    <cellStyle name="Normal 12 4 8 6" xfId="34631"/>
    <cellStyle name="Normal 12 4 9" xfId="34632"/>
    <cellStyle name="Normal 12 4 9 2" xfId="34633"/>
    <cellStyle name="Normal 12 4 9 2 2" xfId="34634"/>
    <cellStyle name="Normal 12 4 9 2 3" xfId="34635"/>
    <cellStyle name="Normal 12 4 9 3" xfId="34636"/>
    <cellStyle name="Normal 12 4 9 4" xfId="34637"/>
    <cellStyle name="Normal 12 4 9 5" xfId="34638"/>
    <cellStyle name="Normal 12 4 9 6" xfId="34639"/>
    <cellStyle name="Normal 12 5" xfId="34640"/>
    <cellStyle name="Normal 12 5 10" xfId="34641"/>
    <cellStyle name="Normal 12 5 11" xfId="34642"/>
    <cellStyle name="Normal 12 5 12" xfId="34643"/>
    <cellStyle name="Normal 12 5 13" xfId="34644"/>
    <cellStyle name="Normal 12 5 2" xfId="34645"/>
    <cellStyle name="Normal 12 5 2 10" xfId="34646"/>
    <cellStyle name="Normal 12 5 2 2" xfId="34647"/>
    <cellStyle name="Normal 12 5 2 2 2" xfId="34648"/>
    <cellStyle name="Normal 12 5 2 2 2 2" xfId="34649"/>
    <cellStyle name="Normal 12 5 2 2 2 2 2" xfId="34650"/>
    <cellStyle name="Normal 12 5 2 2 2 2 3" xfId="34651"/>
    <cellStyle name="Normal 12 5 2 2 2 3" xfId="34652"/>
    <cellStyle name="Normal 12 5 2 2 2 4" xfId="34653"/>
    <cellStyle name="Normal 12 5 2 2 2 5" xfId="34654"/>
    <cellStyle name="Normal 12 5 2 2 2 6" xfId="34655"/>
    <cellStyle name="Normal 12 5 2 2 3" xfId="34656"/>
    <cellStyle name="Normal 12 5 2 2 3 2" xfId="34657"/>
    <cellStyle name="Normal 12 5 2 2 3 2 2" xfId="34658"/>
    <cellStyle name="Normal 12 5 2 2 3 2 3" xfId="34659"/>
    <cellStyle name="Normal 12 5 2 2 3 3" xfId="34660"/>
    <cellStyle name="Normal 12 5 2 2 3 4" xfId="34661"/>
    <cellStyle name="Normal 12 5 2 2 3 5" xfId="34662"/>
    <cellStyle name="Normal 12 5 2 2 3 6" xfId="34663"/>
    <cellStyle name="Normal 12 5 2 2 4" xfId="34664"/>
    <cellStyle name="Normal 12 5 2 2 4 2" xfId="34665"/>
    <cellStyle name="Normal 12 5 2 2 4 3" xfId="34666"/>
    <cellStyle name="Normal 12 5 2 2 5" xfId="34667"/>
    <cellStyle name="Normal 12 5 2 2 6" xfId="34668"/>
    <cellStyle name="Normal 12 5 2 2 7" xfId="34669"/>
    <cellStyle name="Normal 12 5 2 2 8" xfId="34670"/>
    <cellStyle name="Normal 12 5 2 3" xfId="34671"/>
    <cellStyle name="Normal 12 5 2 3 2" xfId="34672"/>
    <cellStyle name="Normal 12 5 2 3 2 2" xfId="34673"/>
    <cellStyle name="Normal 12 5 2 3 2 2 2" xfId="34674"/>
    <cellStyle name="Normal 12 5 2 3 2 2 3" xfId="34675"/>
    <cellStyle name="Normal 12 5 2 3 2 3" xfId="34676"/>
    <cellStyle name="Normal 12 5 2 3 2 4" xfId="34677"/>
    <cellStyle name="Normal 12 5 2 3 2 5" xfId="34678"/>
    <cellStyle name="Normal 12 5 2 3 2 6" xfId="34679"/>
    <cellStyle name="Normal 12 5 2 3 3" xfId="34680"/>
    <cellStyle name="Normal 12 5 2 3 3 2" xfId="34681"/>
    <cellStyle name="Normal 12 5 2 3 3 3" xfId="34682"/>
    <cellStyle name="Normal 12 5 2 3 4" xfId="34683"/>
    <cellStyle name="Normal 12 5 2 3 5" xfId="34684"/>
    <cellStyle name="Normal 12 5 2 3 6" xfId="34685"/>
    <cellStyle name="Normal 12 5 2 3 7" xfId="34686"/>
    <cellStyle name="Normal 12 5 2 4" xfId="34687"/>
    <cellStyle name="Normal 12 5 2 4 2" xfId="34688"/>
    <cellStyle name="Normal 12 5 2 4 2 2" xfId="34689"/>
    <cellStyle name="Normal 12 5 2 4 2 3" xfId="34690"/>
    <cellStyle name="Normal 12 5 2 4 3" xfId="34691"/>
    <cellStyle name="Normal 12 5 2 4 4" xfId="34692"/>
    <cellStyle name="Normal 12 5 2 4 5" xfId="34693"/>
    <cellStyle name="Normal 12 5 2 4 6" xfId="34694"/>
    <cellStyle name="Normal 12 5 2 5" xfId="34695"/>
    <cellStyle name="Normal 12 5 2 5 2" xfId="34696"/>
    <cellStyle name="Normal 12 5 2 5 2 2" xfId="34697"/>
    <cellStyle name="Normal 12 5 2 5 2 3" xfId="34698"/>
    <cellStyle name="Normal 12 5 2 5 3" xfId="34699"/>
    <cellStyle name="Normal 12 5 2 5 4" xfId="34700"/>
    <cellStyle name="Normal 12 5 2 5 5" xfId="34701"/>
    <cellStyle name="Normal 12 5 2 5 6" xfId="34702"/>
    <cellStyle name="Normal 12 5 2 6" xfId="34703"/>
    <cellStyle name="Normal 12 5 2 6 2" xfId="34704"/>
    <cellStyle name="Normal 12 5 2 6 3" xfId="34705"/>
    <cellStyle name="Normal 12 5 2 7" xfId="34706"/>
    <cellStyle name="Normal 12 5 2 8" xfId="34707"/>
    <cellStyle name="Normal 12 5 2 9" xfId="34708"/>
    <cellStyle name="Normal 12 5 3" xfId="34709"/>
    <cellStyle name="Normal 12 5 3 2" xfId="34710"/>
    <cellStyle name="Normal 12 5 3 2 2" xfId="34711"/>
    <cellStyle name="Normal 12 5 3 2 2 2" xfId="34712"/>
    <cellStyle name="Normal 12 5 3 2 2 2 2" xfId="34713"/>
    <cellStyle name="Normal 12 5 3 2 2 2 3" xfId="34714"/>
    <cellStyle name="Normal 12 5 3 2 2 3" xfId="34715"/>
    <cellStyle name="Normal 12 5 3 2 2 4" xfId="34716"/>
    <cellStyle name="Normal 12 5 3 2 2 5" xfId="34717"/>
    <cellStyle name="Normal 12 5 3 2 2 6" xfId="34718"/>
    <cellStyle name="Normal 12 5 3 2 3" xfId="34719"/>
    <cellStyle name="Normal 12 5 3 2 3 2" xfId="34720"/>
    <cellStyle name="Normal 12 5 3 2 3 3" xfId="34721"/>
    <cellStyle name="Normal 12 5 3 2 4" xfId="34722"/>
    <cellStyle name="Normal 12 5 3 2 5" xfId="34723"/>
    <cellStyle name="Normal 12 5 3 2 6" xfId="34724"/>
    <cellStyle name="Normal 12 5 3 2 7" xfId="34725"/>
    <cellStyle name="Normal 12 5 3 3" xfId="34726"/>
    <cellStyle name="Normal 12 5 3 3 2" xfId="34727"/>
    <cellStyle name="Normal 12 5 3 3 2 2" xfId="34728"/>
    <cellStyle name="Normal 12 5 3 3 2 3" xfId="34729"/>
    <cellStyle name="Normal 12 5 3 3 3" xfId="34730"/>
    <cellStyle name="Normal 12 5 3 3 4" xfId="34731"/>
    <cellStyle name="Normal 12 5 3 3 5" xfId="34732"/>
    <cellStyle name="Normal 12 5 3 3 6" xfId="34733"/>
    <cellStyle name="Normal 12 5 3 4" xfId="34734"/>
    <cellStyle name="Normal 12 5 3 4 2" xfId="34735"/>
    <cellStyle name="Normal 12 5 3 4 2 2" xfId="34736"/>
    <cellStyle name="Normal 12 5 3 4 2 3" xfId="34737"/>
    <cellStyle name="Normal 12 5 3 4 3" xfId="34738"/>
    <cellStyle name="Normal 12 5 3 4 4" xfId="34739"/>
    <cellStyle name="Normal 12 5 3 4 5" xfId="34740"/>
    <cellStyle name="Normal 12 5 3 4 6" xfId="34741"/>
    <cellStyle name="Normal 12 5 3 5" xfId="34742"/>
    <cellStyle name="Normal 12 5 3 5 2" xfId="34743"/>
    <cellStyle name="Normal 12 5 3 5 3" xfId="34744"/>
    <cellStyle name="Normal 12 5 3 6" xfId="34745"/>
    <cellStyle name="Normal 12 5 3 7" xfId="34746"/>
    <cellStyle name="Normal 12 5 3 8" xfId="34747"/>
    <cellStyle name="Normal 12 5 3 9" xfId="34748"/>
    <cellStyle name="Normal 12 5 4" xfId="34749"/>
    <cellStyle name="Normal 12 5 4 2" xfId="34750"/>
    <cellStyle name="Normal 12 5 4 2 2" xfId="34751"/>
    <cellStyle name="Normal 12 5 4 2 2 2" xfId="34752"/>
    <cellStyle name="Normal 12 5 4 2 2 3" xfId="34753"/>
    <cellStyle name="Normal 12 5 4 2 3" xfId="34754"/>
    <cellStyle name="Normal 12 5 4 2 4" xfId="34755"/>
    <cellStyle name="Normal 12 5 4 2 5" xfId="34756"/>
    <cellStyle name="Normal 12 5 4 2 6" xfId="34757"/>
    <cellStyle name="Normal 12 5 4 3" xfId="34758"/>
    <cellStyle name="Normal 12 5 4 3 2" xfId="34759"/>
    <cellStyle name="Normal 12 5 4 3 3" xfId="34760"/>
    <cellStyle name="Normal 12 5 4 4" xfId="34761"/>
    <cellStyle name="Normal 12 5 4 5" xfId="34762"/>
    <cellStyle name="Normal 12 5 4 6" xfId="34763"/>
    <cellStyle name="Normal 12 5 4 7" xfId="34764"/>
    <cellStyle name="Normal 12 5 5" xfId="34765"/>
    <cellStyle name="Normal 12 5 5 2" xfId="34766"/>
    <cellStyle name="Normal 12 5 5 2 2" xfId="34767"/>
    <cellStyle name="Normal 12 5 5 2 3" xfId="34768"/>
    <cellStyle name="Normal 12 5 5 3" xfId="34769"/>
    <cellStyle name="Normal 12 5 5 4" xfId="34770"/>
    <cellStyle name="Normal 12 5 5 5" xfId="34771"/>
    <cellStyle name="Normal 12 5 5 6" xfId="34772"/>
    <cellStyle name="Normal 12 5 6" xfId="34773"/>
    <cellStyle name="Normal 12 5 6 2" xfId="34774"/>
    <cellStyle name="Normal 12 5 6 2 2" xfId="34775"/>
    <cellStyle name="Normal 12 5 6 2 3" xfId="34776"/>
    <cellStyle name="Normal 12 5 6 3" xfId="34777"/>
    <cellStyle name="Normal 12 5 6 4" xfId="34778"/>
    <cellStyle name="Normal 12 5 6 5" xfId="34779"/>
    <cellStyle name="Normal 12 5 6 6" xfId="34780"/>
    <cellStyle name="Normal 12 5 7" xfId="34781"/>
    <cellStyle name="Normal 12 5 7 2" xfId="34782"/>
    <cellStyle name="Normal 12 5 7 2 2" xfId="34783"/>
    <cellStyle name="Normal 12 5 7 2 3" xfId="34784"/>
    <cellStyle name="Normal 12 5 7 3" xfId="34785"/>
    <cellStyle name="Normal 12 5 7 4" xfId="34786"/>
    <cellStyle name="Normal 12 5 7 5" xfId="34787"/>
    <cellStyle name="Normal 12 5 7 6" xfId="34788"/>
    <cellStyle name="Normal 12 5 8" xfId="34789"/>
    <cellStyle name="Normal 12 5 8 2" xfId="34790"/>
    <cellStyle name="Normal 12 5 8 2 2" xfId="34791"/>
    <cellStyle name="Normal 12 5 8 2 3" xfId="34792"/>
    <cellStyle name="Normal 12 5 8 3" xfId="34793"/>
    <cellStyle name="Normal 12 5 8 4" xfId="34794"/>
    <cellStyle name="Normal 12 5 8 5" xfId="34795"/>
    <cellStyle name="Normal 12 5 8 6" xfId="34796"/>
    <cellStyle name="Normal 12 5 9" xfId="34797"/>
    <cellStyle name="Normal 12 5 9 2" xfId="34798"/>
    <cellStyle name="Normal 12 5 9 3" xfId="34799"/>
    <cellStyle name="Normal 12 6" xfId="34800"/>
    <cellStyle name="Normal 12 6 10" xfId="34801"/>
    <cellStyle name="Normal 12 6 2" xfId="34802"/>
    <cellStyle name="Normal 12 6 2 2" xfId="34803"/>
    <cellStyle name="Normal 12 6 2 2 2" xfId="34804"/>
    <cellStyle name="Normal 12 6 2 2 2 2" xfId="34805"/>
    <cellStyle name="Normal 12 6 2 2 2 3" xfId="34806"/>
    <cellStyle name="Normal 12 6 2 2 3" xfId="34807"/>
    <cellStyle name="Normal 12 6 2 2 4" xfId="34808"/>
    <cellStyle name="Normal 12 6 2 2 5" xfId="34809"/>
    <cellStyle name="Normal 12 6 2 2 6" xfId="34810"/>
    <cellStyle name="Normal 12 6 2 3" xfId="34811"/>
    <cellStyle name="Normal 12 6 2 3 2" xfId="34812"/>
    <cellStyle name="Normal 12 6 2 3 2 2" xfId="34813"/>
    <cellStyle name="Normal 12 6 2 3 2 3" xfId="34814"/>
    <cellStyle name="Normal 12 6 2 3 3" xfId="34815"/>
    <cellStyle name="Normal 12 6 2 3 4" xfId="34816"/>
    <cellStyle name="Normal 12 6 2 3 5" xfId="34817"/>
    <cellStyle name="Normal 12 6 2 3 6" xfId="34818"/>
    <cellStyle name="Normal 12 6 2 4" xfId="34819"/>
    <cellStyle name="Normal 12 6 2 4 2" xfId="34820"/>
    <cellStyle name="Normal 12 6 2 4 3" xfId="34821"/>
    <cellStyle name="Normal 12 6 2 5" xfId="34822"/>
    <cellStyle name="Normal 12 6 2 6" xfId="34823"/>
    <cellStyle name="Normal 12 6 2 7" xfId="34824"/>
    <cellStyle name="Normal 12 6 2 8" xfId="34825"/>
    <cellStyle name="Normal 12 6 3" xfId="34826"/>
    <cellStyle name="Normal 12 6 3 2" xfId="34827"/>
    <cellStyle name="Normal 12 6 3 2 2" xfId="34828"/>
    <cellStyle name="Normal 12 6 3 2 2 2" xfId="34829"/>
    <cellStyle name="Normal 12 6 3 2 2 3" xfId="34830"/>
    <cellStyle name="Normal 12 6 3 2 3" xfId="34831"/>
    <cellStyle name="Normal 12 6 3 2 4" xfId="34832"/>
    <cellStyle name="Normal 12 6 3 2 5" xfId="34833"/>
    <cellStyle name="Normal 12 6 3 2 6" xfId="34834"/>
    <cellStyle name="Normal 12 6 3 3" xfId="34835"/>
    <cellStyle name="Normal 12 6 3 3 2" xfId="34836"/>
    <cellStyle name="Normal 12 6 3 3 3" xfId="34837"/>
    <cellStyle name="Normal 12 6 3 4" xfId="34838"/>
    <cellStyle name="Normal 12 6 3 5" xfId="34839"/>
    <cellStyle name="Normal 12 6 3 6" xfId="34840"/>
    <cellStyle name="Normal 12 6 3 7" xfId="34841"/>
    <cellStyle name="Normal 12 6 4" xfId="34842"/>
    <cellStyle name="Normal 12 6 4 2" xfId="34843"/>
    <cellStyle name="Normal 12 6 4 2 2" xfId="34844"/>
    <cellStyle name="Normal 12 6 4 2 3" xfId="34845"/>
    <cellStyle name="Normal 12 6 4 3" xfId="34846"/>
    <cellStyle name="Normal 12 6 4 4" xfId="34847"/>
    <cellStyle name="Normal 12 6 4 5" xfId="34848"/>
    <cellStyle name="Normal 12 6 4 6" xfId="34849"/>
    <cellStyle name="Normal 12 6 5" xfId="34850"/>
    <cellStyle name="Normal 12 6 5 2" xfId="34851"/>
    <cellStyle name="Normal 12 6 5 2 2" xfId="34852"/>
    <cellStyle name="Normal 12 6 5 2 3" xfId="34853"/>
    <cellStyle name="Normal 12 6 5 3" xfId="34854"/>
    <cellStyle name="Normal 12 6 5 4" xfId="34855"/>
    <cellStyle name="Normal 12 6 5 5" xfId="34856"/>
    <cellStyle name="Normal 12 6 5 6" xfId="34857"/>
    <cellStyle name="Normal 12 6 6" xfId="34858"/>
    <cellStyle name="Normal 12 6 6 2" xfId="34859"/>
    <cellStyle name="Normal 12 6 6 3" xfId="34860"/>
    <cellStyle name="Normal 12 6 7" xfId="34861"/>
    <cellStyle name="Normal 12 6 8" xfId="34862"/>
    <cellStyle name="Normal 12 6 9" xfId="34863"/>
    <cellStyle name="Normal 12 7" xfId="34864"/>
    <cellStyle name="Normal 12 7 2" xfId="34865"/>
    <cellStyle name="Normal 12 7 2 2" xfId="34866"/>
    <cellStyle name="Normal 12 7 2 2 2" xfId="34867"/>
    <cellStyle name="Normal 12 7 2 2 2 2" xfId="34868"/>
    <cellStyle name="Normal 12 7 2 2 2 3" xfId="34869"/>
    <cellStyle name="Normal 12 7 2 2 3" xfId="34870"/>
    <cellStyle name="Normal 12 7 2 2 4" xfId="34871"/>
    <cellStyle name="Normal 12 7 2 2 5" xfId="34872"/>
    <cellStyle name="Normal 12 7 2 2 6" xfId="34873"/>
    <cellStyle name="Normal 12 7 2 3" xfId="34874"/>
    <cellStyle name="Normal 12 7 2 3 2" xfId="34875"/>
    <cellStyle name="Normal 12 7 2 3 3" xfId="34876"/>
    <cellStyle name="Normal 12 7 2 4" xfId="34877"/>
    <cellStyle name="Normal 12 7 2 5" xfId="34878"/>
    <cellStyle name="Normal 12 7 2 6" xfId="34879"/>
    <cellStyle name="Normal 12 7 2 7" xfId="34880"/>
    <cellStyle name="Normal 12 7 3" xfId="34881"/>
    <cellStyle name="Normal 12 7 3 2" xfId="34882"/>
    <cellStyle name="Normal 12 7 3 2 2" xfId="34883"/>
    <cellStyle name="Normal 12 7 3 2 3" xfId="34884"/>
    <cellStyle name="Normal 12 7 3 3" xfId="34885"/>
    <cellStyle name="Normal 12 7 3 4" xfId="34886"/>
    <cellStyle name="Normal 12 7 3 5" xfId="34887"/>
    <cellStyle name="Normal 12 7 3 6" xfId="34888"/>
    <cellStyle name="Normal 12 7 4" xfId="34889"/>
    <cellStyle name="Normal 12 7 4 2" xfId="34890"/>
    <cellStyle name="Normal 12 7 4 2 2" xfId="34891"/>
    <cellStyle name="Normal 12 7 4 2 3" xfId="34892"/>
    <cellStyle name="Normal 12 7 4 3" xfId="34893"/>
    <cellStyle name="Normal 12 7 4 4" xfId="34894"/>
    <cellStyle name="Normal 12 7 4 5" xfId="34895"/>
    <cellStyle name="Normal 12 7 4 6" xfId="34896"/>
    <cellStyle name="Normal 12 7 5" xfId="34897"/>
    <cellStyle name="Normal 12 7 5 2" xfId="34898"/>
    <cellStyle name="Normal 12 7 5 3" xfId="34899"/>
    <cellStyle name="Normal 12 7 6" xfId="34900"/>
    <cellStyle name="Normal 12 7 7" xfId="34901"/>
    <cellStyle name="Normal 12 7 8" xfId="34902"/>
    <cellStyle name="Normal 12 7 9" xfId="34903"/>
    <cellStyle name="Normal 12 8" xfId="34904"/>
    <cellStyle name="Normal 12 8 2" xfId="34905"/>
    <cellStyle name="Normal 12 8 2 2" xfId="34906"/>
    <cellStyle name="Normal 12 8 2 2 2" xfId="34907"/>
    <cellStyle name="Normal 12 8 2 2 3" xfId="34908"/>
    <cellStyle name="Normal 12 8 2 3" xfId="34909"/>
    <cellStyle name="Normal 12 8 2 4" xfId="34910"/>
    <cellStyle name="Normal 12 8 2 5" xfId="34911"/>
    <cellStyle name="Normal 12 8 2 6" xfId="34912"/>
    <cellStyle name="Normal 12 8 3" xfId="34913"/>
    <cellStyle name="Normal 12 8 3 2" xfId="34914"/>
    <cellStyle name="Normal 12 8 3 3" xfId="34915"/>
    <cellStyle name="Normal 12 8 4" xfId="34916"/>
    <cellStyle name="Normal 12 8 5" xfId="34917"/>
    <cellStyle name="Normal 12 8 6" xfId="34918"/>
    <cellStyle name="Normal 12 8 7" xfId="34919"/>
    <cellStyle name="Normal 12 9" xfId="34920"/>
    <cellStyle name="Normal 12 9 2" xfId="34921"/>
    <cellStyle name="Normal 12 9 2 2" xfId="34922"/>
    <cellStyle name="Normal 12 9 2 3" xfId="34923"/>
    <cellStyle name="Normal 12 9 3" xfId="34924"/>
    <cellStyle name="Normal 12 9 4" xfId="34925"/>
    <cellStyle name="Normal 12 9 5" xfId="34926"/>
    <cellStyle name="Normal 12 9 6" xfId="34927"/>
    <cellStyle name="Normal 13" xfId="124"/>
    <cellStyle name="Normal 13 2" xfId="392"/>
    <cellStyle name="Normal 13 2 2" xfId="34928"/>
    <cellStyle name="Normal 13 3" xfId="393"/>
    <cellStyle name="Normal 13 3 2" xfId="394"/>
    <cellStyle name="Normal 13 3 3" xfId="395"/>
    <cellStyle name="Normal 13 4" xfId="34929"/>
    <cellStyle name="Normal 14" xfId="125"/>
    <cellStyle name="Normal 14 2" xfId="396"/>
    <cellStyle name="Normal 14 2 2" xfId="397"/>
    <cellStyle name="Normal 14 2 3" xfId="34930"/>
    <cellStyle name="Normal 14 3" xfId="398"/>
    <cellStyle name="Normal 14 3 2" xfId="34931"/>
    <cellStyle name="Normal 14 4" xfId="399"/>
    <cellStyle name="Normal 14 4 2" xfId="34932"/>
    <cellStyle name="Normal 14 4 2 2" xfId="34933"/>
    <cellStyle name="Normal 14 4 2 2 2" xfId="34934"/>
    <cellStyle name="Normal 14 4 2 2 2 2" xfId="34935"/>
    <cellStyle name="Normal 14 4 2 2 2 3" xfId="34936"/>
    <cellStyle name="Normal 14 4 2 2 3" xfId="34937"/>
    <cellStyle name="Normal 14 4 2 2 4" xfId="34938"/>
    <cellStyle name="Normal 14 4 2 2 5" xfId="34939"/>
    <cellStyle name="Normal 14 4 2 2 6" xfId="34940"/>
    <cellStyle name="Normal 14 4 2 3" xfId="34941"/>
    <cellStyle name="Normal 14 4 2 3 2" xfId="34942"/>
    <cellStyle name="Normal 14 4 2 3 3" xfId="34943"/>
    <cellStyle name="Normal 14 4 2 4" xfId="34944"/>
    <cellStyle name="Normal 14 4 2 5" xfId="34945"/>
    <cellStyle name="Normal 14 4 2 6" xfId="34946"/>
    <cellStyle name="Normal 14 4 2 7" xfId="34947"/>
    <cellStyle name="Normal 14 4 3" xfId="34948"/>
    <cellStyle name="Normal 14 4 3 2" xfId="34949"/>
    <cellStyle name="Normal 14 4 3 2 2" xfId="34950"/>
    <cellStyle name="Normal 14 4 3 2 3" xfId="34951"/>
    <cellStyle name="Normal 14 4 3 3" xfId="34952"/>
    <cellStyle name="Normal 14 4 3 4" xfId="34953"/>
    <cellStyle name="Normal 14 4 3 5" xfId="34954"/>
    <cellStyle name="Normal 14 4 3 6" xfId="34955"/>
    <cellStyle name="Normal 14 4 4" xfId="34956"/>
    <cellStyle name="Normal 14 4 4 2" xfId="34957"/>
    <cellStyle name="Normal 14 4 4 2 2" xfId="34958"/>
    <cellStyle name="Normal 14 4 4 2 3" xfId="34959"/>
    <cellStyle name="Normal 14 4 4 3" xfId="34960"/>
    <cellStyle name="Normal 14 4 4 4" xfId="34961"/>
    <cellStyle name="Normal 14 4 4 5" xfId="34962"/>
    <cellStyle name="Normal 14 4 4 6" xfId="34963"/>
    <cellStyle name="Normal 14 4 5" xfId="34964"/>
    <cellStyle name="Normal 14 4 5 2" xfId="34965"/>
    <cellStyle name="Normal 14 4 5 3" xfId="34966"/>
    <cellStyle name="Normal 14 4 6" xfId="34967"/>
    <cellStyle name="Normal 14 4 7" xfId="34968"/>
    <cellStyle name="Normal 14 4 8" xfId="34969"/>
    <cellStyle name="Normal 14 4 9" xfId="34970"/>
    <cellStyle name="Normal 14 5" xfId="34971"/>
    <cellStyle name="Normal 14 5 2" xfId="34972"/>
    <cellStyle name="Normal 14 5 2 2" xfId="34973"/>
    <cellStyle name="Normal 14 5 3" xfId="34974"/>
    <cellStyle name="Normal 14 6" xfId="34975"/>
    <cellStyle name="Normal 14 7" xfId="34976"/>
    <cellStyle name="Normal 14 7 2" xfId="34977"/>
    <cellStyle name="Normal 14 7 2 2" xfId="34978"/>
    <cellStyle name="Normal 14 7 2 2 2" xfId="34979"/>
    <cellStyle name="Normal 14 7 2 2 3" xfId="34980"/>
    <cellStyle name="Normal 14 7 2 3" xfId="34981"/>
    <cellStyle name="Normal 14 7 2 4" xfId="34982"/>
    <cellStyle name="Normal 14 7 2 5" xfId="34983"/>
    <cellStyle name="Normal 14 7 2 6" xfId="34984"/>
    <cellStyle name="Normal 14 7 3" xfId="34985"/>
    <cellStyle name="Normal 14 7 3 2" xfId="34986"/>
    <cellStyle name="Normal 14 7 3 3" xfId="34987"/>
    <cellStyle name="Normal 14 7 4" xfId="34988"/>
    <cellStyle name="Normal 14 7 5" xfId="34989"/>
    <cellStyle name="Normal 14 7 6" xfId="34990"/>
    <cellStyle name="Normal 14 7 7" xfId="34991"/>
    <cellStyle name="Normal 14 8" xfId="34992"/>
    <cellStyle name="Normal 14 8 2" xfId="34993"/>
    <cellStyle name="Normal 14 8 2 2" xfId="34994"/>
    <cellStyle name="Normal 14 8 2 3" xfId="34995"/>
    <cellStyle name="Normal 14 8 3" xfId="34996"/>
    <cellStyle name="Normal 14 8 4" xfId="34997"/>
    <cellStyle name="Normal 14 8 5" xfId="34998"/>
    <cellStyle name="Normal 14 8 6" xfId="34999"/>
    <cellStyle name="Normal 14 9" xfId="35000"/>
    <cellStyle name="Normal 14 9 2" xfId="35001"/>
    <cellStyle name="Normal 15" xfId="126"/>
    <cellStyle name="Normal 15 10" xfId="35002"/>
    <cellStyle name="Normal 15 11" xfId="35003"/>
    <cellStyle name="Normal 15 12" xfId="35004"/>
    <cellStyle name="Normal 15 13" xfId="35005"/>
    <cellStyle name="Normal 15 2" xfId="400"/>
    <cellStyle name="Normal 15 2 10" xfId="35006"/>
    <cellStyle name="Normal 15 2 2" xfId="35007"/>
    <cellStyle name="Normal 15 2 2 2" xfId="35008"/>
    <cellStyle name="Normal 15 2 2 2 2" xfId="35009"/>
    <cellStyle name="Normal 15 2 2 2 2 2" xfId="35010"/>
    <cellStyle name="Normal 15 2 2 2 2 3" xfId="35011"/>
    <cellStyle name="Normal 15 2 2 2 3" xfId="35012"/>
    <cellStyle name="Normal 15 2 2 2 4" xfId="35013"/>
    <cellStyle name="Normal 15 2 2 2 5" xfId="35014"/>
    <cellStyle name="Normal 15 2 2 2 6" xfId="35015"/>
    <cellStyle name="Normal 15 2 2 3" xfId="35016"/>
    <cellStyle name="Normal 15 2 2 3 2" xfId="35017"/>
    <cellStyle name="Normal 15 2 2 3 2 2" xfId="35018"/>
    <cellStyle name="Normal 15 2 2 3 2 3" xfId="35019"/>
    <cellStyle name="Normal 15 2 2 3 3" xfId="35020"/>
    <cellStyle name="Normal 15 2 2 3 4" xfId="35021"/>
    <cellStyle name="Normal 15 2 2 3 5" xfId="35022"/>
    <cellStyle name="Normal 15 2 2 3 6" xfId="35023"/>
    <cellStyle name="Normal 15 2 2 4" xfId="35024"/>
    <cellStyle name="Normal 15 2 2 4 2" xfId="35025"/>
    <cellStyle name="Normal 15 2 2 4 3" xfId="35026"/>
    <cellStyle name="Normal 15 2 2 5" xfId="35027"/>
    <cellStyle name="Normal 15 2 2 6" xfId="35028"/>
    <cellStyle name="Normal 15 2 2 7" xfId="35029"/>
    <cellStyle name="Normal 15 2 2 8" xfId="35030"/>
    <cellStyle name="Normal 15 2 3" xfId="35031"/>
    <cellStyle name="Normal 15 2 3 2" xfId="35032"/>
    <cellStyle name="Normal 15 2 3 2 2" xfId="35033"/>
    <cellStyle name="Normal 15 2 3 2 2 2" xfId="35034"/>
    <cellStyle name="Normal 15 2 3 2 2 3" xfId="35035"/>
    <cellStyle name="Normal 15 2 3 2 3" xfId="35036"/>
    <cellStyle name="Normal 15 2 3 2 4" xfId="35037"/>
    <cellStyle name="Normal 15 2 3 2 5" xfId="35038"/>
    <cellStyle name="Normal 15 2 3 2 6" xfId="35039"/>
    <cellStyle name="Normal 15 2 3 3" xfId="35040"/>
    <cellStyle name="Normal 15 2 3 3 2" xfId="35041"/>
    <cellStyle name="Normal 15 2 3 3 3" xfId="35042"/>
    <cellStyle name="Normal 15 2 3 4" xfId="35043"/>
    <cellStyle name="Normal 15 2 3 5" xfId="35044"/>
    <cellStyle name="Normal 15 2 3 6" xfId="35045"/>
    <cellStyle name="Normal 15 2 3 7" xfId="35046"/>
    <cellStyle name="Normal 15 2 4" xfId="35047"/>
    <cellStyle name="Normal 15 2 4 2" xfId="35048"/>
    <cellStyle name="Normal 15 2 4 2 2" xfId="35049"/>
    <cellStyle name="Normal 15 2 4 2 3" xfId="35050"/>
    <cellStyle name="Normal 15 2 4 3" xfId="35051"/>
    <cellStyle name="Normal 15 2 4 4" xfId="35052"/>
    <cellStyle name="Normal 15 2 4 5" xfId="35053"/>
    <cellStyle name="Normal 15 2 4 6" xfId="35054"/>
    <cellStyle name="Normal 15 2 5" xfId="35055"/>
    <cellStyle name="Normal 15 2 5 2" xfId="35056"/>
    <cellStyle name="Normal 15 2 5 2 2" xfId="35057"/>
    <cellStyle name="Normal 15 2 5 2 3" xfId="35058"/>
    <cellStyle name="Normal 15 2 5 3" xfId="35059"/>
    <cellStyle name="Normal 15 2 5 4" xfId="35060"/>
    <cellStyle name="Normal 15 2 5 5" xfId="35061"/>
    <cellStyle name="Normal 15 2 5 6" xfId="35062"/>
    <cellStyle name="Normal 15 2 6" xfId="35063"/>
    <cellStyle name="Normal 15 2 6 2" xfId="35064"/>
    <cellStyle name="Normal 15 2 6 3" xfId="35065"/>
    <cellStyle name="Normal 15 2 7" xfId="35066"/>
    <cellStyle name="Normal 15 2 8" xfId="35067"/>
    <cellStyle name="Normal 15 2 9" xfId="35068"/>
    <cellStyle name="Normal 15 3" xfId="401"/>
    <cellStyle name="Normal 15 3 2" xfId="35069"/>
    <cellStyle name="Normal 15 3 2 2" xfId="35070"/>
    <cellStyle name="Normal 15 3 2 2 2" xfId="35071"/>
    <cellStyle name="Normal 15 3 2 2 2 2" xfId="35072"/>
    <cellStyle name="Normal 15 3 2 2 2 3" xfId="35073"/>
    <cellStyle name="Normal 15 3 2 2 3" xfId="35074"/>
    <cellStyle name="Normal 15 3 2 2 4" xfId="35075"/>
    <cellStyle name="Normal 15 3 2 2 5" xfId="35076"/>
    <cellStyle name="Normal 15 3 2 2 6" xfId="35077"/>
    <cellStyle name="Normal 15 3 2 3" xfId="35078"/>
    <cellStyle name="Normal 15 3 2 3 2" xfId="35079"/>
    <cellStyle name="Normal 15 3 2 3 3" xfId="35080"/>
    <cellStyle name="Normal 15 3 2 4" xfId="35081"/>
    <cellStyle name="Normal 15 3 2 5" xfId="35082"/>
    <cellStyle name="Normal 15 3 2 6" xfId="35083"/>
    <cellStyle name="Normal 15 3 2 7" xfId="35084"/>
    <cellStyle name="Normal 15 3 3" xfId="35085"/>
    <cellStyle name="Normal 15 3 3 2" xfId="35086"/>
    <cellStyle name="Normal 15 3 3 2 2" xfId="35087"/>
    <cellStyle name="Normal 15 3 3 2 3" xfId="35088"/>
    <cellStyle name="Normal 15 3 3 3" xfId="35089"/>
    <cellStyle name="Normal 15 3 3 4" xfId="35090"/>
    <cellStyle name="Normal 15 3 3 5" xfId="35091"/>
    <cellStyle name="Normal 15 3 3 6" xfId="35092"/>
    <cellStyle name="Normal 15 3 4" xfId="35093"/>
    <cellStyle name="Normal 15 3 4 2" xfId="35094"/>
    <cellStyle name="Normal 15 3 4 2 2" xfId="35095"/>
    <cellStyle name="Normal 15 3 4 2 3" xfId="35096"/>
    <cellStyle name="Normal 15 3 4 3" xfId="35097"/>
    <cellStyle name="Normal 15 3 4 4" xfId="35098"/>
    <cellStyle name="Normal 15 3 4 5" xfId="35099"/>
    <cellStyle name="Normal 15 3 4 6" xfId="35100"/>
    <cellStyle name="Normal 15 3 5" xfId="35101"/>
    <cellStyle name="Normal 15 3 5 2" xfId="35102"/>
    <cellStyle name="Normal 15 3 5 3" xfId="35103"/>
    <cellStyle name="Normal 15 3 6" xfId="35104"/>
    <cellStyle name="Normal 15 3 7" xfId="35105"/>
    <cellStyle name="Normal 15 3 8" xfId="35106"/>
    <cellStyle name="Normal 15 3 9" xfId="35107"/>
    <cellStyle name="Normal 15 4" xfId="35108"/>
    <cellStyle name="Normal 15 4 2" xfId="35109"/>
    <cellStyle name="Normal 15 4 2 2" xfId="35110"/>
    <cellStyle name="Normal 15 4 2 2 2" xfId="35111"/>
    <cellStyle name="Normal 15 4 2 2 3" xfId="35112"/>
    <cellStyle name="Normal 15 4 2 3" xfId="35113"/>
    <cellStyle name="Normal 15 4 2 4" xfId="35114"/>
    <cellStyle name="Normal 15 4 2 5" xfId="35115"/>
    <cellStyle name="Normal 15 4 2 6" xfId="35116"/>
    <cellStyle name="Normal 15 4 3" xfId="35117"/>
    <cellStyle name="Normal 15 4 3 2" xfId="35118"/>
    <cellStyle name="Normal 15 4 3 3" xfId="35119"/>
    <cellStyle name="Normal 15 4 4" xfId="35120"/>
    <cellStyle name="Normal 15 4 5" xfId="35121"/>
    <cellStyle name="Normal 15 4 6" xfId="35122"/>
    <cellStyle name="Normal 15 4 7" xfId="35123"/>
    <cellStyle name="Normal 15 5" xfId="35124"/>
    <cellStyle name="Normal 15 5 2" xfId="35125"/>
    <cellStyle name="Normal 15 5 2 2" xfId="35126"/>
    <cellStyle name="Normal 15 5 2 3" xfId="35127"/>
    <cellStyle name="Normal 15 5 3" xfId="35128"/>
    <cellStyle name="Normal 15 5 4" xfId="35129"/>
    <cellStyle name="Normal 15 5 5" xfId="35130"/>
    <cellStyle name="Normal 15 5 6" xfId="35131"/>
    <cellStyle name="Normal 15 6" xfId="35132"/>
    <cellStyle name="Normal 15 6 2" xfId="35133"/>
    <cellStyle name="Normal 15 6 2 2" xfId="35134"/>
    <cellStyle name="Normal 15 6 2 3" xfId="35135"/>
    <cellStyle name="Normal 15 6 3" xfId="35136"/>
    <cellStyle name="Normal 15 6 4" xfId="35137"/>
    <cellStyle name="Normal 15 6 5" xfId="35138"/>
    <cellStyle name="Normal 15 6 6" xfId="35139"/>
    <cellStyle name="Normal 15 7" xfId="35140"/>
    <cellStyle name="Normal 15 7 2" xfId="35141"/>
    <cellStyle name="Normal 15 7 2 2" xfId="35142"/>
    <cellStyle name="Normal 15 7 2 3" xfId="35143"/>
    <cellStyle name="Normal 15 7 3" xfId="35144"/>
    <cellStyle name="Normal 15 7 4" xfId="35145"/>
    <cellStyle name="Normal 15 7 5" xfId="35146"/>
    <cellStyle name="Normal 15 7 6" xfId="35147"/>
    <cellStyle name="Normal 15 8" xfId="35148"/>
    <cellStyle name="Normal 15 8 2" xfId="35149"/>
    <cellStyle name="Normal 15 8 2 2" xfId="35150"/>
    <cellStyle name="Normal 15 8 2 3" xfId="35151"/>
    <cellStyle name="Normal 15 8 3" xfId="35152"/>
    <cellStyle name="Normal 15 8 4" xfId="35153"/>
    <cellStyle name="Normal 15 8 5" xfId="35154"/>
    <cellStyle name="Normal 15 8 6" xfId="35155"/>
    <cellStyle name="Normal 15 9" xfId="35156"/>
    <cellStyle name="Normal 15 9 2" xfId="35157"/>
    <cellStyle name="Normal 15 9 3" xfId="35158"/>
    <cellStyle name="Normal 16" xfId="127"/>
    <cellStyle name="Normal 16 2" xfId="35159"/>
    <cellStyle name="Normal 16 3" xfId="35160"/>
    <cellStyle name="Normal 16 3 2" xfId="35161"/>
    <cellStyle name="Normal 16 4" xfId="35162"/>
    <cellStyle name="Normal 16 4 2" xfId="35163"/>
    <cellStyle name="Normal 16 4 2 2" xfId="35164"/>
    <cellStyle name="Normal 16 4 3" xfId="35165"/>
    <cellStyle name="Normal 16 5" xfId="35166"/>
    <cellStyle name="Normal 16 6" xfId="35167"/>
    <cellStyle name="Normal 16 6 2" xfId="35168"/>
    <cellStyle name="Normal 17" xfId="128"/>
    <cellStyle name="Normal 17 2" xfId="402"/>
    <cellStyle name="Normal 17 3" xfId="35169"/>
    <cellStyle name="Normal 17 3 2" xfId="35170"/>
    <cellStyle name="Normal 17 4" xfId="35171"/>
    <cellStyle name="Normal 17 4 2" xfId="35172"/>
    <cellStyle name="Normal 17 4 2 2" xfId="35173"/>
    <cellStyle name="Normal 17 4 3" xfId="35174"/>
    <cellStyle name="Normal 17 5" xfId="35175"/>
    <cellStyle name="Normal 17 6" xfId="35176"/>
    <cellStyle name="Normal 17 6 2" xfId="35177"/>
    <cellStyle name="Normal 18" xfId="243"/>
    <cellStyle name="Normal 18 2" xfId="403"/>
    <cellStyle name="Normal 18 3" xfId="404"/>
    <cellStyle name="Normal 19" xfId="272"/>
    <cellStyle name="Normal 19 2" xfId="277"/>
    <cellStyle name="Normal 19 2 2" xfId="35178"/>
    <cellStyle name="Normal 19 2 2 2" xfId="35179"/>
    <cellStyle name="Normal 19 2 2 3" xfId="35180"/>
    <cellStyle name="Normal 19 2 3" xfId="35181"/>
    <cellStyle name="Normal 19 2 4" xfId="35182"/>
    <cellStyle name="Normal 19 2 5" xfId="35183"/>
    <cellStyle name="Normal 19 2 6" xfId="35184"/>
    <cellStyle name="Normal 19 3" xfId="35185"/>
    <cellStyle name="Normal 2" xfId="44"/>
    <cellStyle name="Normal 2 10" xfId="35186"/>
    <cellStyle name="Normal 2 10 10" xfId="35187"/>
    <cellStyle name="Normal 2 10 10 2" xfId="35188"/>
    <cellStyle name="Normal 2 10 10 2 2" xfId="35189"/>
    <cellStyle name="Normal 2 10 10 2 3" xfId="35190"/>
    <cellStyle name="Normal 2 10 10 3" xfId="35191"/>
    <cellStyle name="Normal 2 10 10 4" xfId="35192"/>
    <cellStyle name="Normal 2 10 10 5" xfId="35193"/>
    <cellStyle name="Normal 2 10 10 6" xfId="35194"/>
    <cellStyle name="Normal 2 10 11" xfId="35195"/>
    <cellStyle name="Normal 2 10 11 2" xfId="35196"/>
    <cellStyle name="Normal 2 10 11 2 2" xfId="35197"/>
    <cellStyle name="Normal 2 10 11 2 3" xfId="35198"/>
    <cellStyle name="Normal 2 10 11 3" xfId="35199"/>
    <cellStyle name="Normal 2 10 11 4" xfId="35200"/>
    <cellStyle name="Normal 2 10 11 5" xfId="35201"/>
    <cellStyle name="Normal 2 10 11 6" xfId="35202"/>
    <cellStyle name="Normal 2 10 12" xfId="35203"/>
    <cellStyle name="Normal 2 10 12 2" xfId="35204"/>
    <cellStyle name="Normal 2 10 12 3" xfId="35205"/>
    <cellStyle name="Normal 2 10 13" xfId="35206"/>
    <cellStyle name="Normal 2 10 14" xfId="35207"/>
    <cellStyle name="Normal 2 10 15" xfId="35208"/>
    <cellStyle name="Normal 2 10 16" xfId="35209"/>
    <cellStyle name="Normal 2 10 2" xfId="35210"/>
    <cellStyle name="Normal 2 10 2 10" xfId="35211"/>
    <cellStyle name="Normal 2 10 2 10 2" xfId="35212"/>
    <cellStyle name="Normal 2 10 2 10 3" xfId="35213"/>
    <cellStyle name="Normal 2 10 2 11" xfId="35214"/>
    <cellStyle name="Normal 2 10 2 12" xfId="35215"/>
    <cellStyle name="Normal 2 10 2 13" xfId="35216"/>
    <cellStyle name="Normal 2 10 2 14" xfId="35217"/>
    <cellStyle name="Normal 2 10 2 2" xfId="35218"/>
    <cellStyle name="Normal 2 10 2 2 10" xfId="35219"/>
    <cellStyle name="Normal 2 10 2 2 11" xfId="35220"/>
    <cellStyle name="Normal 2 10 2 2 12" xfId="35221"/>
    <cellStyle name="Normal 2 10 2 2 13" xfId="35222"/>
    <cellStyle name="Normal 2 10 2 2 2" xfId="35223"/>
    <cellStyle name="Normal 2 10 2 2 2 10" xfId="35224"/>
    <cellStyle name="Normal 2 10 2 2 2 2" xfId="35225"/>
    <cellStyle name="Normal 2 10 2 2 2 2 2" xfId="35226"/>
    <cellStyle name="Normal 2 10 2 2 2 2 2 2" xfId="35227"/>
    <cellStyle name="Normal 2 10 2 2 2 2 2 2 2" xfId="35228"/>
    <cellStyle name="Normal 2 10 2 2 2 2 2 2 3" xfId="35229"/>
    <cellStyle name="Normal 2 10 2 2 2 2 2 3" xfId="35230"/>
    <cellStyle name="Normal 2 10 2 2 2 2 2 4" xfId="35231"/>
    <cellStyle name="Normal 2 10 2 2 2 2 2 5" xfId="35232"/>
    <cellStyle name="Normal 2 10 2 2 2 2 2 6" xfId="35233"/>
    <cellStyle name="Normal 2 10 2 2 2 2 3" xfId="35234"/>
    <cellStyle name="Normal 2 10 2 2 2 2 3 2" xfId="35235"/>
    <cellStyle name="Normal 2 10 2 2 2 2 3 2 2" xfId="35236"/>
    <cellStyle name="Normal 2 10 2 2 2 2 3 2 3" xfId="35237"/>
    <cellStyle name="Normal 2 10 2 2 2 2 3 3" xfId="35238"/>
    <cellStyle name="Normal 2 10 2 2 2 2 3 4" xfId="35239"/>
    <cellStyle name="Normal 2 10 2 2 2 2 3 5" xfId="35240"/>
    <cellStyle name="Normal 2 10 2 2 2 2 3 6" xfId="35241"/>
    <cellStyle name="Normal 2 10 2 2 2 2 4" xfId="35242"/>
    <cellStyle name="Normal 2 10 2 2 2 2 4 2" xfId="35243"/>
    <cellStyle name="Normal 2 10 2 2 2 2 4 3" xfId="35244"/>
    <cellStyle name="Normal 2 10 2 2 2 2 5" xfId="35245"/>
    <cellStyle name="Normal 2 10 2 2 2 2 6" xfId="35246"/>
    <cellStyle name="Normal 2 10 2 2 2 2 7" xfId="35247"/>
    <cellStyle name="Normal 2 10 2 2 2 2 8" xfId="35248"/>
    <cellStyle name="Normal 2 10 2 2 2 3" xfId="35249"/>
    <cellStyle name="Normal 2 10 2 2 2 3 2" xfId="35250"/>
    <cellStyle name="Normal 2 10 2 2 2 3 2 2" xfId="35251"/>
    <cellStyle name="Normal 2 10 2 2 2 3 2 2 2" xfId="35252"/>
    <cellStyle name="Normal 2 10 2 2 2 3 2 2 3" xfId="35253"/>
    <cellStyle name="Normal 2 10 2 2 2 3 2 3" xfId="35254"/>
    <cellStyle name="Normal 2 10 2 2 2 3 2 4" xfId="35255"/>
    <cellStyle name="Normal 2 10 2 2 2 3 2 5" xfId="35256"/>
    <cellStyle name="Normal 2 10 2 2 2 3 2 6" xfId="35257"/>
    <cellStyle name="Normal 2 10 2 2 2 3 3" xfId="35258"/>
    <cellStyle name="Normal 2 10 2 2 2 3 3 2" xfId="35259"/>
    <cellStyle name="Normal 2 10 2 2 2 3 3 3" xfId="35260"/>
    <cellStyle name="Normal 2 10 2 2 2 3 4" xfId="35261"/>
    <cellStyle name="Normal 2 10 2 2 2 3 5" xfId="35262"/>
    <cellStyle name="Normal 2 10 2 2 2 3 6" xfId="35263"/>
    <cellStyle name="Normal 2 10 2 2 2 3 7" xfId="35264"/>
    <cellStyle name="Normal 2 10 2 2 2 4" xfId="35265"/>
    <cellStyle name="Normal 2 10 2 2 2 4 2" xfId="35266"/>
    <cellStyle name="Normal 2 10 2 2 2 4 2 2" xfId="35267"/>
    <cellStyle name="Normal 2 10 2 2 2 4 2 3" xfId="35268"/>
    <cellStyle name="Normal 2 10 2 2 2 4 3" xfId="35269"/>
    <cellStyle name="Normal 2 10 2 2 2 4 4" xfId="35270"/>
    <cellStyle name="Normal 2 10 2 2 2 4 5" xfId="35271"/>
    <cellStyle name="Normal 2 10 2 2 2 4 6" xfId="35272"/>
    <cellStyle name="Normal 2 10 2 2 2 5" xfId="35273"/>
    <cellStyle name="Normal 2 10 2 2 2 5 2" xfId="35274"/>
    <cellStyle name="Normal 2 10 2 2 2 5 2 2" xfId="35275"/>
    <cellStyle name="Normal 2 10 2 2 2 5 2 3" xfId="35276"/>
    <cellStyle name="Normal 2 10 2 2 2 5 3" xfId="35277"/>
    <cellStyle name="Normal 2 10 2 2 2 5 4" xfId="35278"/>
    <cellStyle name="Normal 2 10 2 2 2 5 5" xfId="35279"/>
    <cellStyle name="Normal 2 10 2 2 2 5 6" xfId="35280"/>
    <cellStyle name="Normal 2 10 2 2 2 6" xfId="35281"/>
    <cellStyle name="Normal 2 10 2 2 2 6 2" xfId="35282"/>
    <cellStyle name="Normal 2 10 2 2 2 6 3" xfId="35283"/>
    <cellStyle name="Normal 2 10 2 2 2 7" xfId="35284"/>
    <cellStyle name="Normal 2 10 2 2 2 8" xfId="35285"/>
    <cellStyle name="Normal 2 10 2 2 2 9" xfId="35286"/>
    <cellStyle name="Normal 2 10 2 2 3" xfId="35287"/>
    <cellStyle name="Normal 2 10 2 2 3 2" xfId="35288"/>
    <cellStyle name="Normal 2 10 2 2 3 2 2" xfId="35289"/>
    <cellStyle name="Normal 2 10 2 2 3 2 2 2" xfId="35290"/>
    <cellStyle name="Normal 2 10 2 2 3 2 2 2 2" xfId="35291"/>
    <cellStyle name="Normal 2 10 2 2 3 2 2 2 3" xfId="35292"/>
    <cellStyle name="Normal 2 10 2 2 3 2 2 3" xfId="35293"/>
    <cellStyle name="Normal 2 10 2 2 3 2 2 4" xfId="35294"/>
    <cellStyle name="Normal 2 10 2 2 3 2 2 5" xfId="35295"/>
    <cellStyle name="Normal 2 10 2 2 3 2 2 6" xfId="35296"/>
    <cellStyle name="Normal 2 10 2 2 3 2 3" xfId="35297"/>
    <cellStyle name="Normal 2 10 2 2 3 2 3 2" xfId="35298"/>
    <cellStyle name="Normal 2 10 2 2 3 2 3 3" xfId="35299"/>
    <cellStyle name="Normal 2 10 2 2 3 2 4" xfId="35300"/>
    <cellStyle name="Normal 2 10 2 2 3 2 5" xfId="35301"/>
    <cellStyle name="Normal 2 10 2 2 3 2 6" xfId="35302"/>
    <cellStyle name="Normal 2 10 2 2 3 2 7" xfId="35303"/>
    <cellStyle name="Normal 2 10 2 2 3 3" xfId="35304"/>
    <cellStyle name="Normal 2 10 2 2 3 3 2" xfId="35305"/>
    <cellStyle name="Normal 2 10 2 2 3 3 2 2" xfId="35306"/>
    <cellStyle name="Normal 2 10 2 2 3 3 2 3" xfId="35307"/>
    <cellStyle name="Normal 2 10 2 2 3 3 3" xfId="35308"/>
    <cellStyle name="Normal 2 10 2 2 3 3 4" xfId="35309"/>
    <cellStyle name="Normal 2 10 2 2 3 3 5" xfId="35310"/>
    <cellStyle name="Normal 2 10 2 2 3 3 6" xfId="35311"/>
    <cellStyle name="Normal 2 10 2 2 3 4" xfId="35312"/>
    <cellStyle name="Normal 2 10 2 2 3 4 2" xfId="35313"/>
    <cellStyle name="Normal 2 10 2 2 3 4 2 2" xfId="35314"/>
    <cellStyle name="Normal 2 10 2 2 3 4 2 3" xfId="35315"/>
    <cellStyle name="Normal 2 10 2 2 3 4 3" xfId="35316"/>
    <cellStyle name="Normal 2 10 2 2 3 4 4" xfId="35317"/>
    <cellStyle name="Normal 2 10 2 2 3 4 5" xfId="35318"/>
    <cellStyle name="Normal 2 10 2 2 3 4 6" xfId="35319"/>
    <cellStyle name="Normal 2 10 2 2 3 5" xfId="35320"/>
    <cellStyle name="Normal 2 10 2 2 3 5 2" xfId="35321"/>
    <cellStyle name="Normal 2 10 2 2 3 5 3" xfId="35322"/>
    <cellStyle name="Normal 2 10 2 2 3 6" xfId="35323"/>
    <cellStyle name="Normal 2 10 2 2 3 7" xfId="35324"/>
    <cellStyle name="Normal 2 10 2 2 3 8" xfId="35325"/>
    <cellStyle name="Normal 2 10 2 2 3 9" xfId="35326"/>
    <cellStyle name="Normal 2 10 2 2 4" xfId="35327"/>
    <cellStyle name="Normal 2 10 2 2 4 2" xfId="35328"/>
    <cellStyle name="Normal 2 10 2 2 4 2 2" xfId="35329"/>
    <cellStyle name="Normal 2 10 2 2 4 2 2 2" xfId="35330"/>
    <cellStyle name="Normal 2 10 2 2 4 2 2 3" xfId="35331"/>
    <cellStyle name="Normal 2 10 2 2 4 2 3" xfId="35332"/>
    <cellStyle name="Normal 2 10 2 2 4 2 4" xfId="35333"/>
    <cellStyle name="Normal 2 10 2 2 4 2 5" xfId="35334"/>
    <cellStyle name="Normal 2 10 2 2 4 2 6" xfId="35335"/>
    <cellStyle name="Normal 2 10 2 2 4 3" xfId="35336"/>
    <cellStyle name="Normal 2 10 2 2 4 3 2" xfId="35337"/>
    <cellStyle name="Normal 2 10 2 2 4 3 3" xfId="35338"/>
    <cellStyle name="Normal 2 10 2 2 4 4" xfId="35339"/>
    <cellStyle name="Normal 2 10 2 2 4 5" xfId="35340"/>
    <cellStyle name="Normal 2 10 2 2 4 6" xfId="35341"/>
    <cellStyle name="Normal 2 10 2 2 4 7" xfId="35342"/>
    <cellStyle name="Normal 2 10 2 2 5" xfId="35343"/>
    <cellStyle name="Normal 2 10 2 2 5 2" xfId="35344"/>
    <cellStyle name="Normal 2 10 2 2 5 2 2" xfId="35345"/>
    <cellStyle name="Normal 2 10 2 2 5 2 3" xfId="35346"/>
    <cellStyle name="Normal 2 10 2 2 5 3" xfId="35347"/>
    <cellStyle name="Normal 2 10 2 2 5 4" xfId="35348"/>
    <cellStyle name="Normal 2 10 2 2 5 5" xfId="35349"/>
    <cellStyle name="Normal 2 10 2 2 5 6" xfId="35350"/>
    <cellStyle name="Normal 2 10 2 2 6" xfId="35351"/>
    <cellStyle name="Normal 2 10 2 2 6 2" xfId="35352"/>
    <cellStyle name="Normal 2 10 2 2 6 2 2" xfId="35353"/>
    <cellStyle name="Normal 2 10 2 2 6 2 3" xfId="35354"/>
    <cellStyle name="Normal 2 10 2 2 6 3" xfId="35355"/>
    <cellStyle name="Normal 2 10 2 2 6 4" xfId="35356"/>
    <cellStyle name="Normal 2 10 2 2 6 5" xfId="35357"/>
    <cellStyle name="Normal 2 10 2 2 6 6" xfId="35358"/>
    <cellStyle name="Normal 2 10 2 2 7" xfId="35359"/>
    <cellStyle name="Normal 2 10 2 2 7 2" xfId="35360"/>
    <cellStyle name="Normal 2 10 2 2 7 2 2" xfId="35361"/>
    <cellStyle name="Normal 2 10 2 2 7 2 3" xfId="35362"/>
    <cellStyle name="Normal 2 10 2 2 7 3" xfId="35363"/>
    <cellStyle name="Normal 2 10 2 2 7 4" xfId="35364"/>
    <cellStyle name="Normal 2 10 2 2 7 5" xfId="35365"/>
    <cellStyle name="Normal 2 10 2 2 7 6" xfId="35366"/>
    <cellStyle name="Normal 2 10 2 2 8" xfId="35367"/>
    <cellStyle name="Normal 2 10 2 2 8 2" xfId="35368"/>
    <cellStyle name="Normal 2 10 2 2 8 2 2" xfId="35369"/>
    <cellStyle name="Normal 2 10 2 2 8 2 3" xfId="35370"/>
    <cellStyle name="Normal 2 10 2 2 8 3" xfId="35371"/>
    <cellStyle name="Normal 2 10 2 2 8 4" xfId="35372"/>
    <cellStyle name="Normal 2 10 2 2 8 5" xfId="35373"/>
    <cellStyle name="Normal 2 10 2 2 8 6" xfId="35374"/>
    <cellStyle name="Normal 2 10 2 2 9" xfId="35375"/>
    <cellStyle name="Normal 2 10 2 2 9 2" xfId="35376"/>
    <cellStyle name="Normal 2 10 2 2 9 3" xfId="35377"/>
    <cellStyle name="Normal 2 10 2 3" xfId="35378"/>
    <cellStyle name="Normal 2 10 2 3 10" xfId="35379"/>
    <cellStyle name="Normal 2 10 2 3 2" xfId="35380"/>
    <cellStyle name="Normal 2 10 2 3 2 2" xfId="35381"/>
    <cellStyle name="Normal 2 10 2 3 2 2 2" xfId="35382"/>
    <cellStyle name="Normal 2 10 2 3 2 2 2 2" xfId="35383"/>
    <cellStyle name="Normal 2 10 2 3 2 2 2 3" xfId="35384"/>
    <cellStyle name="Normal 2 10 2 3 2 2 3" xfId="35385"/>
    <cellStyle name="Normal 2 10 2 3 2 2 4" xfId="35386"/>
    <cellStyle name="Normal 2 10 2 3 2 2 5" xfId="35387"/>
    <cellStyle name="Normal 2 10 2 3 2 2 6" xfId="35388"/>
    <cellStyle name="Normal 2 10 2 3 2 3" xfId="35389"/>
    <cellStyle name="Normal 2 10 2 3 2 3 2" xfId="35390"/>
    <cellStyle name="Normal 2 10 2 3 2 3 2 2" xfId="35391"/>
    <cellStyle name="Normal 2 10 2 3 2 3 2 3" xfId="35392"/>
    <cellStyle name="Normal 2 10 2 3 2 3 3" xfId="35393"/>
    <cellStyle name="Normal 2 10 2 3 2 3 4" xfId="35394"/>
    <cellStyle name="Normal 2 10 2 3 2 3 5" xfId="35395"/>
    <cellStyle name="Normal 2 10 2 3 2 3 6" xfId="35396"/>
    <cellStyle name="Normal 2 10 2 3 2 4" xfId="35397"/>
    <cellStyle name="Normal 2 10 2 3 2 4 2" xfId="35398"/>
    <cellStyle name="Normal 2 10 2 3 2 4 3" xfId="35399"/>
    <cellStyle name="Normal 2 10 2 3 2 5" xfId="35400"/>
    <cellStyle name="Normal 2 10 2 3 2 6" xfId="35401"/>
    <cellStyle name="Normal 2 10 2 3 2 7" xfId="35402"/>
    <cellStyle name="Normal 2 10 2 3 2 8" xfId="35403"/>
    <cellStyle name="Normal 2 10 2 3 3" xfId="35404"/>
    <cellStyle name="Normal 2 10 2 3 3 2" xfId="35405"/>
    <cellStyle name="Normal 2 10 2 3 3 2 2" xfId="35406"/>
    <cellStyle name="Normal 2 10 2 3 3 2 2 2" xfId="35407"/>
    <cellStyle name="Normal 2 10 2 3 3 2 2 3" xfId="35408"/>
    <cellStyle name="Normal 2 10 2 3 3 2 3" xfId="35409"/>
    <cellStyle name="Normal 2 10 2 3 3 2 4" xfId="35410"/>
    <cellStyle name="Normal 2 10 2 3 3 2 5" xfId="35411"/>
    <cellStyle name="Normal 2 10 2 3 3 2 6" xfId="35412"/>
    <cellStyle name="Normal 2 10 2 3 3 3" xfId="35413"/>
    <cellStyle name="Normal 2 10 2 3 3 3 2" xfId="35414"/>
    <cellStyle name="Normal 2 10 2 3 3 3 3" xfId="35415"/>
    <cellStyle name="Normal 2 10 2 3 3 4" xfId="35416"/>
    <cellStyle name="Normal 2 10 2 3 3 5" xfId="35417"/>
    <cellStyle name="Normal 2 10 2 3 3 6" xfId="35418"/>
    <cellStyle name="Normal 2 10 2 3 3 7" xfId="35419"/>
    <cellStyle name="Normal 2 10 2 3 4" xfId="35420"/>
    <cellStyle name="Normal 2 10 2 3 4 2" xfId="35421"/>
    <cellStyle name="Normal 2 10 2 3 4 2 2" xfId="35422"/>
    <cellStyle name="Normal 2 10 2 3 4 2 3" xfId="35423"/>
    <cellStyle name="Normal 2 10 2 3 4 3" xfId="35424"/>
    <cellStyle name="Normal 2 10 2 3 4 4" xfId="35425"/>
    <cellStyle name="Normal 2 10 2 3 4 5" xfId="35426"/>
    <cellStyle name="Normal 2 10 2 3 4 6" xfId="35427"/>
    <cellStyle name="Normal 2 10 2 3 5" xfId="35428"/>
    <cellStyle name="Normal 2 10 2 3 5 2" xfId="35429"/>
    <cellStyle name="Normal 2 10 2 3 5 2 2" xfId="35430"/>
    <cellStyle name="Normal 2 10 2 3 5 2 3" xfId="35431"/>
    <cellStyle name="Normal 2 10 2 3 5 3" xfId="35432"/>
    <cellStyle name="Normal 2 10 2 3 5 4" xfId="35433"/>
    <cellStyle name="Normal 2 10 2 3 5 5" xfId="35434"/>
    <cellStyle name="Normal 2 10 2 3 5 6" xfId="35435"/>
    <cellStyle name="Normal 2 10 2 3 6" xfId="35436"/>
    <cellStyle name="Normal 2 10 2 3 6 2" xfId="35437"/>
    <cellStyle name="Normal 2 10 2 3 6 3" xfId="35438"/>
    <cellStyle name="Normal 2 10 2 3 7" xfId="35439"/>
    <cellStyle name="Normal 2 10 2 3 8" xfId="35440"/>
    <cellStyle name="Normal 2 10 2 3 9" xfId="35441"/>
    <cellStyle name="Normal 2 10 2 4" xfId="35442"/>
    <cellStyle name="Normal 2 10 2 4 2" xfId="35443"/>
    <cellStyle name="Normal 2 10 2 4 2 2" xfId="35444"/>
    <cellStyle name="Normal 2 10 2 4 2 2 2" xfId="35445"/>
    <cellStyle name="Normal 2 10 2 4 2 2 2 2" xfId="35446"/>
    <cellStyle name="Normal 2 10 2 4 2 2 2 3" xfId="35447"/>
    <cellStyle name="Normal 2 10 2 4 2 2 3" xfId="35448"/>
    <cellStyle name="Normal 2 10 2 4 2 2 4" xfId="35449"/>
    <cellStyle name="Normal 2 10 2 4 2 2 5" xfId="35450"/>
    <cellStyle name="Normal 2 10 2 4 2 2 6" xfId="35451"/>
    <cellStyle name="Normal 2 10 2 4 2 3" xfId="35452"/>
    <cellStyle name="Normal 2 10 2 4 2 3 2" xfId="35453"/>
    <cellStyle name="Normal 2 10 2 4 2 3 3" xfId="35454"/>
    <cellStyle name="Normal 2 10 2 4 2 4" xfId="35455"/>
    <cellStyle name="Normal 2 10 2 4 2 5" xfId="35456"/>
    <cellStyle name="Normal 2 10 2 4 2 6" xfId="35457"/>
    <cellStyle name="Normal 2 10 2 4 2 7" xfId="35458"/>
    <cellStyle name="Normal 2 10 2 4 3" xfId="35459"/>
    <cellStyle name="Normal 2 10 2 4 3 2" xfId="35460"/>
    <cellStyle name="Normal 2 10 2 4 3 2 2" xfId="35461"/>
    <cellStyle name="Normal 2 10 2 4 3 2 3" xfId="35462"/>
    <cellStyle name="Normal 2 10 2 4 3 3" xfId="35463"/>
    <cellStyle name="Normal 2 10 2 4 3 4" xfId="35464"/>
    <cellStyle name="Normal 2 10 2 4 3 5" xfId="35465"/>
    <cellStyle name="Normal 2 10 2 4 3 6" xfId="35466"/>
    <cellStyle name="Normal 2 10 2 4 4" xfId="35467"/>
    <cellStyle name="Normal 2 10 2 4 4 2" xfId="35468"/>
    <cellStyle name="Normal 2 10 2 4 4 2 2" xfId="35469"/>
    <cellStyle name="Normal 2 10 2 4 4 2 3" xfId="35470"/>
    <cellStyle name="Normal 2 10 2 4 4 3" xfId="35471"/>
    <cellStyle name="Normal 2 10 2 4 4 4" xfId="35472"/>
    <cellStyle name="Normal 2 10 2 4 4 5" xfId="35473"/>
    <cellStyle name="Normal 2 10 2 4 4 6" xfId="35474"/>
    <cellStyle name="Normal 2 10 2 4 5" xfId="35475"/>
    <cellStyle name="Normal 2 10 2 4 5 2" xfId="35476"/>
    <cellStyle name="Normal 2 10 2 4 5 3" xfId="35477"/>
    <cellStyle name="Normal 2 10 2 4 6" xfId="35478"/>
    <cellStyle name="Normal 2 10 2 4 7" xfId="35479"/>
    <cellStyle name="Normal 2 10 2 4 8" xfId="35480"/>
    <cellStyle name="Normal 2 10 2 4 9" xfId="35481"/>
    <cellStyle name="Normal 2 10 2 5" xfId="35482"/>
    <cellStyle name="Normal 2 10 2 5 2" xfId="35483"/>
    <cellStyle name="Normal 2 10 2 5 2 2" xfId="35484"/>
    <cellStyle name="Normal 2 10 2 5 2 2 2" xfId="35485"/>
    <cellStyle name="Normal 2 10 2 5 2 2 3" xfId="35486"/>
    <cellStyle name="Normal 2 10 2 5 2 3" xfId="35487"/>
    <cellStyle name="Normal 2 10 2 5 2 4" xfId="35488"/>
    <cellStyle name="Normal 2 10 2 5 2 5" xfId="35489"/>
    <cellStyle name="Normal 2 10 2 5 2 6" xfId="35490"/>
    <cellStyle name="Normal 2 10 2 5 3" xfId="35491"/>
    <cellStyle name="Normal 2 10 2 5 3 2" xfId="35492"/>
    <cellStyle name="Normal 2 10 2 5 3 3" xfId="35493"/>
    <cellStyle name="Normal 2 10 2 5 4" xfId="35494"/>
    <cellStyle name="Normal 2 10 2 5 5" xfId="35495"/>
    <cellStyle name="Normal 2 10 2 5 6" xfId="35496"/>
    <cellStyle name="Normal 2 10 2 5 7" xfId="35497"/>
    <cellStyle name="Normal 2 10 2 6" xfId="35498"/>
    <cellStyle name="Normal 2 10 2 6 2" xfId="35499"/>
    <cellStyle name="Normal 2 10 2 6 2 2" xfId="35500"/>
    <cellStyle name="Normal 2 10 2 6 2 3" xfId="35501"/>
    <cellStyle name="Normal 2 10 2 6 3" xfId="35502"/>
    <cellStyle name="Normal 2 10 2 6 4" xfId="35503"/>
    <cellStyle name="Normal 2 10 2 6 5" xfId="35504"/>
    <cellStyle name="Normal 2 10 2 6 6" xfId="35505"/>
    <cellStyle name="Normal 2 10 2 7" xfId="35506"/>
    <cellStyle name="Normal 2 10 2 7 2" xfId="35507"/>
    <cellStyle name="Normal 2 10 2 7 2 2" xfId="35508"/>
    <cellStyle name="Normal 2 10 2 7 2 3" xfId="35509"/>
    <cellStyle name="Normal 2 10 2 7 3" xfId="35510"/>
    <cellStyle name="Normal 2 10 2 7 4" xfId="35511"/>
    <cellStyle name="Normal 2 10 2 7 5" xfId="35512"/>
    <cellStyle name="Normal 2 10 2 7 6" xfId="35513"/>
    <cellStyle name="Normal 2 10 2 8" xfId="35514"/>
    <cellStyle name="Normal 2 10 2 8 2" xfId="35515"/>
    <cellStyle name="Normal 2 10 2 8 2 2" xfId="35516"/>
    <cellStyle name="Normal 2 10 2 8 2 3" xfId="35517"/>
    <cellStyle name="Normal 2 10 2 8 3" xfId="35518"/>
    <cellStyle name="Normal 2 10 2 8 4" xfId="35519"/>
    <cellStyle name="Normal 2 10 2 8 5" xfId="35520"/>
    <cellStyle name="Normal 2 10 2 8 6" xfId="35521"/>
    <cellStyle name="Normal 2 10 2 9" xfId="35522"/>
    <cellStyle name="Normal 2 10 2 9 2" xfId="35523"/>
    <cellStyle name="Normal 2 10 2 9 2 2" xfId="35524"/>
    <cellStyle name="Normal 2 10 2 9 2 3" xfId="35525"/>
    <cellStyle name="Normal 2 10 2 9 3" xfId="35526"/>
    <cellStyle name="Normal 2 10 2 9 4" xfId="35527"/>
    <cellStyle name="Normal 2 10 2 9 5" xfId="35528"/>
    <cellStyle name="Normal 2 10 2 9 6" xfId="35529"/>
    <cellStyle name="Normal 2 10 3" xfId="35530"/>
    <cellStyle name="Normal 2 10 3 10" xfId="35531"/>
    <cellStyle name="Normal 2 10 3 10 2" xfId="35532"/>
    <cellStyle name="Normal 2 10 3 10 3" xfId="35533"/>
    <cellStyle name="Normal 2 10 3 11" xfId="35534"/>
    <cellStyle name="Normal 2 10 3 12" xfId="35535"/>
    <cellStyle name="Normal 2 10 3 13" xfId="35536"/>
    <cellStyle name="Normal 2 10 3 14" xfId="35537"/>
    <cellStyle name="Normal 2 10 3 2" xfId="35538"/>
    <cellStyle name="Normal 2 10 3 2 10" xfId="35539"/>
    <cellStyle name="Normal 2 10 3 2 11" xfId="35540"/>
    <cellStyle name="Normal 2 10 3 2 12" xfId="35541"/>
    <cellStyle name="Normal 2 10 3 2 13" xfId="35542"/>
    <cellStyle name="Normal 2 10 3 2 2" xfId="35543"/>
    <cellStyle name="Normal 2 10 3 2 2 10" xfId="35544"/>
    <cellStyle name="Normal 2 10 3 2 2 2" xfId="35545"/>
    <cellStyle name="Normal 2 10 3 2 2 2 2" xfId="35546"/>
    <cellStyle name="Normal 2 10 3 2 2 2 2 2" xfId="35547"/>
    <cellStyle name="Normal 2 10 3 2 2 2 2 2 2" xfId="35548"/>
    <cellStyle name="Normal 2 10 3 2 2 2 2 2 3" xfId="35549"/>
    <cellStyle name="Normal 2 10 3 2 2 2 2 3" xfId="35550"/>
    <cellStyle name="Normal 2 10 3 2 2 2 2 4" xfId="35551"/>
    <cellStyle name="Normal 2 10 3 2 2 2 2 5" xfId="35552"/>
    <cellStyle name="Normal 2 10 3 2 2 2 2 6" xfId="35553"/>
    <cellStyle name="Normal 2 10 3 2 2 2 3" xfId="35554"/>
    <cellStyle name="Normal 2 10 3 2 2 2 3 2" xfId="35555"/>
    <cellStyle name="Normal 2 10 3 2 2 2 3 2 2" xfId="35556"/>
    <cellStyle name="Normal 2 10 3 2 2 2 3 2 3" xfId="35557"/>
    <cellStyle name="Normal 2 10 3 2 2 2 3 3" xfId="35558"/>
    <cellStyle name="Normal 2 10 3 2 2 2 3 4" xfId="35559"/>
    <cellStyle name="Normal 2 10 3 2 2 2 3 5" xfId="35560"/>
    <cellStyle name="Normal 2 10 3 2 2 2 3 6" xfId="35561"/>
    <cellStyle name="Normal 2 10 3 2 2 2 4" xfId="35562"/>
    <cellStyle name="Normal 2 10 3 2 2 2 4 2" xfId="35563"/>
    <cellStyle name="Normal 2 10 3 2 2 2 4 3" xfId="35564"/>
    <cellStyle name="Normal 2 10 3 2 2 2 5" xfId="35565"/>
    <cellStyle name="Normal 2 10 3 2 2 2 6" xfId="35566"/>
    <cellStyle name="Normal 2 10 3 2 2 2 7" xfId="35567"/>
    <cellStyle name="Normal 2 10 3 2 2 2 8" xfId="35568"/>
    <cellStyle name="Normal 2 10 3 2 2 3" xfId="35569"/>
    <cellStyle name="Normal 2 10 3 2 2 3 2" xfId="35570"/>
    <cellStyle name="Normal 2 10 3 2 2 3 2 2" xfId="35571"/>
    <cellStyle name="Normal 2 10 3 2 2 3 2 2 2" xfId="35572"/>
    <cellStyle name="Normal 2 10 3 2 2 3 2 2 3" xfId="35573"/>
    <cellStyle name="Normal 2 10 3 2 2 3 2 3" xfId="35574"/>
    <cellStyle name="Normal 2 10 3 2 2 3 2 4" xfId="35575"/>
    <cellStyle name="Normal 2 10 3 2 2 3 2 5" xfId="35576"/>
    <cellStyle name="Normal 2 10 3 2 2 3 2 6" xfId="35577"/>
    <cellStyle name="Normal 2 10 3 2 2 3 3" xfId="35578"/>
    <cellStyle name="Normal 2 10 3 2 2 3 3 2" xfId="35579"/>
    <cellStyle name="Normal 2 10 3 2 2 3 3 3" xfId="35580"/>
    <cellStyle name="Normal 2 10 3 2 2 3 4" xfId="35581"/>
    <cellStyle name="Normal 2 10 3 2 2 3 5" xfId="35582"/>
    <cellStyle name="Normal 2 10 3 2 2 3 6" xfId="35583"/>
    <cellStyle name="Normal 2 10 3 2 2 3 7" xfId="35584"/>
    <cellStyle name="Normal 2 10 3 2 2 4" xfId="35585"/>
    <cellStyle name="Normal 2 10 3 2 2 4 2" xfId="35586"/>
    <cellStyle name="Normal 2 10 3 2 2 4 2 2" xfId="35587"/>
    <cellStyle name="Normal 2 10 3 2 2 4 2 3" xfId="35588"/>
    <cellStyle name="Normal 2 10 3 2 2 4 3" xfId="35589"/>
    <cellStyle name="Normal 2 10 3 2 2 4 4" xfId="35590"/>
    <cellStyle name="Normal 2 10 3 2 2 4 5" xfId="35591"/>
    <cellStyle name="Normal 2 10 3 2 2 4 6" xfId="35592"/>
    <cellStyle name="Normal 2 10 3 2 2 5" xfId="35593"/>
    <cellStyle name="Normal 2 10 3 2 2 5 2" xfId="35594"/>
    <cellStyle name="Normal 2 10 3 2 2 5 2 2" xfId="35595"/>
    <cellStyle name="Normal 2 10 3 2 2 5 2 3" xfId="35596"/>
    <cellStyle name="Normal 2 10 3 2 2 5 3" xfId="35597"/>
    <cellStyle name="Normal 2 10 3 2 2 5 4" xfId="35598"/>
    <cellStyle name="Normal 2 10 3 2 2 5 5" xfId="35599"/>
    <cellStyle name="Normal 2 10 3 2 2 5 6" xfId="35600"/>
    <cellStyle name="Normal 2 10 3 2 2 6" xfId="35601"/>
    <cellStyle name="Normal 2 10 3 2 2 6 2" xfId="35602"/>
    <cellStyle name="Normal 2 10 3 2 2 6 3" xfId="35603"/>
    <cellStyle name="Normal 2 10 3 2 2 7" xfId="35604"/>
    <cellStyle name="Normal 2 10 3 2 2 8" xfId="35605"/>
    <cellStyle name="Normal 2 10 3 2 2 9" xfId="35606"/>
    <cellStyle name="Normal 2 10 3 2 3" xfId="35607"/>
    <cellStyle name="Normal 2 10 3 2 3 2" xfId="35608"/>
    <cellStyle name="Normal 2 10 3 2 3 2 2" xfId="35609"/>
    <cellStyle name="Normal 2 10 3 2 3 2 2 2" xfId="35610"/>
    <cellStyle name="Normal 2 10 3 2 3 2 2 2 2" xfId="35611"/>
    <cellStyle name="Normal 2 10 3 2 3 2 2 2 3" xfId="35612"/>
    <cellStyle name="Normal 2 10 3 2 3 2 2 3" xfId="35613"/>
    <cellStyle name="Normal 2 10 3 2 3 2 2 4" xfId="35614"/>
    <cellStyle name="Normal 2 10 3 2 3 2 2 5" xfId="35615"/>
    <cellStyle name="Normal 2 10 3 2 3 2 2 6" xfId="35616"/>
    <cellStyle name="Normal 2 10 3 2 3 2 3" xfId="35617"/>
    <cellStyle name="Normal 2 10 3 2 3 2 3 2" xfId="35618"/>
    <cellStyle name="Normal 2 10 3 2 3 2 3 3" xfId="35619"/>
    <cellStyle name="Normal 2 10 3 2 3 2 4" xfId="35620"/>
    <cellStyle name="Normal 2 10 3 2 3 2 5" xfId="35621"/>
    <cellStyle name="Normal 2 10 3 2 3 2 6" xfId="35622"/>
    <cellStyle name="Normal 2 10 3 2 3 2 7" xfId="35623"/>
    <cellStyle name="Normal 2 10 3 2 3 3" xfId="35624"/>
    <cellStyle name="Normal 2 10 3 2 3 3 2" xfId="35625"/>
    <cellStyle name="Normal 2 10 3 2 3 3 2 2" xfId="35626"/>
    <cellStyle name="Normal 2 10 3 2 3 3 2 3" xfId="35627"/>
    <cellStyle name="Normal 2 10 3 2 3 3 3" xfId="35628"/>
    <cellStyle name="Normal 2 10 3 2 3 3 4" xfId="35629"/>
    <cellStyle name="Normal 2 10 3 2 3 3 5" xfId="35630"/>
    <cellStyle name="Normal 2 10 3 2 3 3 6" xfId="35631"/>
    <cellStyle name="Normal 2 10 3 2 3 4" xfId="35632"/>
    <cellStyle name="Normal 2 10 3 2 3 4 2" xfId="35633"/>
    <cellStyle name="Normal 2 10 3 2 3 4 2 2" xfId="35634"/>
    <cellStyle name="Normal 2 10 3 2 3 4 2 3" xfId="35635"/>
    <cellStyle name="Normal 2 10 3 2 3 4 3" xfId="35636"/>
    <cellStyle name="Normal 2 10 3 2 3 4 4" xfId="35637"/>
    <cellStyle name="Normal 2 10 3 2 3 4 5" xfId="35638"/>
    <cellStyle name="Normal 2 10 3 2 3 4 6" xfId="35639"/>
    <cellStyle name="Normal 2 10 3 2 3 5" xfId="35640"/>
    <cellStyle name="Normal 2 10 3 2 3 5 2" xfId="35641"/>
    <cellStyle name="Normal 2 10 3 2 3 5 3" xfId="35642"/>
    <cellStyle name="Normal 2 10 3 2 3 6" xfId="35643"/>
    <cellStyle name="Normal 2 10 3 2 3 7" xfId="35644"/>
    <cellStyle name="Normal 2 10 3 2 3 8" xfId="35645"/>
    <cellStyle name="Normal 2 10 3 2 3 9" xfId="35646"/>
    <cellStyle name="Normal 2 10 3 2 4" xfId="35647"/>
    <cellStyle name="Normal 2 10 3 2 4 2" xfId="35648"/>
    <cellStyle name="Normal 2 10 3 2 4 2 2" xfId="35649"/>
    <cellStyle name="Normal 2 10 3 2 4 2 2 2" xfId="35650"/>
    <cellStyle name="Normal 2 10 3 2 4 2 2 3" xfId="35651"/>
    <cellStyle name="Normal 2 10 3 2 4 2 3" xfId="35652"/>
    <cellStyle name="Normal 2 10 3 2 4 2 4" xfId="35653"/>
    <cellStyle name="Normal 2 10 3 2 4 2 5" xfId="35654"/>
    <cellStyle name="Normal 2 10 3 2 4 2 6" xfId="35655"/>
    <cellStyle name="Normal 2 10 3 2 4 3" xfId="35656"/>
    <cellStyle name="Normal 2 10 3 2 4 3 2" xfId="35657"/>
    <cellStyle name="Normal 2 10 3 2 4 3 3" xfId="35658"/>
    <cellStyle name="Normal 2 10 3 2 4 4" xfId="35659"/>
    <cellStyle name="Normal 2 10 3 2 4 5" xfId="35660"/>
    <cellStyle name="Normal 2 10 3 2 4 6" xfId="35661"/>
    <cellStyle name="Normal 2 10 3 2 4 7" xfId="35662"/>
    <cellStyle name="Normal 2 10 3 2 5" xfId="35663"/>
    <cellStyle name="Normal 2 10 3 2 5 2" xfId="35664"/>
    <cellStyle name="Normal 2 10 3 2 5 2 2" xfId="35665"/>
    <cellStyle name="Normal 2 10 3 2 5 2 3" xfId="35666"/>
    <cellStyle name="Normal 2 10 3 2 5 3" xfId="35667"/>
    <cellStyle name="Normal 2 10 3 2 5 4" xfId="35668"/>
    <cellStyle name="Normal 2 10 3 2 5 5" xfId="35669"/>
    <cellStyle name="Normal 2 10 3 2 5 6" xfId="35670"/>
    <cellStyle name="Normal 2 10 3 2 6" xfId="35671"/>
    <cellStyle name="Normal 2 10 3 2 6 2" xfId="35672"/>
    <cellStyle name="Normal 2 10 3 2 6 2 2" xfId="35673"/>
    <cellStyle name="Normal 2 10 3 2 6 2 3" xfId="35674"/>
    <cellStyle name="Normal 2 10 3 2 6 3" xfId="35675"/>
    <cellStyle name="Normal 2 10 3 2 6 4" xfId="35676"/>
    <cellStyle name="Normal 2 10 3 2 6 5" xfId="35677"/>
    <cellStyle name="Normal 2 10 3 2 6 6" xfId="35678"/>
    <cellStyle name="Normal 2 10 3 2 7" xfId="35679"/>
    <cellStyle name="Normal 2 10 3 2 7 2" xfId="35680"/>
    <cellStyle name="Normal 2 10 3 2 7 2 2" xfId="35681"/>
    <cellStyle name="Normal 2 10 3 2 7 2 3" xfId="35682"/>
    <cellStyle name="Normal 2 10 3 2 7 3" xfId="35683"/>
    <cellStyle name="Normal 2 10 3 2 7 4" xfId="35684"/>
    <cellStyle name="Normal 2 10 3 2 7 5" xfId="35685"/>
    <cellStyle name="Normal 2 10 3 2 7 6" xfId="35686"/>
    <cellStyle name="Normal 2 10 3 2 8" xfId="35687"/>
    <cellStyle name="Normal 2 10 3 2 8 2" xfId="35688"/>
    <cellStyle name="Normal 2 10 3 2 8 2 2" xfId="35689"/>
    <cellStyle name="Normal 2 10 3 2 8 2 3" xfId="35690"/>
    <cellStyle name="Normal 2 10 3 2 8 3" xfId="35691"/>
    <cellStyle name="Normal 2 10 3 2 8 4" xfId="35692"/>
    <cellStyle name="Normal 2 10 3 2 8 5" xfId="35693"/>
    <cellStyle name="Normal 2 10 3 2 8 6" xfId="35694"/>
    <cellStyle name="Normal 2 10 3 2 9" xfId="35695"/>
    <cellStyle name="Normal 2 10 3 2 9 2" xfId="35696"/>
    <cellStyle name="Normal 2 10 3 2 9 3" xfId="35697"/>
    <cellStyle name="Normal 2 10 3 3" xfId="35698"/>
    <cellStyle name="Normal 2 10 3 3 10" xfId="35699"/>
    <cellStyle name="Normal 2 10 3 3 2" xfId="35700"/>
    <cellStyle name="Normal 2 10 3 3 2 2" xfId="35701"/>
    <cellStyle name="Normal 2 10 3 3 2 2 2" xfId="35702"/>
    <cellStyle name="Normal 2 10 3 3 2 2 2 2" xfId="35703"/>
    <cellStyle name="Normal 2 10 3 3 2 2 2 3" xfId="35704"/>
    <cellStyle name="Normal 2 10 3 3 2 2 3" xfId="35705"/>
    <cellStyle name="Normal 2 10 3 3 2 2 4" xfId="35706"/>
    <cellStyle name="Normal 2 10 3 3 2 2 5" xfId="35707"/>
    <cellStyle name="Normal 2 10 3 3 2 2 6" xfId="35708"/>
    <cellStyle name="Normal 2 10 3 3 2 3" xfId="35709"/>
    <cellStyle name="Normal 2 10 3 3 2 3 2" xfId="35710"/>
    <cellStyle name="Normal 2 10 3 3 2 3 2 2" xfId="35711"/>
    <cellStyle name="Normal 2 10 3 3 2 3 2 3" xfId="35712"/>
    <cellStyle name="Normal 2 10 3 3 2 3 3" xfId="35713"/>
    <cellStyle name="Normal 2 10 3 3 2 3 4" xfId="35714"/>
    <cellStyle name="Normal 2 10 3 3 2 3 5" xfId="35715"/>
    <cellStyle name="Normal 2 10 3 3 2 3 6" xfId="35716"/>
    <cellStyle name="Normal 2 10 3 3 2 4" xfId="35717"/>
    <cellStyle name="Normal 2 10 3 3 2 4 2" xfId="35718"/>
    <cellStyle name="Normal 2 10 3 3 2 4 3" xfId="35719"/>
    <cellStyle name="Normal 2 10 3 3 2 5" xfId="35720"/>
    <cellStyle name="Normal 2 10 3 3 2 6" xfId="35721"/>
    <cellStyle name="Normal 2 10 3 3 2 7" xfId="35722"/>
    <cellStyle name="Normal 2 10 3 3 2 8" xfId="35723"/>
    <cellStyle name="Normal 2 10 3 3 3" xfId="35724"/>
    <cellStyle name="Normal 2 10 3 3 3 2" xfId="35725"/>
    <cellStyle name="Normal 2 10 3 3 3 2 2" xfId="35726"/>
    <cellStyle name="Normal 2 10 3 3 3 2 2 2" xfId="35727"/>
    <cellStyle name="Normal 2 10 3 3 3 2 2 3" xfId="35728"/>
    <cellStyle name="Normal 2 10 3 3 3 2 3" xfId="35729"/>
    <cellStyle name="Normal 2 10 3 3 3 2 4" xfId="35730"/>
    <cellStyle name="Normal 2 10 3 3 3 2 5" xfId="35731"/>
    <cellStyle name="Normal 2 10 3 3 3 2 6" xfId="35732"/>
    <cellStyle name="Normal 2 10 3 3 3 3" xfId="35733"/>
    <cellStyle name="Normal 2 10 3 3 3 3 2" xfId="35734"/>
    <cellStyle name="Normal 2 10 3 3 3 3 3" xfId="35735"/>
    <cellStyle name="Normal 2 10 3 3 3 4" xfId="35736"/>
    <cellStyle name="Normal 2 10 3 3 3 5" xfId="35737"/>
    <cellStyle name="Normal 2 10 3 3 3 6" xfId="35738"/>
    <cellStyle name="Normal 2 10 3 3 3 7" xfId="35739"/>
    <cellStyle name="Normal 2 10 3 3 4" xfId="35740"/>
    <cellStyle name="Normal 2 10 3 3 4 2" xfId="35741"/>
    <cellStyle name="Normal 2 10 3 3 4 2 2" xfId="35742"/>
    <cellStyle name="Normal 2 10 3 3 4 2 3" xfId="35743"/>
    <cellStyle name="Normal 2 10 3 3 4 3" xfId="35744"/>
    <cellStyle name="Normal 2 10 3 3 4 4" xfId="35745"/>
    <cellStyle name="Normal 2 10 3 3 4 5" xfId="35746"/>
    <cellStyle name="Normal 2 10 3 3 4 6" xfId="35747"/>
    <cellStyle name="Normal 2 10 3 3 5" xfId="35748"/>
    <cellStyle name="Normal 2 10 3 3 5 2" xfId="35749"/>
    <cellStyle name="Normal 2 10 3 3 5 2 2" xfId="35750"/>
    <cellStyle name="Normal 2 10 3 3 5 2 3" xfId="35751"/>
    <cellStyle name="Normal 2 10 3 3 5 3" xfId="35752"/>
    <cellStyle name="Normal 2 10 3 3 5 4" xfId="35753"/>
    <cellStyle name="Normal 2 10 3 3 5 5" xfId="35754"/>
    <cellStyle name="Normal 2 10 3 3 5 6" xfId="35755"/>
    <cellStyle name="Normal 2 10 3 3 6" xfId="35756"/>
    <cellStyle name="Normal 2 10 3 3 6 2" xfId="35757"/>
    <cellStyle name="Normal 2 10 3 3 6 3" xfId="35758"/>
    <cellStyle name="Normal 2 10 3 3 7" xfId="35759"/>
    <cellStyle name="Normal 2 10 3 3 8" xfId="35760"/>
    <cellStyle name="Normal 2 10 3 3 9" xfId="35761"/>
    <cellStyle name="Normal 2 10 3 4" xfId="35762"/>
    <cellStyle name="Normal 2 10 3 4 2" xfId="35763"/>
    <cellStyle name="Normal 2 10 3 4 2 2" xfId="35764"/>
    <cellStyle name="Normal 2 10 3 4 2 2 2" xfId="35765"/>
    <cellStyle name="Normal 2 10 3 4 2 2 2 2" xfId="35766"/>
    <cellStyle name="Normal 2 10 3 4 2 2 2 3" xfId="35767"/>
    <cellStyle name="Normal 2 10 3 4 2 2 3" xfId="35768"/>
    <cellStyle name="Normal 2 10 3 4 2 2 4" xfId="35769"/>
    <cellStyle name="Normal 2 10 3 4 2 2 5" xfId="35770"/>
    <cellStyle name="Normal 2 10 3 4 2 2 6" xfId="35771"/>
    <cellStyle name="Normal 2 10 3 4 2 3" xfId="35772"/>
    <cellStyle name="Normal 2 10 3 4 2 3 2" xfId="35773"/>
    <cellStyle name="Normal 2 10 3 4 2 3 3" xfId="35774"/>
    <cellStyle name="Normal 2 10 3 4 2 4" xfId="35775"/>
    <cellStyle name="Normal 2 10 3 4 2 5" xfId="35776"/>
    <cellStyle name="Normal 2 10 3 4 2 6" xfId="35777"/>
    <cellStyle name="Normal 2 10 3 4 2 7" xfId="35778"/>
    <cellStyle name="Normal 2 10 3 4 3" xfId="35779"/>
    <cellStyle name="Normal 2 10 3 4 3 2" xfId="35780"/>
    <cellStyle name="Normal 2 10 3 4 3 2 2" xfId="35781"/>
    <cellStyle name="Normal 2 10 3 4 3 2 3" xfId="35782"/>
    <cellStyle name="Normal 2 10 3 4 3 3" xfId="35783"/>
    <cellStyle name="Normal 2 10 3 4 3 4" xfId="35784"/>
    <cellStyle name="Normal 2 10 3 4 3 5" xfId="35785"/>
    <cellStyle name="Normal 2 10 3 4 3 6" xfId="35786"/>
    <cellStyle name="Normal 2 10 3 4 4" xfId="35787"/>
    <cellStyle name="Normal 2 10 3 4 4 2" xfId="35788"/>
    <cellStyle name="Normal 2 10 3 4 4 2 2" xfId="35789"/>
    <cellStyle name="Normal 2 10 3 4 4 2 3" xfId="35790"/>
    <cellStyle name="Normal 2 10 3 4 4 3" xfId="35791"/>
    <cellStyle name="Normal 2 10 3 4 4 4" xfId="35792"/>
    <cellStyle name="Normal 2 10 3 4 4 5" xfId="35793"/>
    <cellStyle name="Normal 2 10 3 4 4 6" xfId="35794"/>
    <cellStyle name="Normal 2 10 3 4 5" xfId="35795"/>
    <cellStyle name="Normal 2 10 3 4 5 2" xfId="35796"/>
    <cellStyle name="Normal 2 10 3 4 5 3" xfId="35797"/>
    <cellStyle name="Normal 2 10 3 4 6" xfId="35798"/>
    <cellStyle name="Normal 2 10 3 4 7" xfId="35799"/>
    <cellStyle name="Normal 2 10 3 4 8" xfId="35800"/>
    <cellStyle name="Normal 2 10 3 4 9" xfId="35801"/>
    <cellStyle name="Normal 2 10 3 5" xfId="35802"/>
    <cellStyle name="Normal 2 10 3 5 2" xfId="35803"/>
    <cellStyle name="Normal 2 10 3 5 2 2" xfId="35804"/>
    <cellStyle name="Normal 2 10 3 5 2 2 2" xfId="35805"/>
    <cellStyle name="Normal 2 10 3 5 2 2 3" xfId="35806"/>
    <cellStyle name="Normal 2 10 3 5 2 3" xfId="35807"/>
    <cellStyle name="Normal 2 10 3 5 2 4" xfId="35808"/>
    <cellStyle name="Normal 2 10 3 5 2 5" xfId="35809"/>
    <cellStyle name="Normal 2 10 3 5 2 6" xfId="35810"/>
    <cellStyle name="Normal 2 10 3 5 3" xfId="35811"/>
    <cellStyle name="Normal 2 10 3 5 3 2" xfId="35812"/>
    <cellStyle name="Normal 2 10 3 5 3 3" xfId="35813"/>
    <cellStyle name="Normal 2 10 3 5 4" xfId="35814"/>
    <cellStyle name="Normal 2 10 3 5 5" xfId="35815"/>
    <cellStyle name="Normal 2 10 3 5 6" xfId="35816"/>
    <cellStyle name="Normal 2 10 3 5 7" xfId="35817"/>
    <cellStyle name="Normal 2 10 3 6" xfId="35818"/>
    <cellStyle name="Normal 2 10 3 6 2" xfId="35819"/>
    <cellStyle name="Normal 2 10 3 6 2 2" xfId="35820"/>
    <cellStyle name="Normal 2 10 3 6 2 3" xfId="35821"/>
    <cellStyle name="Normal 2 10 3 6 3" xfId="35822"/>
    <cellStyle name="Normal 2 10 3 6 4" xfId="35823"/>
    <cellStyle name="Normal 2 10 3 6 5" xfId="35824"/>
    <cellStyle name="Normal 2 10 3 6 6" xfId="35825"/>
    <cellStyle name="Normal 2 10 3 7" xfId="35826"/>
    <cellStyle name="Normal 2 10 3 7 2" xfId="35827"/>
    <cellStyle name="Normal 2 10 3 7 2 2" xfId="35828"/>
    <cellStyle name="Normal 2 10 3 7 2 3" xfId="35829"/>
    <cellStyle name="Normal 2 10 3 7 3" xfId="35830"/>
    <cellStyle name="Normal 2 10 3 7 4" xfId="35831"/>
    <cellStyle name="Normal 2 10 3 7 5" xfId="35832"/>
    <cellStyle name="Normal 2 10 3 7 6" xfId="35833"/>
    <cellStyle name="Normal 2 10 3 8" xfId="35834"/>
    <cellStyle name="Normal 2 10 3 8 2" xfId="35835"/>
    <cellStyle name="Normal 2 10 3 8 2 2" xfId="35836"/>
    <cellStyle name="Normal 2 10 3 8 2 3" xfId="35837"/>
    <cellStyle name="Normal 2 10 3 8 3" xfId="35838"/>
    <cellStyle name="Normal 2 10 3 8 4" xfId="35839"/>
    <cellStyle name="Normal 2 10 3 8 5" xfId="35840"/>
    <cellStyle name="Normal 2 10 3 8 6" xfId="35841"/>
    <cellStyle name="Normal 2 10 3 9" xfId="35842"/>
    <cellStyle name="Normal 2 10 3 9 2" xfId="35843"/>
    <cellStyle name="Normal 2 10 3 9 2 2" xfId="35844"/>
    <cellStyle name="Normal 2 10 3 9 2 3" xfId="35845"/>
    <cellStyle name="Normal 2 10 3 9 3" xfId="35846"/>
    <cellStyle name="Normal 2 10 3 9 4" xfId="35847"/>
    <cellStyle name="Normal 2 10 3 9 5" xfId="35848"/>
    <cellStyle name="Normal 2 10 3 9 6" xfId="35849"/>
    <cellStyle name="Normal 2 10 4" xfId="35850"/>
    <cellStyle name="Normal 2 10 4 10" xfId="35851"/>
    <cellStyle name="Normal 2 10 4 11" xfId="35852"/>
    <cellStyle name="Normal 2 10 4 12" xfId="35853"/>
    <cellStyle name="Normal 2 10 4 13" xfId="35854"/>
    <cellStyle name="Normal 2 10 4 2" xfId="35855"/>
    <cellStyle name="Normal 2 10 4 2 10" xfId="35856"/>
    <cellStyle name="Normal 2 10 4 2 2" xfId="35857"/>
    <cellStyle name="Normal 2 10 4 2 2 2" xfId="35858"/>
    <cellStyle name="Normal 2 10 4 2 2 2 2" xfId="35859"/>
    <cellStyle name="Normal 2 10 4 2 2 2 2 2" xfId="35860"/>
    <cellStyle name="Normal 2 10 4 2 2 2 2 3" xfId="35861"/>
    <cellStyle name="Normal 2 10 4 2 2 2 3" xfId="35862"/>
    <cellStyle name="Normal 2 10 4 2 2 2 4" xfId="35863"/>
    <cellStyle name="Normal 2 10 4 2 2 2 5" xfId="35864"/>
    <cellStyle name="Normal 2 10 4 2 2 2 6" xfId="35865"/>
    <cellStyle name="Normal 2 10 4 2 2 3" xfId="35866"/>
    <cellStyle name="Normal 2 10 4 2 2 3 2" xfId="35867"/>
    <cellStyle name="Normal 2 10 4 2 2 3 2 2" xfId="35868"/>
    <cellStyle name="Normal 2 10 4 2 2 3 2 3" xfId="35869"/>
    <cellStyle name="Normal 2 10 4 2 2 3 3" xfId="35870"/>
    <cellStyle name="Normal 2 10 4 2 2 3 4" xfId="35871"/>
    <cellStyle name="Normal 2 10 4 2 2 3 5" xfId="35872"/>
    <cellStyle name="Normal 2 10 4 2 2 3 6" xfId="35873"/>
    <cellStyle name="Normal 2 10 4 2 2 4" xfId="35874"/>
    <cellStyle name="Normal 2 10 4 2 2 4 2" xfId="35875"/>
    <cellStyle name="Normal 2 10 4 2 2 4 3" xfId="35876"/>
    <cellStyle name="Normal 2 10 4 2 2 5" xfId="35877"/>
    <cellStyle name="Normal 2 10 4 2 2 6" xfId="35878"/>
    <cellStyle name="Normal 2 10 4 2 2 7" xfId="35879"/>
    <cellStyle name="Normal 2 10 4 2 2 8" xfId="35880"/>
    <cellStyle name="Normal 2 10 4 2 3" xfId="35881"/>
    <cellStyle name="Normal 2 10 4 2 3 2" xfId="35882"/>
    <cellStyle name="Normal 2 10 4 2 3 2 2" xfId="35883"/>
    <cellStyle name="Normal 2 10 4 2 3 2 2 2" xfId="35884"/>
    <cellStyle name="Normal 2 10 4 2 3 2 2 3" xfId="35885"/>
    <cellStyle name="Normal 2 10 4 2 3 2 3" xfId="35886"/>
    <cellStyle name="Normal 2 10 4 2 3 2 4" xfId="35887"/>
    <cellStyle name="Normal 2 10 4 2 3 2 5" xfId="35888"/>
    <cellStyle name="Normal 2 10 4 2 3 2 6" xfId="35889"/>
    <cellStyle name="Normal 2 10 4 2 3 3" xfId="35890"/>
    <cellStyle name="Normal 2 10 4 2 3 3 2" xfId="35891"/>
    <cellStyle name="Normal 2 10 4 2 3 3 3" xfId="35892"/>
    <cellStyle name="Normal 2 10 4 2 3 4" xfId="35893"/>
    <cellStyle name="Normal 2 10 4 2 3 5" xfId="35894"/>
    <cellStyle name="Normal 2 10 4 2 3 6" xfId="35895"/>
    <cellStyle name="Normal 2 10 4 2 3 7" xfId="35896"/>
    <cellStyle name="Normal 2 10 4 2 4" xfId="35897"/>
    <cellStyle name="Normal 2 10 4 2 4 2" xfId="35898"/>
    <cellStyle name="Normal 2 10 4 2 4 2 2" xfId="35899"/>
    <cellStyle name="Normal 2 10 4 2 4 2 3" xfId="35900"/>
    <cellStyle name="Normal 2 10 4 2 4 3" xfId="35901"/>
    <cellStyle name="Normal 2 10 4 2 4 4" xfId="35902"/>
    <cellStyle name="Normal 2 10 4 2 4 5" xfId="35903"/>
    <cellStyle name="Normal 2 10 4 2 4 6" xfId="35904"/>
    <cellStyle name="Normal 2 10 4 2 5" xfId="35905"/>
    <cellStyle name="Normal 2 10 4 2 5 2" xfId="35906"/>
    <cellStyle name="Normal 2 10 4 2 5 2 2" xfId="35907"/>
    <cellStyle name="Normal 2 10 4 2 5 2 3" xfId="35908"/>
    <cellStyle name="Normal 2 10 4 2 5 3" xfId="35909"/>
    <cellStyle name="Normal 2 10 4 2 5 4" xfId="35910"/>
    <cellStyle name="Normal 2 10 4 2 5 5" xfId="35911"/>
    <cellStyle name="Normal 2 10 4 2 5 6" xfId="35912"/>
    <cellStyle name="Normal 2 10 4 2 6" xfId="35913"/>
    <cellStyle name="Normal 2 10 4 2 6 2" xfId="35914"/>
    <cellStyle name="Normal 2 10 4 2 6 3" xfId="35915"/>
    <cellStyle name="Normal 2 10 4 2 7" xfId="35916"/>
    <cellStyle name="Normal 2 10 4 2 8" xfId="35917"/>
    <cellStyle name="Normal 2 10 4 2 9" xfId="35918"/>
    <cellStyle name="Normal 2 10 4 3" xfId="35919"/>
    <cellStyle name="Normal 2 10 4 3 2" xfId="35920"/>
    <cellStyle name="Normal 2 10 4 3 2 2" xfId="35921"/>
    <cellStyle name="Normal 2 10 4 3 2 2 2" xfId="35922"/>
    <cellStyle name="Normal 2 10 4 3 2 2 2 2" xfId="35923"/>
    <cellStyle name="Normal 2 10 4 3 2 2 2 3" xfId="35924"/>
    <cellStyle name="Normal 2 10 4 3 2 2 3" xfId="35925"/>
    <cellStyle name="Normal 2 10 4 3 2 2 4" xfId="35926"/>
    <cellStyle name="Normal 2 10 4 3 2 2 5" xfId="35927"/>
    <cellStyle name="Normal 2 10 4 3 2 2 6" xfId="35928"/>
    <cellStyle name="Normal 2 10 4 3 2 3" xfId="35929"/>
    <cellStyle name="Normal 2 10 4 3 2 3 2" xfId="35930"/>
    <cellStyle name="Normal 2 10 4 3 2 3 3" xfId="35931"/>
    <cellStyle name="Normal 2 10 4 3 2 4" xfId="35932"/>
    <cellStyle name="Normal 2 10 4 3 2 5" xfId="35933"/>
    <cellStyle name="Normal 2 10 4 3 2 6" xfId="35934"/>
    <cellStyle name="Normal 2 10 4 3 2 7" xfId="35935"/>
    <cellStyle name="Normal 2 10 4 3 3" xfId="35936"/>
    <cellStyle name="Normal 2 10 4 3 3 2" xfId="35937"/>
    <cellStyle name="Normal 2 10 4 3 3 2 2" xfId="35938"/>
    <cellStyle name="Normal 2 10 4 3 3 2 3" xfId="35939"/>
    <cellStyle name="Normal 2 10 4 3 3 3" xfId="35940"/>
    <cellStyle name="Normal 2 10 4 3 3 4" xfId="35941"/>
    <cellStyle name="Normal 2 10 4 3 3 5" xfId="35942"/>
    <cellStyle name="Normal 2 10 4 3 3 6" xfId="35943"/>
    <cellStyle name="Normal 2 10 4 3 4" xfId="35944"/>
    <cellStyle name="Normal 2 10 4 3 4 2" xfId="35945"/>
    <cellStyle name="Normal 2 10 4 3 4 2 2" xfId="35946"/>
    <cellStyle name="Normal 2 10 4 3 4 2 3" xfId="35947"/>
    <cellStyle name="Normal 2 10 4 3 4 3" xfId="35948"/>
    <cellStyle name="Normal 2 10 4 3 4 4" xfId="35949"/>
    <cellStyle name="Normal 2 10 4 3 4 5" xfId="35950"/>
    <cellStyle name="Normal 2 10 4 3 4 6" xfId="35951"/>
    <cellStyle name="Normal 2 10 4 3 5" xfId="35952"/>
    <cellStyle name="Normal 2 10 4 3 5 2" xfId="35953"/>
    <cellStyle name="Normal 2 10 4 3 5 3" xfId="35954"/>
    <cellStyle name="Normal 2 10 4 3 6" xfId="35955"/>
    <cellStyle name="Normal 2 10 4 3 7" xfId="35956"/>
    <cellStyle name="Normal 2 10 4 3 8" xfId="35957"/>
    <cellStyle name="Normal 2 10 4 3 9" xfId="35958"/>
    <cellStyle name="Normal 2 10 4 4" xfId="35959"/>
    <cellStyle name="Normal 2 10 4 4 2" xfId="35960"/>
    <cellStyle name="Normal 2 10 4 4 2 2" xfId="35961"/>
    <cellStyle name="Normal 2 10 4 4 2 2 2" xfId="35962"/>
    <cellStyle name="Normal 2 10 4 4 2 2 3" xfId="35963"/>
    <cellStyle name="Normal 2 10 4 4 2 3" xfId="35964"/>
    <cellStyle name="Normal 2 10 4 4 2 4" xfId="35965"/>
    <cellStyle name="Normal 2 10 4 4 2 5" xfId="35966"/>
    <cellStyle name="Normal 2 10 4 4 2 6" xfId="35967"/>
    <cellStyle name="Normal 2 10 4 4 3" xfId="35968"/>
    <cellStyle name="Normal 2 10 4 4 3 2" xfId="35969"/>
    <cellStyle name="Normal 2 10 4 4 3 3" xfId="35970"/>
    <cellStyle name="Normal 2 10 4 4 4" xfId="35971"/>
    <cellStyle name="Normal 2 10 4 4 5" xfId="35972"/>
    <cellStyle name="Normal 2 10 4 4 6" xfId="35973"/>
    <cellStyle name="Normal 2 10 4 4 7" xfId="35974"/>
    <cellStyle name="Normal 2 10 4 5" xfId="35975"/>
    <cellStyle name="Normal 2 10 4 5 2" xfId="35976"/>
    <cellStyle name="Normal 2 10 4 5 2 2" xfId="35977"/>
    <cellStyle name="Normal 2 10 4 5 2 3" xfId="35978"/>
    <cellStyle name="Normal 2 10 4 5 3" xfId="35979"/>
    <cellStyle name="Normal 2 10 4 5 4" xfId="35980"/>
    <cellStyle name="Normal 2 10 4 5 5" xfId="35981"/>
    <cellStyle name="Normal 2 10 4 5 6" xfId="35982"/>
    <cellStyle name="Normal 2 10 4 6" xfId="35983"/>
    <cellStyle name="Normal 2 10 4 6 2" xfId="35984"/>
    <cellStyle name="Normal 2 10 4 6 2 2" xfId="35985"/>
    <cellStyle name="Normal 2 10 4 6 2 3" xfId="35986"/>
    <cellStyle name="Normal 2 10 4 6 3" xfId="35987"/>
    <cellStyle name="Normal 2 10 4 6 4" xfId="35988"/>
    <cellStyle name="Normal 2 10 4 6 5" xfId="35989"/>
    <cellStyle name="Normal 2 10 4 6 6" xfId="35990"/>
    <cellStyle name="Normal 2 10 4 7" xfId="35991"/>
    <cellStyle name="Normal 2 10 4 7 2" xfId="35992"/>
    <cellStyle name="Normal 2 10 4 7 2 2" xfId="35993"/>
    <cellStyle name="Normal 2 10 4 7 2 3" xfId="35994"/>
    <cellStyle name="Normal 2 10 4 7 3" xfId="35995"/>
    <cellStyle name="Normal 2 10 4 7 4" xfId="35996"/>
    <cellStyle name="Normal 2 10 4 7 5" xfId="35997"/>
    <cellStyle name="Normal 2 10 4 7 6" xfId="35998"/>
    <cellStyle name="Normal 2 10 4 8" xfId="35999"/>
    <cellStyle name="Normal 2 10 4 8 2" xfId="36000"/>
    <cellStyle name="Normal 2 10 4 8 2 2" xfId="36001"/>
    <cellStyle name="Normal 2 10 4 8 2 3" xfId="36002"/>
    <cellStyle name="Normal 2 10 4 8 3" xfId="36003"/>
    <cellStyle name="Normal 2 10 4 8 4" xfId="36004"/>
    <cellStyle name="Normal 2 10 4 8 5" xfId="36005"/>
    <cellStyle name="Normal 2 10 4 8 6" xfId="36006"/>
    <cellStyle name="Normal 2 10 4 9" xfId="36007"/>
    <cellStyle name="Normal 2 10 4 9 2" xfId="36008"/>
    <cellStyle name="Normal 2 10 4 9 3" xfId="36009"/>
    <cellStyle name="Normal 2 10 5" xfId="36010"/>
    <cellStyle name="Normal 2 10 5 10" xfId="36011"/>
    <cellStyle name="Normal 2 10 5 2" xfId="36012"/>
    <cellStyle name="Normal 2 10 5 2 2" xfId="36013"/>
    <cellStyle name="Normal 2 10 5 2 2 2" xfId="36014"/>
    <cellStyle name="Normal 2 10 5 2 2 2 2" xfId="36015"/>
    <cellStyle name="Normal 2 10 5 2 2 2 3" xfId="36016"/>
    <cellStyle name="Normal 2 10 5 2 2 3" xfId="36017"/>
    <cellStyle name="Normal 2 10 5 2 2 4" xfId="36018"/>
    <cellStyle name="Normal 2 10 5 2 2 5" xfId="36019"/>
    <cellStyle name="Normal 2 10 5 2 2 6" xfId="36020"/>
    <cellStyle name="Normal 2 10 5 2 3" xfId="36021"/>
    <cellStyle name="Normal 2 10 5 2 3 2" xfId="36022"/>
    <cellStyle name="Normal 2 10 5 2 3 2 2" xfId="36023"/>
    <cellStyle name="Normal 2 10 5 2 3 2 3" xfId="36024"/>
    <cellStyle name="Normal 2 10 5 2 3 3" xfId="36025"/>
    <cellStyle name="Normal 2 10 5 2 3 4" xfId="36026"/>
    <cellStyle name="Normal 2 10 5 2 3 5" xfId="36027"/>
    <cellStyle name="Normal 2 10 5 2 3 6" xfId="36028"/>
    <cellStyle name="Normal 2 10 5 2 4" xfId="36029"/>
    <cellStyle name="Normal 2 10 5 2 4 2" xfId="36030"/>
    <cellStyle name="Normal 2 10 5 2 4 3" xfId="36031"/>
    <cellStyle name="Normal 2 10 5 2 5" xfId="36032"/>
    <cellStyle name="Normal 2 10 5 2 6" xfId="36033"/>
    <cellStyle name="Normal 2 10 5 2 7" xfId="36034"/>
    <cellStyle name="Normal 2 10 5 2 8" xfId="36035"/>
    <cellStyle name="Normal 2 10 5 3" xfId="36036"/>
    <cellStyle name="Normal 2 10 5 3 2" xfId="36037"/>
    <cellStyle name="Normal 2 10 5 3 2 2" xfId="36038"/>
    <cellStyle name="Normal 2 10 5 3 2 2 2" xfId="36039"/>
    <cellStyle name="Normal 2 10 5 3 2 2 3" xfId="36040"/>
    <cellStyle name="Normal 2 10 5 3 2 3" xfId="36041"/>
    <cellStyle name="Normal 2 10 5 3 2 4" xfId="36042"/>
    <cellStyle name="Normal 2 10 5 3 2 5" xfId="36043"/>
    <cellStyle name="Normal 2 10 5 3 2 6" xfId="36044"/>
    <cellStyle name="Normal 2 10 5 3 3" xfId="36045"/>
    <cellStyle name="Normal 2 10 5 3 3 2" xfId="36046"/>
    <cellStyle name="Normal 2 10 5 3 3 3" xfId="36047"/>
    <cellStyle name="Normal 2 10 5 3 4" xfId="36048"/>
    <cellStyle name="Normal 2 10 5 3 5" xfId="36049"/>
    <cellStyle name="Normal 2 10 5 3 6" xfId="36050"/>
    <cellStyle name="Normal 2 10 5 3 7" xfId="36051"/>
    <cellStyle name="Normal 2 10 5 4" xfId="36052"/>
    <cellStyle name="Normal 2 10 5 4 2" xfId="36053"/>
    <cellStyle name="Normal 2 10 5 4 2 2" xfId="36054"/>
    <cellStyle name="Normal 2 10 5 4 2 3" xfId="36055"/>
    <cellStyle name="Normal 2 10 5 4 3" xfId="36056"/>
    <cellStyle name="Normal 2 10 5 4 4" xfId="36057"/>
    <cellStyle name="Normal 2 10 5 4 5" xfId="36058"/>
    <cellStyle name="Normal 2 10 5 4 6" xfId="36059"/>
    <cellStyle name="Normal 2 10 5 5" xfId="36060"/>
    <cellStyle name="Normal 2 10 5 5 2" xfId="36061"/>
    <cellStyle name="Normal 2 10 5 5 2 2" xfId="36062"/>
    <cellStyle name="Normal 2 10 5 5 2 3" xfId="36063"/>
    <cellStyle name="Normal 2 10 5 5 3" xfId="36064"/>
    <cellStyle name="Normal 2 10 5 5 4" xfId="36065"/>
    <cellStyle name="Normal 2 10 5 5 5" xfId="36066"/>
    <cellStyle name="Normal 2 10 5 5 6" xfId="36067"/>
    <cellStyle name="Normal 2 10 5 6" xfId="36068"/>
    <cellStyle name="Normal 2 10 5 6 2" xfId="36069"/>
    <cellStyle name="Normal 2 10 5 6 3" xfId="36070"/>
    <cellStyle name="Normal 2 10 5 7" xfId="36071"/>
    <cellStyle name="Normal 2 10 5 8" xfId="36072"/>
    <cellStyle name="Normal 2 10 5 9" xfId="36073"/>
    <cellStyle name="Normal 2 10 6" xfId="36074"/>
    <cellStyle name="Normal 2 10 6 2" xfId="36075"/>
    <cellStyle name="Normal 2 10 6 2 2" xfId="36076"/>
    <cellStyle name="Normal 2 10 6 2 2 2" xfId="36077"/>
    <cellStyle name="Normal 2 10 6 2 2 2 2" xfId="36078"/>
    <cellStyle name="Normal 2 10 6 2 2 2 3" xfId="36079"/>
    <cellStyle name="Normal 2 10 6 2 2 3" xfId="36080"/>
    <cellStyle name="Normal 2 10 6 2 2 4" xfId="36081"/>
    <cellStyle name="Normal 2 10 6 2 2 5" xfId="36082"/>
    <cellStyle name="Normal 2 10 6 2 2 6" xfId="36083"/>
    <cellStyle name="Normal 2 10 6 2 3" xfId="36084"/>
    <cellStyle name="Normal 2 10 6 2 3 2" xfId="36085"/>
    <cellStyle name="Normal 2 10 6 2 3 3" xfId="36086"/>
    <cellStyle name="Normal 2 10 6 2 4" xfId="36087"/>
    <cellStyle name="Normal 2 10 6 2 5" xfId="36088"/>
    <cellStyle name="Normal 2 10 6 2 6" xfId="36089"/>
    <cellStyle name="Normal 2 10 6 2 7" xfId="36090"/>
    <cellStyle name="Normal 2 10 6 3" xfId="36091"/>
    <cellStyle name="Normal 2 10 6 3 2" xfId="36092"/>
    <cellStyle name="Normal 2 10 6 3 2 2" xfId="36093"/>
    <cellStyle name="Normal 2 10 6 3 2 3" xfId="36094"/>
    <cellStyle name="Normal 2 10 6 3 3" xfId="36095"/>
    <cellStyle name="Normal 2 10 6 3 4" xfId="36096"/>
    <cellStyle name="Normal 2 10 6 3 5" xfId="36097"/>
    <cellStyle name="Normal 2 10 6 3 6" xfId="36098"/>
    <cellStyle name="Normal 2 10 6 4" xfId="36099"/>
    <cellStyle name="Normal 2 10 6 4 2" xfId="36100"/>
    <cellStyle name="Normal 2 10 6 4 2 2" xfId="36101"/>
    <cellStyle name="Normal 2 10 6 4 2 3" xfId="36102"/>
    <cellStyle name="Normal 2 10 6 4 3" xfId="36103"/>
    <cellStyle name="Normal 2 10 6 4 4" xfId="36104"/>
    <cellStyle name="Normal 2 10 6 4 5" xfId="36105"/>
    <cellStyle name="Normal 2 10 6 4 6" xfId="36106"/>
    <cellStyle name="Normal 2 10 6 5" xfId="36107"/>
    <cellStyle name="Normal 2 10 6 5 2" xfId="36108"/>
    <cellStyle name="Normal 2 10 6 5 3" xfId="36109"/>
    <cellStyle name="Normal 2 10 6 6" xfId="36110"/>
    <cellStyle name="Normal 2 10 6 7" xfId="36111"/>
    <cellStyle name="Normal 2 10 6 8" xfId="36112"/>
    <cellStyle name="Normal 2 10 6 9" xfId="36113"/>
    <cellStyle name="Normal 2 10 7" xfId="36114"/>
    <cellStyle name="Normal 2 10 7 2" xfId="36115"/>
    <cellStyle name="Normal 2 10 7 2 2" xfId="36116"/>
    <cellStyle name="Normal 2 10 7 2 2 2" xfId="36117"/>
    <cellStyle name="Normal 2 10 7 2 2 3" xfId="36118"/>
    <cellStyle name="Normal 2 10 7 2 3" xfId="36119"/>
    <cellStyle name="Normal 2 10 7 2 4" xfId="36120"/>
    <cellStyle name="Normal 2 10 7 2 5" xfId="36121"/>
    <cellStyle name="Normal 2 10 7 2 6" xfId="36122"/>
    <cellStyle name="Normal 2 10 7 3" xfId="36123"/>
    <cellStyle name="Normal 2 10 7 3 2" xfId="36124"/>
    <cellStyle name="Normal 2 10 7 3 3" xfId="36125"/>
    <cellStyle name="Normal 2 10 7 4" xfId="36126"/>
    <cellStyle name="Normal 2 10 7 5" xfId="36127"/>
    <cellStyle name="Normal 2 10 7 6" xfId="36128"/>
    <cellStyle name="Normal 2 10 7 7" xfId="36129"/>
    <cellStyle name="Normal 2 10 8" xfId="36130"/>
    <cellStyle name="Normal 2 10 8 2" xfId="36131"/>
    <cellStyle name="Normal 2 10 8 2 2" xfId="36132"/>
    <cellStyle name="Normal 2 10 8 2 3" xfId="36133"/>
    <cellStyle name="Normal 2 10 8 3" xfId="36134"/>
    <cellStyle name="Normal 2 10 8 4" xfId="36135"/>
    <cellStyle name="Normal 2 10 8 5" xfId="36136"/>
    <cellStyle name="Normal 2 10 8 6" xfId="36137"/>
    <cellStyle name="Normal 2 10 9" xfId="36138"/>
    <cellStyle name="Normal 2 10 9 2" xfId="36139"/>
    <cellStyle name="Normal 2 10 9 2 2" xfId="36140"/>
    <cellStyle name="Normal 2 10 9 2 3" xfId="36141"/>
    <cellStyle name="Normal 2 10 9 3" xfId="36142"/>
    <cellStyle name="Normal 2 10 9 4" xfId="36143"/>
    <cellStyle name="Normal 2 10 9 5" xfId="36144"/>
    <cellStyle name="Normal 2 10 9 6" xfId="36145"/>
    <cellStyle name="Normal 2 11" xfId="36146"/>
    <cellStyle name="Normal 2 12" xfId="36147"/>
    <cellStyle name="Normal 2 12 10" xfId="36148"/>
    <cellStyle name="Normal 2 12 10 2" xfId="36149"/>
    <cellStyle name="Normal 2 12 10 2 2" xfId="36150"/>
    <cellStyle name="Normal 2 12 10 2 3" xfId="36151"/>
    <cellStyle name="Normal 2 12 10 3" xfId="36152"/>
    <cellStyle name="Normal 2 12 10 4" xfId="36153"/>
    <cellStyle name="Normal 2 12 10 5" xfId="36154"/>
    <cellStyle name="Normal 2 12 10 6" xfId="36155"/>
    <cellStyle name="Normal 2 12 11" xfId="36156"/>
    <cellStyle name="Normal 2 12 11 2" xfId="36157"/>
    <cellStyle name="Normal 2 12 11 3" xfId="36158"/>
    <cellStyle name="Normal 2 12 12" xfId="36159"/>
    <cellStyle name="Normal 2 12 13" xfId="36160"/>
    <cellStyle name="Normal 2 12 14" xfId="36161"/>
    <cellStyle name="Normal 2 12 15" xfId="36162"/>
    <cellStyle name="Normal 2 12 2" xfId="36163"/>
    <cellStyle name="Normal 2 12 2 10" xfId="36164"/>
    <cellStyle name="Normal 2 12 2 10 2" xfId="36165"/>
    <cellStyle name="Normal 2 12 2 10 3" xfId="36166"/>
    <cellStyle name="Normal 2 12 2 11" xfId="36167"/>
    <cellStyle name="Normal 2 12 2 12" xfId="36168"/>
    <cellStyle name="Normal 2 12 2 13" xfId="36169"/>
    <cellStyle name="Normal 2 12 2 14" xfId="36170"/>
    <cellStyle name="Normal 2 12 2 2" xfId="36171"/>
    <cellStyle name="Normal 2 12 2 2 10" xfId="36172"/>
    <cellStyle name="Normal 2 12 2 2 11" xfId="36173"/>
    <cellStyle name="Normal 2 12 2 2 12" xfId="36174"/>
    <cellStyle name="Normal 2 12 2 2 13" xfId="36175"/>
    <cellStyle name="Normal 2 12 2 2 2" xfId="36176"/>
    <cellStyle name="Normal 2 12 2 2 2 10" xfId="36177"/>
    <cellStyle name="Normal 2 12 2 2 2 2" xfId="36178"/>
    <cellStyle name="Normal 2 12 2 2 2 2 2" xfId="36179"/>
    <cellStyle name="Normal 2 12 2 2 2 2 2 2" xfId="36180"/>
    <cellStyle name="Normal 2 12 2 2 2 2 2 2 2" xfId="36181"/>
    <cellStyle name="Normal 2 12 2 2 2 2 2 2 3" xfId="36182"/>
    <cellStyle name="Normal 2 12 2 2 2 2 2 3" xfId="36183"/>
    <cellStyle name="Normal 2 12 2 2 2 2 2 4" xfId="36184"/>
    <cellStyle name="Normal 2 12 2 2 2 2 2 5" xfId="36185"/>
    <cellStyle name="Normal 2 12 2 2 2 2 2 6" xfId="36186"/>
    <cellStyle name="Normal 2 12 2 2 2 2 3" xfId="36187"/>
    <cellStyle name="Normal 2 12 2 2 2 2 3 2" xfId="36188"/>
    <cellStyle name="Normal 2 12 2 2 2 2 3 2 2" xfId="36189"/>
    <cellStyle name="Normal 2 12 2 2 2 2 3 2 3" xfId="36190"/>
    <cellStyle name="Normal 2 12 2 2 2 2 3 3" xfId="36191"/>
    <cellStyle name="Normal 2 12 2 2 2 2 3 4" xfId="36192"/>
    <cellStyle name="Normal 2 12 2 2 2 2 3 5" xfId="36193"/>
    <cellStyle name="Normal 2 12 2 2 2 2 3 6" xfId="36194"/>
    <cellStyle name="Normal 2 12 2 2 2 2 4" xfId="36195"/>
    <cellStyle name="Normal 2 12 2 2 2 2 4 2" xfId="36196"/>
    <cellStyle name="Normal 2 12 2 2 2 2 4 3" xfId="36197"/>
    <cellStyle name="Normal 2 12 2 2 2 2 5" xfId="36198"/>
    <cellStyle name="Normal 2 12 2 2 2 2 6" xfId="36199"/>
    <cellStyle name="Normal 2 12 2 2 2 2 7" xfId="36200"/>
    <cellStyle name="Normal 2 12 2 2 2 2 8" xfId="36201"/>
    <cellStyle name="Normal 2 12 2 2 2 3" xfId="36202"/>
    <cellStyle name="Normal 2 12 2 2 2 3 2" xfId="36203"/>
    <cellStyle name="Normal 2 12 2 2 2 3 2 2" xfId="36204"/>
    <cellStyle name="Normal 2 12 2 2 2 3 2 2 2" xfId="36205"/>
    <cellStyle name="Normal 2 12 2 2 2 3 2 2 3" xfId="36206"/>
    <cellStyle name="Normal 2 12 2 2 2 3 2 3" xfId="36207"/>
    <cellStyle name="Normal 2 12 2 2 2 3 2 4" xfId="36208"/>
    <cellStyle name="Normal 2 12 2 2 2 3 2 5" xfId="36209"/>
    <cellStyle name="Normal 2 12 2 2 2 3 2 6" xfId="36210"/>
    <cellStyle name="Normal 2 12 2 2 2 3 3" xfId="36211"/>
    <cellStyle name="Normal 2 12 2 2 2 3 3 2" xfId="36212"/>
    <cellStyle name="Normal 2 12 2 2 2 3 3 3" xfId="36213"/>
    <cellStyle name="Normal 2 12 2 2 2 3 4" xfId="36214"/>
    <cellStyle name="Normal 2 12 2 2 2 3 5" xfId="36215"/>
    <cellStyle name="Normal 2 12 2 2 2 3 6" xfId="36216"/>
    <cellStyle name="Normal 2 12 2 2 2 3 7" xfId="36217"/>
    <cellStyle name="Normal 2 12 2 2 2 4" xfId="36218"/>
    <cellStyle name="Normal 2 12 2 2 2 4 2" xfId="36219"/>
    <cellStyle name="Normal 2 12 2 2 2 4 2 2" xfId="36220"/>
    <cellStyle name="Normal 2 12 2 2 2 4 2 3" xfId="36221"/>
    <cellStyle name="Normal 2 12 2 2 2 4 3" xfId="36222"/>
    <cellStyle name="Normal 2 12 2 2 2 4 4" xfId="36223"/>
    <cellStyle name="Normal 2 12 2 2 2 4 5" xfId="36224"/>
    <cellStyle name="Normal 2 12 2 2 2 4 6" xfId="36225"/>
    <cellStyle name="Normal 2 12 2 2 2 5" xfId="36226"/>
    <cellStyle name="Normal 2 12 2 2 2 5 2" xfId="36227"/>
    <cellStyle name="Normal 2 12 2 2 2 5 2 2" xfId="36228"/>
    <cellStyle name="Normal 2 12 2 2 2 5 2 3" xfId="36229"/>
    <cellStyle name="Normal 2 12 2 2 2 5 3" xfId="36230"/>
    <cellStyle name="Normal 2 12 2 2 2 5 4" xfId="36231"/>
    <cellStyle name="Normal 2 12 2 2 2 5 5" xfId="36232"/>
    <cellStyle name="Normal 2 12 2 2 2 5 6" xfId="36233"/>
    <cellStyle name="Normal 2 12 2 2 2 6" xfId="36234"/>
    <cellStyle name="Normal 2 12 2 2 2 6 2" xfId="36235"/>
    <cellStyle name="Normal 2 12 2 2 2 6 3" xfId="36236"/>
    <cellStyle name="Normal 2 12 2 2 2 7" xfId="36237"/>
    <cellStyle name="Normal 2 12 2 2 2 8" xfId="36238"/>
    <cellStyle name="Normal 2 12 2 2 2 9" xfId="36239"/>
    <cellStyle name="Normal 2 12 2 2 3" xfId="36240"/>
    <cellStyle name="Normal 2 12 2 2 3 2" xfId="36241"/>
    <cellStyle name="Normal 2 12 2 2 3 2 2" xfId="36242"/>
    <cellStyle name="Normal 2 12 2 2 3 2 2 2" xfId="36243"/>
    <cellStyle name="Normal 2 12 2 2 3 2 2 2 2" xfId="36244"/>
    <cellStyle name="Normal 2 12 2 2 3 2 2 2 3" xfId="36245"/>
    <cellStyle name="Normal 2 12 2 2 3 2 2 3" xfId="36246"/>
    <cellStyle name="Normal 2 12 2 2 3 2 2 4" xfId="36247"/>
    <cellStyle name="Normal 2 12 2 2 3 2 2 5" xfId="36248"/>
    <cellStyle name="Normal 2 12 2 2 3 2 2 6" xfId="36249"/>
    <cellStyle name="Normal 2 12 2 2 3 2 3" xfId="36250"/>
    <cellStyle name="Normal 2 12 2 2 3 2 3 2" xfId="36251"/>
    <cellStyle name="Normal 2 12 2 2 3 2 3 3" xfId="36252"/>
    <cellStyle name="Normal 2 12 2 2 3 2 4" xfId="36253"/>
    <cellStyle name="Normal 2 12 2 2 3 2 5" xfId="36254"/>
    <cellStyle name="Normal 2 12 2 2 3 2 6" xfId="36255"/>
    <cellStyle name="Normal 2 12 2 2 3 2 7" xfId="36256"/>
    <cellStyle name="Normal 2 12 2 2 3 3" xfId="36257"/>
    <cellStyle name="Normal 2 12 2 2 3 3 2" xfId="36258"/>
    <cellStyle name="Normal 2 12 2 2 3 3 2 2" xfId="36259"/>
    <cellStyle name="Normal 2 12 2 2 3 3 2 3" xfId="36260"/>
    <cellStyle name="Normal 2 12 2 2 3 3 3" xfId="36261"/>
    <cellStyle name="Normal 2 12 2 2 3 3 4" xfId="36262"/>
    <cellStyle name="Normal 2 12 2 2 3 3 5" xfId="36263"/>
    <cellStyle name="Normal 2 12 2 2 3 3 6" xfId="36264"/>
    <cellStyle name="Normal 2 12 2 2 3 4" xfId="36265"/>
    <cellStyle name="Normal 2 12 2 2 3 4 2" xfId="36266"/>
    <cellStyle name="Normal 2 12 2 2 3 4 2 2" xfId="36267"/>
    <cellStyle name="Normal 2 12 2 2 3 4 2 3" xfId="36268"/>
    <cellStyle name="Normal 2 12 2 2 3 4 3" xfId="36269"/>
    <cellStyle name="Normal 2 12 2 2 3 4 4" xfId="36270"/>
    <cellStyle name="Normal 2 12 2 2 3 4 5" xfId="36271"/>
    <cellStyle name="Normal 2 12 2 2 3 4 6" xfId="36272"/>
    <cellStyle name="Normal 2 12 2 2 3 5" xfId="36273"/>
    <cellStyle name="Normal 2 12 2 2 3 5 2" xfId="36274"/>
    <cellStyle name="Normal 2 12 2 2 3 5 3" xfId="36275"/>
    <cellStyle name="Normal 2 12 2 2 3 6" xfId="36276"/>
    <cellStyle name="Normal 2 12 2 2 3 7" xfId="36277"/>
    <cellStyle name="Normal 2 12 2 2 3 8" xfId="36278"/>
    <cellStyle name="Normal 2 12 2 2 3 9" xfId="36279"/>
    <cellStyle name="Normal 2 12 2 2 4" xfId="36280"/>
    <cellStyle name="Normal 2 12 2 2 4 2" xfId="36281"/>
    <cellStyle name="Normal 2 12 2 2 4 2 2" xfId="36282"/>
    <cellStyle name="Normal 2 12 2 2 4 2 2 2" xfId="36283"/>
    <cellStyle name="Normal 2 12 2 2 4 2 2 3" xfId="36284"/>
    <cellStyle name="Normal 2 12 2 2 4 2 3" xfId="36285"/>
    <cellStyle name="Normal 2 12 2 2 4 2 4" xfId="36286"/>
    <cellStyle name="Normal 2 12 2 2 4 2 5" xfId="36287"/>
    <cellStyle name="Normal 2 12 2 2 4 2 6" xfId="36288"/>
    <cellStyle name="Normal 2 12 2 2 4 3" xfId="36289"/>
    <cellStyle name="Normal 2 12 2 2 4 3 2" xfId="36290"/>
    <cellStyle name="Normal 2 12 2 2 4 3 3" xfId="36291"/>
    <cellStyle name="Normal 2 12 2 2 4 4" xfId="36292"/>
    <cellStyle name="Normal 2 12 2 2 4 5" xfId="36293"/>
    <cellStyle name="Normal 2 12 2 2 4 6" xfId="36294"/>
    <cellStyle name="Normal 2 12 2 2 4 7" xfId="36295"/>
    <cellStyle name="Normal 2 12 2 2 5" xfId="36296"/>
    <cellStyle name="Normal 2 12 2 2 5 2" xfId="36297"/>
    <cellStyle name="Normal 2 12 2 2 5 2 2" xfId="36298"/>
    <cellStyle name="Normal 2 12 2 2 5 2 3" xfId="36299"/>
    <cellStyle name="Normal 2 12 2 2 5 3" xfId="36300"/>
    <cellStyle name="Normal 2 12 2 2 5 4" xfId="36301"/>
    <cellStyle name="Normal 2 12 2 2 5 5" xfId="36302"/>
    <cellStyle name="Normal 2 12 2 2 5 6" xfId="36303"/>
    <cellStyle name="Normal 2 12 2 2 6" xfId="36304"/>
    <cellStyle name="Normal 2 12 2 2 6 2" xfId="36305"/>
    <cellStyle name="Normal 2 12 2 2 6 2 2" xfId="36306"/>
    <cellStyle name="Normal 2 12 2 2 6 2 3" xfId="36307"/>
    <cellStyle name="Normal 2 12 2 2 6 3" xfId="36308"/>
    <cellStyle name="Normal 2 12 2 2 6 4" xfId="36309"/>
    <cellStyle name="Normal 2 12 2 2 6 5" xfId="36310"/>
    <cellStyle name="Normal 2 12 2 2 6 6" xfId="36311"/>
    <cellStyle name="Normal 2 12 2 2 7" xfId="36312"/>
    <cellStyle name="Normal 2 12 2 2 7 2" xfId="36313"/>
    <cellStyle name="Normal 2 12 2 2 7 2 2" xfId="36314"/>
    <cellStyle name="Normal 2 12 2 2 7 2 3" xfId="36315"/>
    <cellStyle name="Normal 2 12 2 2 7 3" xfId="36316"/>
    <cellStyle name="Normal 2 12 2 2 7 4" xfId="36317"/>
    <cellStyle name="Normal 2 12 2 2 7 5" xfId="36318"/>
    <cellStyle name="Normal 2 12 2 2 7 6" xfId="36319"/>
    <cellStyle name="Normal 2 12 2 2 8" xfId="36320"/>
    <cellStyle name="Normal 2 12 2 2 8 2" xfId="36321"/>
    <cellStyle name="Normal 2 12 2 2 8 2 2" xfId="36322"/>
    <cellStyle name="Normal 2 12 2 2 8 2 3" xfId="36323"/>
    <cellStyle name="Normal 2 12 2 2 8 3" xfId="36324"/>
    <cellStyle name="Normal 2 12 2 2 8 4" xfId="36325"/>
    <cellStyle name="Normal 2 12 2 2 8 5" xfId="36326"/>
    <cellStyle name="Normal 2 12 2 2 8 6" xfId="36327"/>
    <cellStyle name="Normal 2 12 2 2 9" xfId="36328"/>
    <cellStyle name="Normal 2 12 2 2 9 2" xfId="36329"/>
    <cellStyle name="Normal 2 12 2 2 9 3" xfId="36330"/>
    <cellStyle name="Normal 2 12 2 3" xfId="36331"/>
    <cellStyle name="Normal 2 12 2 3 10" xfId="36332"/>
    <cellStyle name="Normal 2 12 2 3 2" xfId="36333"/>
    <cellStyle name="Normal 2 12 2 3 2 2" xfId="36334"/>
    <cellStyle name="Normal 2 12 2 3 2 2 2" xfId="36335"/>
    <cellStyle name="Normal 2 12 2 3 2 2 2 2" xfId="36336"/>
    <cellStyle name="Normal 2 12 2 3 2 2 2 3" xfId="36337"/>
    <cellStyle name="Normal 2 12 2 3 2 2 3" xfId="36338"/>
    <cellStyle name="Normal 2 12 2 3 2 2 4" xfId="36339"/>
    <cellStyle name="Normal 2 12 2 3 2 2 5" xfId="36340"/>
    <cellStyle name="Normal 2 12 2 3 2 2 6" xfId="36341"/>
    <cellStyle name="Normal 2 12 2 3 2 3" xfId="36342"/>
    <cellStyle name="Normal 2 12 2 3 2 3 2" xfId="36343"/>
    <cellStyle name="Normal 2 12 2 3 2 3 2 2" xfId="36344"/>
    <cellStyle name="Normal 2 12 2 3 2 3 2 3" xfId="36345"/>
    <cellStyle name="Normal 2 12 2 3 2 3 3" xfId="36346"/>
    <cellStyle name="Normal 2 12 2 3 2 3 4" xfId="36347"/>
    <cellStyle name="Normal 2 12 2 3 2 3 5" xfId="36348"/>
    <cellStyle name="Normal 2 12 2 3 2 3 6" xfId="36349"/>
    <cellStyle name="Normal 2 12 2 3 2 4" xfId="36350"/>
    <cellStyle name="Normal 2 12 2 3 2 4 2" xfId="36351"/>
    <cellStyle name="Normal 2 12 2 3 2 4 3" xfId="36352"/>
    <cellStyle name="Normal 2 12 2 3 2 5" xfId="36353"/>
    <cellStyle name="Normal 2 12 2 3 2 6" xfId="36354"/>
    <cellStyle name="Normal 2 12 2 3 2 7" xfId="36355"/>
    <cellStyle name="Normal 2 12 2 3 2 8" xfId="36356"/>
    <cellStyle name="Normal 2 12 2 3 3" xfId="36357"/>
    <cellStyle name="Normal 2 12 2 3 3 2" xfId="36358"/>
    <cellStyle name="Normal 2 12 2 3 3 2 2" xfId="36359"/>
    <cellStyle name="Normal 2 12 2 3 3 2 2 2" xfId="36360"/>
    <cellStyle name="Normal 2 12 2 3 3 2 2 3" xfId="36361"/>
    <cellStyle name="Normal 2 12 2 3 3 2 3" xfId="36362"/>
    <cellStyle name="Normal 2 12 2 3 3 2 4" xfId="36363"/>
    <cellStyle name="Normal 2 12 2 3 3 2 5" xfId="36364"/>
    <cellStyle name="Normal 2 12 2 3 3 2 6" xfId="36365"/>
    <cellStyle name="Normal 2 12 2 3 3 3" xfId="36366"/>
    <cellStyle name="Normal 2 12 2 3 3 3 2" xfId="36367"/>
    <cellStyle name="Normal 2 12 2 3 3 3 3" xfId="36368"/>
    <cellStyle name="Normal 2 12 2 3 3 4" xfId="36369"/>
    <cellStyle name="Normal 2 12 2 3 3 5" xfId="36370"/>
    <cellStyle name="Normal 2 12 2 3 3 6" xfId="36371"/>
    <cellStyle name="Normal 2 12 2 3 3 7" xfId="36372"/>
    <cellStyle name="Normal 2 12 2 3 4" xfId="36373"/>
    <cellStyle name="Normal 2 12 2 3 4 2" xfId="36374"/>
    <cellStyle name="Normal 2 12 2 3 4 2 2" xfId="36375"/>
    <cellStyle name="Normal 2 12 2 3 4 2 3" xfId="36376"/>
    <cellStyle name="Normal 2 12 2 3 4 3" xfId="36377"/>
    <cellStyle name="Normal 2 12 2 3 4 4" xfId="36378"/>
    <cellStyle name="Normal 2 12 2 3 4 5" xfId="36379"/>
    <cellStyle name="Normal 2 12 2 3 4 6" xfId="36380"/>
    <cellStyle name="Normal 2 12 2 3 5" xfId="36381"/>
    <cellStyle name="Normal 2 12 2 3 5 2" xfId="36382"/>
    <cellStyle name="Normal 2 12 2 3 5 2 2" xfId="36383"/>
    <cellStyle name="Normal 2 12 2 3 5 2 3" xfId="36384"/>
    <cellStyle name="Normal 2 12 2 3 5 3" xfId="36385"/>
    <cellStyle name="Normal 2 12 2 3 5 4" xfId="36386"/>
    <cellStyle name="Normal 2 12 2 3 5 5" xfId="36387"/>
    <cellStyle name="Normal 2 12 2 3 5 6" xfId="36388"/>
    <cellStyle name="Normal 2 12 2 3 6" xfId="36389"/>
    <cellStyle name="Normal 2 12 2 3 6 2" xfId="36390"/>
    <cellStyle name="Normal 2 12 2 3 6 3" xfId="36391"/>
    <cellStyle name="Normal 2 12 2 3 7" xfId="36392"/>
    <cellStyle name="Normal 2 12 2 3 8" xfId="36393"/>
    <cellStyle name="Normal 2 12 2 3 9" xfId="36394"/>
    <cellStyle name="Normal 2 12 2 4" xfId="36395"/>
    <cellStyle name="Normal 2 12 2 4 2" xfId="36396"/>
    <cellStyle name="Normal 2 12 2 4 2 2" xfId="36397"/>
    <cellStyle name="Normal 2 12 2 4 2 2 2" xfId="36398"/>
    <cellStyle name="Normal 2 12 2 4 2 2 2 2" xfId="36399"/>
    <cellStyle name="Normal 2 12 2 4 2 2 2 3" xfId="36400"/>
    <cellStyle name="Normal 2 12 2 4 2 2 3" xfId="36401"/>
    <cellStyle name="Normal 2 12 2 4 2 2 4" xfId="36402"/>
    <cellStyle name="Normal 2 12 2 4 2 2 5" xfId="36403"/>
    <cellStyle name="Normal 2 12 2 4 2 2 6" xfId="36404"/>
    <cellStyle name="Normal 2 12 2 4 2 3" xfId="36405"/>
    <cellStyle name="Normal 2 12 2 4 2 3 2" xfId="36406"/>
    <cellStyle name="Normal 2 12 2 4 2 3 3" xfId="36407"/>
    <cellStyle name="Normal 2 12 2 4 2 4" xfId="36408"/>
    <cellStyle name="Normal 2 12 2 4 2 5" xfId="36409"/>
    <cellStyle name="Normal 2 12 2 4 2 6" xfId="36410"/>
    <cellStyle name="Normal 2 12 2 4 2 7" xfId="36411"/>
    <cellStyle name="Normal 2 12 2 4 3" xfId="36412"/>
    <cellStyle name="Normal 2 12 2 4 3 2" xfId="36413"/>
    <cellStyle name="Normal 2 12 2 4 3 2 2" xfId="36414"/>
    <cellStyle name="Normal 2 12 2 4 3 2 3" xfId="36415"/>
    <cellStyle name="Normal 2 12 2 4 3 3" xfId="36416"/>
    <cellStyle name="Normal 2 12 2 4 3 4" xfId="36417"/>
    <cellStyle name="Normal 2 12 2 4 3 5" xfId="36418"/>
    <cellStyle name="Normal 2 12 2 4 3 6" xfId="36419"/>
    <cellStyle name="Normal 2 12 2 4 4" xfId="36420"/>
    <cellStyle name="Normal 2 12 2 4 4 2" xfId="36421"/>
    <cellStyle name="Normal 2 12 2 4 4 2 2" xfId="36422"/>
    <cellStyle name="Normal 2 12 2 4 4 2 3" xfId="36423"/>
    <cellStyle name="Normal 2 12 2 4 4 3" xfId="36424"/>
    <cellStyle name="Normal 2 12 2 4 4 4" xfId="36425"/>
    <cellStyle name="Normal 2 12 2 4 4 5" xfId="36426"/>
    <cellStyle name="Normal 2 12 2 4 4 6" xfId="36427"/>
    <cellStyle name="Normal 2 12 2 4 5" xfId="36428"/>
    <cellStyle name="Normal 2 12 2 4 5 2" xfId="36429"/>
    <cellStyle name="Normal 2 12 2 4 5 3" xfId="36430"/>
    <cellStyle name="Normal 2 12 2 4 6" xfId="36431"/>
    <cellStyle name="Normal 2 12 2 4 7" xfId="36432"/>
    <cellStyle name="Normal 2 12 2 4 8" xfId="36433"/>
    <cellStyle name="Normal 2 12 2 4 9" xfId="36434"/>
    <cellStyle name="Normal 2 12 2 5" xfId="36435"/>
    <cellStyle name="Normal 2 12 2 5 2" xfId="36436"/>
    <cellStyle name="Normal 2 12 2 5 2 2" xfId="36437"/>
    <cellStyle name="Normal 2 12 2 5 2 2 2" xfId="36438"/>
    <cellStyle name="Normal 2 12 2 5 2 2 3" xfId="36439"/>
    <cellStyle name="Normal 2 12 2 5 2 3" xfId="36440"/>
    <cellStyle name="Normal 2 12 2 5 2 4" xfId="36441"/>
    <cellStyle name="Normal 2 12 2 5 2 5" xfId="36442"/>
    <cellStyle name="Normal 2 12 2 5 2 6" xfId="36443"/>
    <cellStyle name="Normal 2 12 2 5 3" xfId="36444"/>
    <cellStyle name="Normal 2 12 2 5 3 2" xfId="36445"/>
    <cellStyle name="Normal 2 12 2 5 3 3" xfId="36446"/>
    <cellStyle name="Normal 2 12 2 5 4" xfId="36447"/>
    <cellStyle name="Normal 2 12 2 5 5" xfId="36448"/>
    <cellStyle name="Normal 2 12 2 5 6" xfId="36449"/>
    <cellStyle name="Normal 2 12 2 5 7" xfId="36450"/>
    <cellStyle name="Normal 2 12 2 6" xfId="36451"/>
    <cellStyle name="Normal 2 12 2 6 2" xfId="36452"/>
    <cellStyle name="Normal 2 12 2 6 2 2" xfId="36453"/>
    <cellStyle name="Normal 2 12 2 6 2 3" xfId="36454"/>
    <cellStyle name="Normal 2 12 2 6 3" xfId="36455"/>
    <cellStyle name="Normal 2 12 2 6 4" xfId="36456"/>
    <cellStyle name="Normal 2 12 2 6 5" xfId="36457"/>
    <cellStyle name="Normal 2 12 2 6 6" xfId="36458"/>
    <cellStyle name="Normal 2 12 2 7" xfId="36459"/>
    <cellStyle name="Normal 2 12 2 7 2" xfId="36460"/>
    <cellStyle name="Normal 2 12 2 7 2 2" xfId="36461"/>
    <cellStyle name="Normal 2 12 2 7 2 3" xfId="36462"/>
    <cellStyle name="Normal 2 12 2 7 3" xfId="36463"/>
    <cellStyle name="Normal 2 12 2 7 4" xfId="36464"/>
    <cellStyle name="Normal 2 12 2 7 5" xfId="36465"/>
    <cellStyle name="Normal 2 12 2 7 6" xfId="36466"/>
    <cellStyle name="Normal 2 12 2 8" xfId="36467"/>
    <cellStyle name="Normal 2 12 2 8 2" xfId="36468"/>
    <cellStyle name="Normal 2 12 2 8 2 2" xfId="36469"/>
    <cellStyle name="Normal 2 12 2 8 2 3" xfId="36470"/>
    <cellStyle name="Normal 2 12 2 8 3" xfId="36471"/>
    <cellStyle name="Normal 2 12 2 8 4" xfId="36472"/>
    <cellStyle name="Normal 2 12 2 8 5" xfId="36473"/>
    <cellStyle name="Normal 2 12 2 8 6" xfId="36474"/>
    <cellStyle name="Normal 2 12 2 9" xfId="36475"/>
    <cellStyle name="Normal 2 12 2 9 2" xfId="36476"/>
    <cellStyle name="Normal 2 12 2 9 2 2" xfId="36477"/>
    <cellStyle name="Normal 2 12 2 9 2 3" xfId="36478"/>
    <cellStyle name="Normal 2 12 2 9 3" xfId="36479"/>
    <cellStyle name="Normal 2 12 2 9 4" xfId="36480"/>
    <cellStyle name="Normal 2 12 2 9 5" xfId="36481"/>
    <cellStyle name="Normal 2 12 2 9 6" xfId="36482"/>
    <cellStyle name="Normal 2 12 3" xfId="36483"/>
    <cellStyle name="Normal 2 12 3 10" xfId="36484"/>
    <cellStyle name="Normal 2 12 3 11" xfId="36485"/>
    <cellStyle name="Normal 2 12 3 12" xfId="36486"/>
    <cellStyle name="Normal 2 12 3 13" xfId="36487"/>
    <cellStyle name="Normal 2 12 3 2" xfId="36488"/>
    <cellStyle name="Normal 2 12 3 2 10" xfId="36489"/>
    <cellStyle name="Normal 2 12 3 2 2" xfId="36490"/>
    <cellStyle name="Normal 2 12 3 2 2 2" xfId="36491"/>
    <cellStyle name="Normal 2 12 3 2 2 2 2" xfId="36492"/>
    <cellStyle name="Normal 2 12 3 2 2 2 2 2" xfId="36493"/>
    <cellStyle name="Normal 2 12 3 2 2 2 2 3" xfId="36494"/>
    <cellStyle name="Normal 2 12 3 2 2 2 3" xfId="36495"/>
    <cellStyle name="Normal 2 12 3 2 2 2 4" xfId="36496"/>
    <cellStyle name="Normal 2 12 3 2 2 2 5" xfId="36497"/>
    <cellStyle name="Normal 2 12 3 2 2 2 6" xfId="36498"/>
    <cellStyle name="Normal 2 12 3 2 2 3" xfId="36499"/>
    <cellStyle name="Normal 2 12 3 2 2 3 2" xfId="36500"/>
    <cellStyle name="Normal 2 12 3 2 2 3 2 2" xfId="36501"/>
    <cellStyle name="Normal 2 12 3 2 2 3 2 3" xfId="36502"/>
    <cellStyle name="Normal 2 12 3 2 2 3 3" xfId="36503"/>
    <cellStyle name="Normal 2 12 3 2 2 3 4" xfId="36504"/>
    <cellStyle name="Normal 2 12 3 2 2 3 5" xfId="36505"/>
    <cellStyle name="Normal 2 12 3 2 2 3 6" xfId="36506"/>
    <cellStyle name="Normal 2 12 3 2 2 4" xfId="36507"/>
    <cellStyle name="Normal 2 12 3 2 2 4 2" xfId="36508"/>
    <cellStyle name="Normal 2 12 3 2 2 4 3" xfId="36509"/>
    <cellStyle name="Normal 2 12 3 2 2 5" xfId="36510"/>
    <cellStyle name="Normal 2 12 3 2 2 6" xfId="36511"/>
    <cellStyle name="Normal 2 12 3 2 2 7" xfId="36512"/>
    <cellStyle name="Normal 2 12 3 2 2 8" xfId="36513"/>
    <cellStyle name="Normal 2 12 3 2 3" xfId="36514"/>
    <cellStyle name="Normal 2 12 3 2 3 2" xfId="36515"/>
    <cellStyle name="Normal 2 12 3 2 3 2 2" xfId="36516"/>
    <cellStyle name="Normal 2 12 3 2 3 2 2 2" xfId="36517"/>
    <cellStyle name="Normal 2 12 3 2 3 2 2 3" xfId="36518"/>
    <cellStyle name="Normal 2 12 3 2 3 2 3" xfId="36519"/>
    <cellStyle name="Normal 2 12 3 2 3 2 4" xfId="36520"/>
    <cellStyle name="Normal 2 12 3 2 3 2 5" xfId="36521"/>
    <cellStyle name="Normal 2 12 3 2 3 2 6" xfId="36522"/>
    <cellStyle name="Normal 2 12 3 2 3 3" xfId="36523"/>
    <cellStyle name="Normal 2 12 3 2 3 3 2" xfId="36524"/>
    <cellStyle name="Normal 2 12 3 2 3 3 3" xfId="36525"/>
    <cellStyle name="Normal 2 12 3 2 3 4" xfId="36526"/>
    <cellStyle name="Normal 2 12 3 2 3 5" xfId="36527"/>
    <cellStyle name="Normal 2 12 3 2 3 6" xfId="36528"/>
    <cellStyle name="Normal 2 12 3 2 3 7" xfId="36529"/>
    <cellStyle name="Normal 2 12 3 2 4" xfId="36530"/>
    <cellStyle name="Normal 2 12 3 2 4 2" xfId="36531"/>
    <cellStyle name="Normal 2 12 3 2 4 2 2" xfId="36532"/>
    <cellStyle name="Normal 2 12 3 2 4 2 3" xfId="36533"/>
    <cellStyle name="Normal 2 12 3 2 4 3" xfId="36534"/>
    <cellStyle name="Normal 2 12 3 2 4 4" xfId="36535"/>
    <cellStyle name="Normal 2 12 3 2 4 5" xfId="36536"/>
    <cellStyle name="Normal 2 12 3 2 4 6" xfId="36537"/>
    <cellStyle name="Normal 2 12 3 2 5" xfId="36538"/>
    <cellStyle name="Normal 2 12 3 2 5 2" xfId="36539"/>
    <cellStyle name="Normal 2 12 3 2 5 2 2" xfId="36540"/>
    <cellStyle name="Normal 2 12 3 2 5 2 3" xfId="36541"/>
    <cellStyle name="Normal 2 12 3 2 5 3" xfId="36542"/>
    <cellStyle name="Normal 2 12 3 2 5 4" xfId="36543"/>
    <cellStyle name="Normal 2 12 3 2 5 5" xfId="36544"/>
    <cellStyle name="Normal 2 12 3 2 5 6" xfId="36545"/>
    <cellStyle name="Normal 2 12 3 2 6" xfId="36546"/>
    <cellStyle name="Normal 2 12 3 2 6 2" xfId="36547"/>
    <cellStyle name="Normal 2 12 3 2 6 3" xfId="36548"/>
    <cellStyle name="Normal 2 12 3 2 7" xfId="36549"/>
    <cellStyle name="Normal 2 12 3 2 8" xfId="36550"/>
    <cellStyle name="Normal 2 12 3 2 9" xfId="36551"/>
    <cellStyle name="Normal 2 12 3 3" xfId="36552"/>
    <cellStyle name="Normal 2 12 3 3 2" xfId="36553"/>
    <cellStyle name="Normal 2 12 3 3 2 2" xfId="36554"/>
    <cellStyle name="Normal 2 12 3 3 2 2 2" xfId="36555"/>
    <cellStyle name="Normal 2 12 3 3 2 2 2 2" xfId="36556"/>
    <cellStyle name="Normal 2 12 3 3 2 2 2 3" xfId="36557"/>
    <cellStyle name="Normal 2 12 3 3 2 2 3" xfId="36558"/>
    <cellStyle name="Normal 2 12 3 3 2 2 4" xfId="36559"/>
    <cellStyle name="Normal 2 12 3 3 2 2 5" xfId="36560"/>
    <cellStyle name="Normal 2 12 3 3 2 2 6" xfId="36561"/>
    <cellStyle name="Normal 2 12 3 3 2 3" xfId="36562"/>
    <cellStyle name="Normal 2 12 3 3 2 3 2" xfId="36563"/>
    <cellStyle name="Normal 2 12 3 3 2 3 3" xfId="36564"/>
    <cellStyle name="Normal 2 12 3 3 2 4" xfId="36565"/>
    <cellStyle name="Normal 2 12 3 3 2 5" xfId="36566"/>
    <cellStyle name="Normal 2 12 3 3 2 6" xfId="36567"/>
    <cellStyle name="Normal 2 12 3 3 2 7" xfId="36568"/>
    <cellStyle name="Normal 2 12 3 3 3" xfId="36569"/>
    <cellStyle name="Normal 2 12 3 3 3 2" xfId="36570"/>
    <cellStyle name="Normal 2 12 3 3 3 2 2" xfId="36571"/>
    <cellStyle name="Normal 2 12 3 3 3 2 3" xfId="36572"/>
    <cellStyle name="Normal 2 12 3 3 3 3" xfId="36573"/>
    <cellStyle name="Normal 2 12 3 3 3 4" xfId="36574"/>
    <cellStyle name="Normal 2 12 3 3 3 5" xfId="36575"/>
    <cellStyle name="Normal 2 12 3 3 3 6" xfId="36576"/>
    <cellStyle name="Normal 2 12 3 3 4" xfId="36577"/>
    <cellStyle name="Normal 2 12 3 3 4 2" xfId="36578"/>
    <cellStyle name="Normal 2 12 3 3 4 2 2" xfId="36579"/>
    <cellStyle name="Normal 2 12 3 3 4 2 3" xfId="36580"/>
    <cellStyle name="Normal 2 12 3 3 4 3" xfId="36581"/>
    <cellStyle name="Normal 2 12 3 3 4 4" xfId="36582"/>
    <cellStyle name="Normal 2 12 3 3 4 5" xfId="36583"/>
    <cellStyle name="Normal 2 12 3 3 4 6" xfId="36584"/>
    <cellStyle name="Normal 2 12 3 3 5" xfId="36585"/>
    <cellStyle name="Normal 2 12 3 3 5 2" xfId="36586"/>
    <cellStyle name="Normal 2 12 3 3 5 3" xfId="36587"/>
    <cellStyle name="Normal 2 12 3 3 6" xfId="36588"/>
    <cellStyle name="Normal 2 12 3 3 7" xfId="36589"/>
    <cellStyle name="Normal 2 12 3 3 8" xfId="36590"/>
    <cellStyle name="Normal 2 12 3 3 9" xfId="36591"/>
    <cellStyle name="Normal 2 12 3 4" xfId="36592"/>
    <cellStyle name="Normal 2 12 3 4 2" xfId="36593"/>
    <cellStyle name="Normal 2 12 3 4 2 2" xfId="36594"/>
    <cellStyle name="Normal 2 12 3 4 2 2 2" xfId="36595"/>
    <cellStyle name="Normal 2 12 3 4 2 2 3" xfId="36596"/>
    <cellStyle name="Normal 2 12 3 4 2 3" xfId="36597"/>
    <cellStyle name="Normal 2 12 3 4 2 4" xfId="36598"/>
    <cellStyle name="Normal 2 12 3 4 2 5" xfId="36599"/>
    <cellStyle name="Normal 2 12 3 4 2 6" xfId="36600"/>
    <cellStyle name="Normal 2 12 3 4 3" xfId="36601"/>
    <cellStyle name="Normal 2 12 3 4 3 2" xfId="36602"/>
    <cellStyle name="Normal 2 12 3 4 3 3" xfId="36603"/>
    <cellStyle name="Normal 2 12 3 4 4" xfId="36604"/>
    <cellStyle name="Normal 2 12 3 4 5" xfId="36605"/>
    <cellStyle name="Normal 2 12 3 4 6" xfId="36606"/>
    <cellStyle name="Normal 2 12 3 4 7" xfId="36607"/>
    <cellStyle name="Normal 2 12 3 5" xfId="36608"/>
    <cellStyle name="Normal 2 12 3 5 2" xfId="36609"/>
    <cellStyle name="Normal 2 12 3 5 2 2" xfId="36610"/>
    <cellStyle name="Normal 2 12 3 5 2 3" xfId="36611"/>
    <cellStyle name="Normal 2 12 3 5 3" xfId="36612"/>
    <cellStyle name="Normal 2 12 3 5 4" xfId="36613"/>
    <cellStyle name="Normal 2 12 3 5 5" xfId="36614"/>
    <cellStyle name="Normal 2 12 3 5 6" xfId="36615"/>
    <cellStyle name="Normal 2 12 3 6" xfId="36616"/>
    <cellStyle name="Normal 2 12 3 6 2" xfId="36617"/>
    <cellStyle name="Normal 2 12 3 6 2 2" xfId="36618"/>
    <cellStyle name="Normal 2 12 3 6 2 3" xfId="36619"/>
    <cellStyle name="Normal 2 12 3 6 3" xfId="36620"/>
    <cellStyle name="Normal 2 12 3 6 4" xfId="36621"/>
    <cellStyle name="Normal 2 12 3 6 5" xfId="36622"/>
    <cellStyle name="Normal 2 12 3 6 6" xfId="36623"/>
    <cellStyle name="Normal 2 12 3 7" xfId="36624"/>
    <cellStyle name="Normal 2 12 3 7 2" xfId="36625"/>
    <cellStyle name="Normal 2 12 3 7 2 2" xfId="36626"/>
    <cellStyle name="Normal 2 12 3 7 2 3" xfId="36627"/>
    <cellStyle name="Normal 2 12 3 7 3" xfId="36628"/>
    <cellStyle name="Normal 2 12 3 7 4" xfId="36629"/>
    <cellStyle name="Normal 2 12 3 7 5" xfId="36630"/>
    <cellStyle name="Normal 2 12 3 7 6" xfId="36631"/>
    <cellStyle name="Normal 2 12 3 8" xfId="36632"/>
    <cellStyle name="Normal 2 12 3 8 2" xfId="36633"/>
    <cellStyle name="Normal 2 12 3 8 2 2" xfId="36634"/>
    <cellStyle name="Normal 2 12 3 8 2 3" xfId="36635"/>
    <cellStyle name="Normal 2 12 3 8 3" xfId="36636"/>
    <cellStyle name="Normal 2 12 3 8 4" xfId="36637"/>
    <cellStyle name="Normal 2 12 3 8 5" xfId="36638"/>
    <cellStyle name="Normal 2 12 3 8 6" xfId="36639"/>
    <cellStyle name="Normal 2 12 3 9" xfId="36640"/>
    <cellStyle name="Normal 2 12 3 9 2" xfId="36641"/>
    <cellStyle name="Normal 2 12 3 9 3" xfId="36642"/>
    <cellStyle name="Normal 2 12 4" xfId="36643"/>
    <cellStyle name="Normal 2 12 4 10" xfId="36644"/>
    <cellStyle name="Normal 2 12 4 2" xfId="36645"/>
    <cellStyle name="Normal 2 12 4 2 2" xfId="36646"/>
    <cellStyle name="Normal 2 12 4 2 2 2" xfId="36647"/>
    <cellStyle name="Normal 2 12 4 2 2 2 2" xfId="36648"/>
    <cellStyle name="Normal 2 12 4 2 2 2 3" xfId="36649"/>
    <cellStyle name="Normal 2 12 4 2 2 3" xfId="36650"/>
    <cellStyle name="Normal 2 12 4 2 2 4" xfId="36651"/>
    <cellStyle name="Normal 2 12 4 2 2 5" xfId="36652"/>
    <cellStyle name="Normal 2 12 4 2 2 6" xfId="36653"/>
    <cellStyle name="Normal 2 12 4 2 3" xfId="36654"/>
    <cellStyle name="Normal 2 12 4 2 3 2" xfId="36655"/>
    <cellStyle name="Normal 2 12 4 2 3 2 2" xfId="36656"/>
    <cellStyle name="Normal 2 12 4 2 3 2 3" xfId="36657"/>
    <cellStyle name="Normal 2 12 4 2 3 3" xfId="36658"/>
    <cellStyle name="Normal 2 12 4 2 3 4" xfId="36659"/>
    <cellStyle name="Normal 2 12 4 2 3 5" xfId="36660"/>
    <cellStyle name="Normal 2 12 4 2 3 6" xfId="36661"/>
    <cellStyle name="Normal 2 12 4 2 4" xfId="36662"/>
    <cellStyle name="Normal 2 12 4 2 4 2" xfId="36663"/>
    <cellStyle name="Normal 2 12 4 2 4 3" xfId="36664"/>
    <cellStyle name="Normal 2 12 4 2 5" xfId="36665"/>
    <cellStyle name="Normal 2 12 4 2 6" xfId="36666"/>
    <cellStyle name="Normal 2 12 4 2 7" xfId="36667"/>
    <cellStyle name="Normal 2 12 4 2 8" xfId="36668"/>
    <cellStyle name="Normal 2 12 4 3" xfId="36669"/>
    <cellStyle name="Normal 2 12 4 3 2" xfId="36670"/>
    <cellStyle name="Normal 2 12 4 3 2 2" xfId="36671"/>
    <cellStyle name="Normal 2 12 4 3 2 2 2" xfId="36672"/>
    <cellStyle name="Normal 2 12 4 3 2 2 3" xfId="36673"/>
    <cellStyle name="Normal 2 12 4 3 2 3" xfId="36674"/>
    <cellStyle name="Normal 2 12 4 3 2 4" xfId="36675"/>
    <cellStyle name="Normal 2 12 4 3 2 5" xfId="36676"/>
    <cellStyle name="Normal 2 12 4 3 2 6" xfId="36677"/>
    <cellStyle name="Normal 2 12 4 3 3" xfId="36678"/>
    <cellStyle name="Normal 2 12 4 3 3 2" xfId="36679"/>
    <cellStyle name="Normal 2 12 4 3 3 3" xfId="36680"/>
    <cellStyle name="Normal 2 12 4 3 4" xfId="36681"/>
    <cellStyle name="Normal 2 12 4 3 5" xfId="36682"/>
    <cellStyle name="Normal 2 12 4 3 6" xfId="36683"/>
    <cellStyle name="Normal 2 12 4 3 7" xfId="36684"/>
    <cellStyle name="Normal 2 12 4 4" xfId="36685"/>
    <cellStyle name="Normal 2 12 4 4 2" xfId="36686"/>
    <cellStyle name="Normal 2 12 4 4 2 2" xfId="36687"/>
    <cellStyle name="Normal 2 12 4 4 2 3" xfId="36688"/>
    <cellStyle name="Normal 2 12 4 4 3" xfId="36689"/>
    <cellStyle name="Normal 2 12 4 4 4" xfId="36690"/>
    <cellStyle name="Normal 2 12 4 4 5" xfId="36691"/>
    <cellStyle name="Normal 2 12 4 4 6" xfId="36692"/>
    <cellStyle name="Normal 2 12 4 5" xfId="36693"/>
    <cellStyle name="Normal 2 12 4 5 2" xfId="36694"/>
    <cellStyle name="Normal 2 12 4 5 2 2" xfId="36695"/>
    <cellStyle name="Normal 2 12 4 5 2 3" xfId="36696"/>
    <cellStyle name="Normal 2 12 4 5 3" xfId="36697"/>
    <cellStyle name="Normal 2 12 4 5 4" xfId="36698"/>
    <cellStyle name="Normal 2 12 4 5 5" xfId="36699"/>
    <cellStyle name="Normal 2 12 4 5 6" xfId="36700"/>
    <cellStyle name="Normal 2 12 4 6" xfId="36701"/>
    <cellStyle name="Normal 2 12 4 6 2" xfId="36702"/>
    <cellStyle name="Normal 2 12 4 6 3" xfId="36703"/>
    <cellStyle name="Normal 2 12 4 7" xfId="36704"/>
    <cellStyle name="Normal 2 12 4 8" xfId="36705"/>
    <cellStyle name="Normal 2 12 4 9" xfId="36706"/>
    <cellStyle name="Normal 2 12 5" xfId="36707"/>
    <cellStyle name="Normal 2 12 5 2" xfId="36708"/>
    <cellStyle name="Normal 2 12 5 2 2" xfId="36709"/>
    <cellStyle name="Normal 2 12 5 2 2 2" xfId="36710"/>
    <cellStyle name="Normal 2 12 5 2 2 2 2" xfId="36711"/>
    <cellStyle name="Normal 2 12 5 2 2 2 3" xfId="36712"/>
    <cellStyle name="Normal 2 12 5 2 2 3" xfId="36713"/>
    <cellStyle name="Normal 2 12 5 2 2 4" xfId="36714"/>
    <cellStyle name="Normal 2 12 5 2 2 5" xfId="36715"/>
    <cellStyle name="Normal 2 12 5 2 2 6" xfId="36716"/>
    <cellStyle name="Normal 2 12 5 2 3" xfId="36717"/>
    <cellStyle name="Normal 2 12 5 2 3 2" xfId="36718"/>
    <cellStyle name="Normal 2 12 5 2 3 3" xfId="36719"/>
    <cellStyle name="Normal 2 12 5 2 4" xfId="36720"/>
    <cellStyle name="Normal 2 12 5 2 5" xfId="36721"/>
    <cellStyle name="Normal 2 12 5 2 6" xfId="36722"/>
    <cellStyle name="Normal 2 12 5 2 7" xfId="36723"/>
    <cellStyle name="Normal 2 12 5 3" xfId="36724"/>
    <cellStyle name="Normal 2 12 5 3 2" xfId="36725"/>
    <cellStyle name="Normal 2 12 5 3 2 2" xfId="36726"/>
    <cellStyle name="Normal 2 12 5 3 2 3" xfId="36727"/>
    <cellStyle name="Normal 2 12 5 3 3" xfId="36728"/>
    <cellStyle name="Normal 2 12 5 3 4" xfId="36729"/>
    <cellStyle name="Normal 2 12 5 3 5" xfId="36730"/>
    <cellStyle name="Normal 2 12 5 3 6" xfId="36731"/>
    <cellStyle name="Normal 2 12 5 4" xfId="36732"/>
    <cellStyle name="Normal 2 12 5 4 2" xfId="36733"/>
    <cellStyle name="Normal 2 12 5 4 2 2" xfId="36734"/>
    <cellStyle name="Normal 2 12 5 4 2 3" xfId="36735"/>
    <cellStyle name="Normal 2 12 5 4 3" xfId="36736"/>
    <cellStyle name="Normal 2 12 5 4 4" xfId="36737"/>
    <cellStyle name="Normal 2 12 5 4 5" xfId="36738"/>
    <cellStyle name="Normal 2 12 5 4 6" xfId="36739"/>
    <cellStyle name="Normal 2 12 5 5" xfId="36740"/>
    <cellStyle name="Normal 2 12 5 5 2" xfId="36741"/>
    <cellStyle name="Normal 2 12 5 5 3" xfId="36742"/>
    <cellStyle name="Normal 2 12 5 6" xfId="36743"/>
    <cellStyle name="Normal 2 12 5 7" xfId="36744"/>
    <cellStyle name="Normal 2 12 5 8" xfId="36745"/>
    <cellStyle name="Normal 2 12 5 9" xfId="36746"/>
    <cellStyle name="Normal 2 12 6" xfId="36747"/>
    <cellStyle name="Normal 2 12 6 2" xfId="36748"/>
    <cellStyle name="Normal 2 12 6 2 2" xfId="36749"/>
    <cellStyle name="Normal 2 12 6 2 2 2" xfId="36750"/>
    <cellStyle name="Normal 2 12 6 2 2 3" xfId="36751"/>
    <cellStyle name="Normal 2 12 6 2 3" xfId="36752"/>
    <cellStyle name="Normal 2 12 6 2 4" xfId="36753"/>
    <cellStyle name="Normal 2 12 6 2 5" xfId="36754"/>
    <cellStyle name="Normal 2 12 6 2 6" xfId="36755"/>
    <cellStyle name="Normal 2 12 6 3" xfId="36756"/>
    <cellStyle name="Normal 2 12 6 3 2" xfId="36757"/>
    <cellStyle name="Normal 2 12 6 3 3" xfId="36758"/>
    <cellStyle name="Normal 2 12 6 4" xfId="36759"/>
    <cellStyle name="Normal 2 12 6 5" xfId="36760"/>
    <cellStyle name="Normal 2 12 6 6" xfId="36761"/>
    <cellStyle name="Normal 2 12 6 7" xfId="36762"/>
    <cellStyle name="Normal 2 12 7" xfId="36763"/>
    <cellStyle name="Normal 2 12 7 2" xfId="36764"/>
    <cellStyle name="Normal 2 12 7 2 2" xfId="36765"/>
    <cellStyle name="Normal 2 12 7 2 3" xfId="36766"/>
    <cellStyle name="Normal 2 12 7 3" xfId="36767"/>
    <cellStyle name="Normal 2 12 7 4" xfId="36768"/>
    <cellStyle name="Normal 2 12 7 5" xfId="36769"/>
    <cellStyle name="Normal 2 12 7 6" xfId="36770"/>
    <cellStyle name="Normal 2 12 8" xfId="36771"/>
    <cellStyle name="Normal 2 12 8 2" xfId="36772"/>
    <cellStyle name="Normal 2 12 8 2 2" xfId="36773"/>
    <cellStyle name="Normal 2 12 8 2 3" xfId="36774"/>
    <cellStyle name="Normal 2 12 8 3" xfId="36775"/>
    <cellStyle name="Normal 2 12 8 4" xfId="36776"/>
    <cellStyle name="Normal 2 12 8 5" xfId="36777"/>
    <cellStyle name="Normal 2 12 8 6" xfId="36778"/>
    <cellStyle name="Normal 2 12 9" xfId="36779"/>
    <cellStyle name="Normal 2 12 9 2" xfId="36780"/>
    <cellStyle name="Normal 2 12 9 2 2" xfId="36781"/>
    <cellStyle name="Normal 2 12 9 2 3" xfId="36782"/>
    <cellStyle name="Normal 2 12 9 3" xfId="36783"/>
    <cellStyle name="Normal 2 12 9 4" xfId="36784"/>
    <cellStyle name="Normal 2 12 9 5" xfId="36785"/>
    <cellStyle name="Normal 2 12 9 6" xfId="36786"/>
    <cellStyle name="Normal 2 13" xfId="36787"/>
    <cellStyle name="Normal 2 13 10" xfId="36788"/>
    <cellStyle name="Normal 2 13 11" xfId="36789"/>
    <cellStyle name="Normal 2 13 12" xfId="36790"/>
    <cellStyle name="Normal 2 13 13" xfId="36791"/>
    <cellStyle name="Normal 2 13 2" xfId="36792"/>
    <cellStyle name="Normal 2 13 2 10" xfId="36793"/>
    <cellStyle name="Normal 2 13 2 2" xfId="36794"/>
    <cellStyle name="Normal 2 13 2 2 2" xfId="36795"/>
    <cellStyle name="Normal 2 13 2 2 2 2" xfId="36796"/>
    <cellStyle name="Normal 2 13 2 2 2 2 2" xfId="36797"/>
    <cellStyle name="Normal 2 13 2 2 2 2 3" xfId="36798"/>
    <cellStyle name="Normal 2 13 2 2 2 3" xfId="36799"/>
    <cellStyle name="Normal 2 13 2 2 2 4" xfId="36800"/>
    <cellStyle name="Normal 2 13 2 2 2 5" xfId="36801"/>
    <cellStyle name="Normal 2 13 2 2 2 6" xfId="36802"/>
    <cellStyle name="Normal 2 13 2 2 3" xfId="36803"/>
    <cellStyle name="Normal 2 13 2 2 3 2" xfId="36804"/>
    <cellStyle name="Normal 2 13 2 2 3 2 2" xfId="36805"/>
    <cellStyle name="Normal 2 13 2 2 3 2 3" xfId="36806"/>
    <cellStyle name="Normal 2 13 2 2 3 3" xfId="36807"/>
    <cellStyle name="Normal 2 13 2 2 3 4" xfId="36808"/>
    <cellStyle name="Normal 2 13 2 2 3 5" xfId="36809"/>
    <cellStyle name="Normal 2 13 2 2 3 6" xfId="36810"/>
    <cellStyle name="Normal 2 13 2 2 4" xfId="36811"/>
    <cellStyle name="Normal 2 13 2 2 4 2" xfId="36812"/>
    <cellStyle name="Normal 2 13 2 2 4 3" xfId="36813"/>
    <cellStyle name="Normal 2 13 2 2 5" xfId="36814"/>
    <cellStyle name="Normal 2 13 2 2 6" xfId="36815"/>
    <cellStyle name="Normal 2 13 2 2 7" xfId="36816"/>
    <cellStyle name="Normal 2 13 2 2 8" xfId="36817"/>
    <cellStyle name="Normal 2 13 2 3" xfId="36818"/>
    <cellStyle name="Normal 2 13 2 3 2" xfId="36819"/>
    <cellStyle name="Normal 2 13 2 3 2 2" xfId="36820"/>
    <cellStyle name="Normal 2 13 2 3 2 2 2" xfId="36821"/>
    <cellStyle name="Normal 2 13 2 3 2 2 3" xfId="36822"/>
    <cellStyle name="Normal 2 13 2 3 2 3" xfId="36823"/>
    <cellStyle name="Normal 2 13 2 3 2 4" xfId="36824"/>
    <cellStyle name="Normal 2 13 2 3 2 5" xfId="36825"/>
    <cellStyle name="Normal 2 13 2 3 2 6" xfId="36826"/>
    <cellStyle name="Normal 2 13 2 3 3" xfId="36827"/>
    <cellStyle name="Normal 2 13 2 3 3 2" xfId="36828"/>
    <cellStyle name="Normal 2 13 2 3 3 3" xfId="36829"/>
    <cellStyle name="Normal 2 13 2 3 4" xfId="36830"/>
    <cellStyle name="Normal 2 13 2 3 5" xfId="36831"/>
    <cellStyle name="Normal 2 13 2 3 6" xfId="36832"/>
    <cellStyle name="Normal 2 13 2 3 7" xfId="36833"/>
    <cellStyle name="Normal 2 13 2 4" xfId="36834"/>
    <cellStyle name="Normal 2 13 2 4 2" xfId="36835"/>
    <cellStyle name="Normal 2 13 2 4 2 2" xfId="36836"/>
    <cellStyle name="Normal 2 13 2 4 2 3" xfId="36837"/>
    <cellStyle name="Normal 2 13 2 4 3" xfId="36838"/>
    <cellStyle name="Normal 2 13 2 4 4" xfId="36839"/>
    <cellStyle name="Normal 2 13 2 4 5" xfId="36840"/>
    <cellStyle name="Normal 2 13 2 4 6" xfId="36841"/>
    <cellStyle name="Normal 2 13 2 5" xfId="36842"/>
    <cellStyle name="Normal 2 13 2 5 2" xfId="36843"/>
    <cellStyle name="Normal 2 13 2 5 2 2" xfId="36844"/>
    <cellStyle name="Normal 2 13 2 5 2 3" xfId="36845"/>
    <cellStyle name="Normal 2 13 2 5 3" xfId="36846"/>
    <cellStyle name="Normal 2 13 2 5 4" xfId="36847"/>
    <cellStyle name="Normal 2 13 2 5 5" xfId="36848"/>
    <cellStyle name="Normal 2 13 2 5 6" xfId="36849"/>
    <cellStyle name="Normal 2 13 2 6" xfId="36850"/>
    <cellStyle name="Normal 2 13 2 6 2" xfId="36851"/>
    <cellStyle name="Normal 2 13 2 6 3" xfId="36852"/>
    <cellStyle name="Normal 2 13 2 7" xfId="36853"/>
    <cellStyle name="Normal 2 13 2 8" xfId="36854"/>
    <cellStyle name="Normal 2 13 2 9" xfId="36855"/>
    <cellStyle name="Normal 2 13 3" xfId="36856"/>
    <cellStyle name="Normal 2 13 3 2" xfId="36857"/>
    <cellStyle name="Normal 2 13 3 2 2" xfId="36858"/>
    <cellStyle name="Normal 2 13 3 2 2 2" xfId="36859"/>
    <cellStyle name="Normal 2 13 3 2 2 2 2" xfId="36860"/>
    <cellStyle name="Normal 2 13 3 2 2 2 3" xfId="36861"/>
    <cellStyle name="Normal 2 13 3 2 2 3" xfId="36862"/>
    <cellStyle name="Normal 2 13 3 2 2 4" xfId="36863"/>
    <cellStyle name="Normal 2 13 3 2 2 5" xfId="36864"/>
    <cellStyle name="Normal 2 13 3 2 2 6" xfId="36865"/>
    <cellStyle name="Normal 2 13 3 2 3" xfId="36866"/>
    <cellStyle name="Normal 2 13 3 2 3 2" xfId="36867"/>
    <cellStyle name="Normal 2 13 3 2 3 3" xfId="36868"/>
    <cellStyle name="Normal 2 13 3 2 4" xfId="36869"/>
    <cellStyle name="Normal 2 13 3 2 5" xfId="36870"/>
    <cellStyle name="Normal 2 13 3 2 6" xfId="36871"/>
    <cellStyle name="Normal 2 13 3 2 7" xfId="36872"/>
    <cellStyle name="Normal 2 13 3 3" xfId="36873"/>
    <cellStyle name="Normal 2 13 3 3 2" xfId="36874"/>
    <cellStyle name="Normal 2 13 3 3 2 2" xfId="36875"/>
    <cellStyle name="Normal 2 13 3 3 2 3" xfId="36876"/>
    <cellStyle name="Normal 2 13 3 3 3" xfId="36877"/>
    <cellStyle name="Normal 2 13 3 3 4" xfId="36878"/>
    <cellStyle name="Normal 2 13 3 3 5" xfId="36879"/>
    <cellStyle name="Normal 2 13 3 3 6" xfId="36880"/>
    <cellStyle name="Normal 2 13 3 4" xfId="36881"/>
    <cellStyle name="Normal 2 13 3 4 2" xfId="36882"/>
    <cellStyle name="Normal 2 13 3 4 2 2" xfId="36883"/>
    <cellStyle name="Normal 2 13 3 4 2 3" xfId="36884"/>
    <cellStyle name="Normal 2 13 3 4 3" xfId="36885"/>
    <cellStyle name="Normal 2 13 3 4 4" xfId="36886"/>
    <cellStyle name="Normal 2 13 3 4 5" xfId="36887"/>
    <cellStyle name="Normal 2 13 3 4 6" xfId="36888"/>
    <cellStyle name="Normal 2 13 3 5" xfId="36889"/>
    <cellStyle name="Normal 2 13 3 5 2" xfId="36890"/>
    <cellStyle name="Normal 2 13 3 5 3" xfId="36891"/>
    <cellStyle name="Normal 2 13 3 6" xfId="36892"/>
    <cellStyle name="Normal 2 13 3 7" xfId="36893"/>
    <cellStyle name="Normal 2 13 3 8" xfId="36894"/>
    <cellStyle name="Normal 2 13 3 9" xfId="36895"/>
    <cellStyle name="Normal 2 13 4" xfId="36896"/>
    <cellStyle name="Normal 2 13 4 2" xfId="36897"/>
    <cellStyle name="Normal 2 13 4 2 2" xfId="36898"/>
    <cellStyle name="Normal 2 13 4 2 2 2" xfId="36899"/>
    <cellStyle name="Normal 2 13 4 2 2 3" xfId="36900"/>
    <cellStyle name="Normal 2 13 4 2 3" xfId="36901"/>
    <cellStyle name="Normal 2 13 4 2 4" xfId="36902"/>
    <cellStyle name="Normal 2 13 4 2 5" xfId="36903"/>
    <cellStyle name="Normal 2 13 4 2 6" xfId="36904"/>
    <cellStyle name="Normal 2 13 4 3" xfId="36905"/>
    <cellStyle name="Normal 2 13 4 3 2" xfId="36906"/>
    <cellStyle name="Normal 2 13 4 3 3" xfId="36907"/>
    <cellStyle name="Normal 2 13 4 4" xfId="36908"/>
    <cellStyle name="Normal 2 13 4 5" xfId="36909"/>
    <cellStyle name="Normal 2 13 4 6" xfId="36910"/>
    <cellStyle name="Normal 2 13 4 7" xfId="36911"/>
    <cellStyle name="Normal 2 13 5" xfId="36912"/>
    <cellStyle name="Normal 2 13 5 2" xfId="36913"/>
    <cellStyle name="Normal 2 13 5 2 2" xfId="36914"/>
    <cellStyle name="Normal 2 13 5 2 3" xfId="36915"/>
    <cellStyle name="Normal 2 13 5 3" xfId="36916"/>
    <cellStyle name="Normal 2 13 5 4" xfId="36917"/>
    <cellStyle name="Normal 2 13 5 5" xfId="36918"/>
    <cellStyle name="Normal 2 13 5 6" xfId="36919"/>
    <cellStyle name="Normal 2 13 6" xfId="36920"/>
    <cellStyle name="Normal 2 13 6 2" xfId="36921"/>
    <cellStyle name="Normal 2 13 6 2 2" xfId="36922"/>
    <cellStyle name="Normal 2 13 6 2 3" xfId="36923"/>
    <cellStyle name="Normal 2 13 6 3" xfId="36924"/>
    <cellStyle name="Normal 2 13 6 4" xfId="36925"/>
    <cellStyle name="Normal 2 13 6 5" xfId="36926"/>
    <cellStyle name="Normal 2 13 6 6" xfId="36927"/>
    <cellStyle name="Normal 2 13 7" xfId="36928"/>
    <cellStyle name="Normal 2 13 7 2" xfId="36929"/>
    <cellStyle name="Normal 2 13 7 2 2" xfId="36930"/>
    <cellStyle name="Normal 2 13 7 2 3" xfId="36931"/>
    <cellStyle name="Normal 2 13 7 3" xfId="36932"/>
    <cellStyle name="Normal 2 13 7 4" xfId="36933"/>
    <cellStyle name="Normal 2 13 7 5" xfId="36934"/>
    <cellStyle name="Normal 2 13 7 6" xfId="36935"/>
    <cellStyle name="Normal 2 13 8" xfId="36936"/>
    <cellStyle name="Normal 2 13 8 2" xfId="36937"/>
    <cellStyle name="Normal 2 13 8 2 2" xfId="36938"/>
    <cellStyle name="Normal 2 13 8 2 3" xfId="36939"/>
    <cellStyle name="Normal 2 13 8 3" xfId="36940"/>
    <cellStyle name="Normal 2 13 8 4" xfId="36941"/>
    <cellStyle name="Normal 2 13 8 5" xfId="36942"/>
    <cellStyle name="Normal 2 13 8 6" xfId="36943"/>
    <cellStyle name="Normal 2 13 9" xfId="36944"/>
    <cellStyle name="Normal 2 13 9 2" xfId="36945"/>
    <cellStyle name="Normal 2 13 9 3" xfId="36946"/>
    <cellStyle name="Normal 2 14" xfId="36947"/>
    <cellStyle name="Normal 2 14 10" xfId="36948"/>
    <cellStyle name="Normal 2 14 11" xfId="36949"/>
    <cellStyle name="Normal 2 14 12" xfId="36950"/>
    <cellStyle name="Normal 2 14 13" xfId="36951"/>
    <cellStyle name="Normal 2 14 2" xfId="36952"/>
    <cellStyle name="Normal 2 14 2 10" xfId="36953"/>
    <cellStyle name="Normal 2 14 2 2" xfId="36954"/>
    <cellStyle name="Normal 2 14 2 2 2" xfId="36955"/>
    <cellStyle name="Normal 2 14 2 2 2 2" xfId="36956"/>
    <cellStyle name="Normal 2 14 2 2 2 2 2" xfId="36957"/>
    <cellStyle name="Normal 2 14 2 2 2 2 3" xfId="36958"/>
    <cellStyle name="Normal 2 14 2 2 2 3" xfId="36959"/>
    <cellStyle name="Normal 2 14 2 2 2 4" xfId="36960"/>
    <cellStyle name="Normal 2 14 2 2 2 5" xfId="36961"/>
    <cellStyle name="Normal 2 14 2 2 2 6" xfId="36962"/>
    <cellStyle name="Normal 2 14 2 2 3" xfId="36963"/>
    <cellStyle name="Normal 2 14 2 2 3 2" xfId="36964"/>
    <cellStyle name="Normal 2 14 2 2 3 2 2" xfId="36965"/>
    <cellStyle name="Normal 2 14 2 2 3 2 3" xfId="36966"/>
    <cellStyle name="Normal 2 14 2 2 3 3" xfId="36967"/>
    <cellStyle name="Normal 2 14 2 2 3 4" xfId="36968"/>
    <cellStyle name="Normal 2 14 2 2 3 5" xfId="36969"/>
    <cellStyle name="Normal 2 14 2 2 3 6" xfId="36970"/>
    <cellStyle name="Normal 2 14 2 2 4" xfId="36971"/>
    <cellStyle name="Normal 2 14 2 2 4 2" xfId="36972"/>
    <cellStyle name="Normal 2 14 2 2 4 3" xfId="36973"/>
    <cellStyle name="Normal 2 14 2 2 5" xfId="36974"/>
    <cellStyle name="Normal 2 14 2 2 6" xfId="36975"/>
    <cellStyle name="Normal 2 14 2 2 7" xfId="36976"/>
    <cellStyle name="Normal 2 14 2 2 8" xfId="36977"/>
    <cellStyle name="Normal 2 14 2 3" xfId="36978"/>
    <cellStyle name="Normal 2 14 2 3 2" xfId="36979"/>
    <cellStyle name="Normal 2 14 2 3 2 2" xfId="36980"/>
    <cellStyle name="Normal 2 14 2 3 2 2 2" xfId="36981"/>
    <cellStyle name="Normal 2 14 2 3 2 2 3" xfId="36982"/>
    <cellStyle name="Normal 2 14 2 3 2 3" xfId="36983"/>
    <cellStyle name="Normal 2 14 2 3 2 4" xfId="36984"/>
    <cellStyle name="Normal 2 14 2 3 2 5" xfId="36985"/>
    <cellStyle name="Normal 2 14 2 3 2 6" xfId="36986"/>
    <cellStyle name="Normal 2 14 2 3 3" xfId="36987"/>
    <cellStyle name="Normal 2 14 2 3 3 2" xfId="36988"/>
    <cellStyle name="Normal 2 14 2 3 3 3" xfId="36989"/>
    <cellStyle name="Normal 2 14 2 3 4" xfId="36990"/>
    <cellStyle name="Normal 2 14 2 3 5" xfId="36991"/>
    <cellStyle name="Normal 2 14 2 3 6" xfId="36992"/>
    <cellStyle name="Normal 2 14 2 3 7" xfId="36993"/>
    <cellStyle name="Normal 2 14 2 4" xfId="36994"/>
    <cellStyle name="Normal 2 14 2 4 2" xfId="36995"/>
    <cellStyle name="Normal 2 14 2 4 2 2" xfId="36996"/>
    <cellStyle name="Normal 2 14 2 4 2 3" xfId="36997"/>
    <cellStyle name="Normal 2 14 2 4 3" xfId="36998"/>
    <cellStyle name="Normal 2 14 2 4 4" xfId="36999"/>
    <cellStyle name="Normal 2 14 2 4 5" xfId="37000"/>
    <cellStyle name="Normal 2 14 2 4 6" xfId="37001"/>
    <cellStyle name="Normal 2 14 2 5" xfId="37002"/>
    <cellStyle name="Normal 2 14 2 5 2" xfId="37003"/>
    <cellStyle name="Normal 2 14 2 5 2 2" xfId="37004"/>
    <cellStyle name="Normal 2 14 2 5 2 3" xfId="37005"/>
    <cellStyle name="Normal 2 14 2 5 3" xfId="37006"/>
    <cellStyle name="Normal 2 14 2 5 4" xfId="37007"/>
    <cellStyle name="Normal 2 14 2 5 5" xfId="37008"/>
    <cellStyle name="Normal 2 14 2 5 6" xfId="37009"/>
    <cellStyle name="Normal 2 14 2 6" xfId="37010"/>
    <cellStyle name="Normal 2 14 2 6 2" xfId="37011"/>
    <cellStyle name="Normal 2 14 2 6 3" xfId="37012"/>
    <cellStyle name="Normal 2 14 2 7" xfId="37013"/>
    <cellStyle name="Normal 2 14 2 8" xfId="37014"/>
    <cellStyle name="Normal 2 14 2 9" xfId="37015"/>
    <cellStyle name="Normal 2 14 3" xfId="37016"/>
    <cellStyle name="Normal 2 14 3 2" xfId="37017"/>
    <cellStyle name="Normal 2 14 3 2 2" xfId="37018"/>
    <cellStyle name="Normal 2 14 3 2 2 2" xfId="37019"/>
    <cellStyle name="Normal 2 14 3 2 2 2 2" xfId="37020"/>
    <cellStyle name="Normal 2 14 3 2 2 2 3" xfId="37021"/>
    <cellStyle name="Normal 2 14 3 2 2 3" xfId="37022"/>
    <cellStyle name="Normal 2 14 3 2 2 4" xfId="37023"/>
    <cellStyle name="Normal 2 14 3 2 2 5" xfId="37024"/>
    <cellStyle name="Normal 2 14 3 2 2 6" xfId="37025"/>
    <cellStyle name="Normal 2 14 3 2 3" xfId="37026"/>
    <cellStyle name="Normal 2 14 3 2 3 2" xfId="37027"/>
    <cellStyle name="Normal 2 14 3 2 3 3" xfId="37028"/>
    <cellStyle name="Normal 2 14 3 2 4" xfId="37029"/>
    <cellStyle name="Normal 2 14 3 2 5" xfId="37030"/>
    <cellStyle name="Normal 2 14 3 2 6" xfId="37031"/>
    <cellStyle name="Normal 2 14 3 2 7" xfId="37032"/>
    <cellStyle name="Normal 2 14 3 3" xfId="37033"/>
    <cellStyle name="Normal 2 14 3 3 2" xfId="37034"/>
    <cellStyle name="Normal 2 14 3 3 2 2" xfId="37035"/>
    <cellStyle name="Normal 2 14 3 3 2 3" xfId="37036"/>
    <cellStyle name="Normal 2 14 3 3 3" xfId="37037"/>
    <cellStyle name="Normal 2 14 3 3 4" xfId="37038"/>
    <cellStyle name="Normal 2 14 3 3 5" xfId="37039"/>
    <cellStyle name="Normal 2 14 3 3 6" xfId="37040"/>
    <cellStyle name="Normal 2 14 3 4" xfId="37041"/>
    <cellStyle name="Normal 2 14 3 4 2" xfId="37042"/>
    <cellStyle name="Normal 2 14 3 4 2 2" xfId="37043"/>
    <cellStyle name="Normal 2 14 3 4 2 3" xfId="37044"/>
    <cellStyle name="Normal 2 14 3 4 3" xfId="37045"/>
    <cellStyle name="Normal 2 14 3 4 4" xfId="37046"/>
    <cellStyle name="Normal 2 14 3 4 5" xfId="37047"/>
    <cellStyle name="Normal 2 14 3 4 6" xfId="37048"/>
    <cellStyle name="Normal 2 14 3 5" xfId="37049"/>
    <cellStyle name="Normal 2 14 3 5 2" xfId="37050"/>
    <cellStyle name="Normal 2 14 3 5 3" xfId="37051"/>
    <cellStyle name="Normal 2 14 3 6" xfId="37052"/>
    <cellStyle name="Normal 2 14 3 7" xfId="37053"/>
    <cellStyle name="Normal 2 14 3 8" xfId="37054"/>
    <cellStyle name="Normal 2 14 3 9" xfId="37055"/>
    <cellStyle name="Normal 2 14 4" xfId="37056"/>
    <cellStyle name="Normal 2 14 4 2" xfId="37057"/>
    <cellStyle name="Normal 2 14 4 2 2" xfId="37058"/>
    <cellStyle name="Normal 2 14 4 2 2 2" xfId="37059"/>
    <cellStyle name="Normal 2 14 4 2 2 3" xfId="37060"/>
    <cellStyle name="Normal 2 14 4 2 3" xfId="37061"/>
    <cellStyle name="Normal 2 14 4 2 4" xfId="37062"/>
    <cellStyle name="Normal 2 14 4 2 5" xfId="37063"/>
    <cellStyle name="Normal 2 14 4 2 6" xfId="37064"/>
    <cellStyle name="Normal 2 14 4 3" xfId="37065"/>
    <cellStyle name="Normal 2 14 4 3 2" xfId="37066"/>
    <cellStyle name="Normal 2 14 4 3 3" xfId="37067"/>
    <cellStyle name="Normal 2 14 4 4" xfId="37068"/>
    <cellStyle name="Normal 2 14 4 5" xfId="37069"/>
    <cellStyle name="Normal 2 14 4 6" xfId="37070"/>
    <cellStyle name="Normal 2 14 4 7" xfId="37071"/>
    <cellStyle name="Normal 2 14 5" xfId="37072"/>
    <cellStyle name="Normal 2 14 5 2" xfId="37073"/>
    <cellStyle name="Normal 2 14 5 2 2" xfId="37074"/>
    <cellStyle name="Normal 2 14 5 2 3" xfId="37075"/>
    <cellStyle name="Normal 2 14 5 3" xfId="37076"/>
    <cellStyle name="Normal 2 14 5 4" xfId="37077"/>
    <cellStyle name="Normal 2 14 5 5" xfId="37078"/>
    <cellStyle name="Normal 2 14 5 6" xfId="37079"/>
    <cellStyle name="Normal 2 14 6" xfId="37080"/>
    <cellStyle name="Normal 2 14 6 2" xfId="37081"/>
    <cellStyle name="Normal 2 14 6 2 2" xfId="37082"/>
    <cellStyle name="Normal 2 14 6 2 3" xfId="37083"/>
    <cellStyle name="Normal 2 14 6 3" xfId="37084"/>
    <cellStyle name="Normal 2 14 6 4" xfId="37085"/>
    <cellStyle name="Normal 2 14 6 5" xfId="37086"/>
    <cellStyle name="Normal 2 14 6 6" xfId="37087"/>
    <cellStyle name="Normal 2 14 7" xfId="37088"/>
    <cellStyle name="Normal 2 14 7 2" xfId="37089"/>
    <cellStyle name="Normal 2 14 7 2 2" xfId="37090"/>
    <cellStyle name="Normal 2 14 7 2 3" xfId="37091"/>
    <cellStyle name="Normal 2 14 7 3" xfId="37092"/>
    <cellStyle name="Normal 2 14 7 4" xfId="37093"/>
    <cellStyle name="Normal 2 14 7 5" xfId="37094"/>
    <cellStyle name="Normal 2 14 7 6" xfId="37095"/>
    <cellStyle name="Normal 2 14 8" xfId="37096"/>
    <cellStyle name="Normal 2 14 8 2" xfId="37097"/>
    <cellStyle name="Normal 2 14 8 2 2" xfId="37098"/>
    <cellStyle name="Normal 2 14 8 2 3" xfId="37099"/>
    <cellStyle name="Normal 2 14 8 3" xfId="37100"/>
    <cellStyle name="Normal 2 14 8 4" xfId="37101"/>
    <cellStyle name="Normal 2 14 8 5" xfId="37102"/>
    <cellStyle name="Normal 2 14 8 6" xfId="37103"/>
    <cellStyle name="Normal 2 14 9" xfId="37104"/>
    <cellStyle name="Normal 2 14 9 2" xfId="37105"/>
    <cellStyle name="Normal 2 14 9 3" xfId="37106"/>
    <cellStyle name="Normal 2 15" xfId="37107"/>
    <cellStyle name="Normal 2 15 2" xfId="37108"/>
    <cellStyle name="Normal 2 16" xfId="37109"/>
    <cellStyle name="Normal 2 16 2" xfId="37110"/>
    <cellStyle name="Normal 2 16 3" xfId="37111"/>
    <cellStyle name="Normal 2 16 3 2" xfId="37112"/>
    <cellStyle name="Normal 2 16 3 2 2" xfId="37113"/>
    <cellStyle name="Normal 2 16 3 2 3" xfId="37114"/>
    <cellStyle name="Normal 2 16 3 3" xfId="37115"/>
    <cellStyle name="Normal 2 16 3 4" xfId="37116"/>
    <cellStyle name="Normal 2 16 3 5" xfId="37117"/>
    <cellStyle name="Normal 2 16 3 6" xfId="37118"/>
    <cellStyle name="Normal 2 17" xfId="37119"/>
    <cellStyle name="Normal 2 17 2" xfId="37120"/>
    <cellStyle name="Normal 2 17 2 2" xfId="37121"/>
    <cellStyle name="Normal 2 17 3" xfId="37122"/>
    <cellStyle name="Normal 2 18" xfId="37123"/>
    <cellStyle name="Normal 2 18 2" xfId="37124"/>
    <cellStyle name="Normal 2 18 2 2" xfId="37125"/>
    <cellStyle name="Normal 2 18 2 3" xfId="37126"/>
    <cellStyle name="Normal 2 18 3" xfId="37127"/>
    <cellStyle name="Normal 2 18 4" xfId="37128"/>
    <cellStyle name="Normal 2 18 5" xfId="37129"/>
    <cellStyle name="Normal 2 18 6" xfId="37130"/>
    <cellStyle name="Normal 2 19" xfId="37131"/>
    <cellStyle name="Normal 2 19 2" xfId="37132"/>
    <cellStyle name="Normal 2 19 2 2" xfId="37133"/>
    <cellStyle name="Normal 2 19 2 3" xfId="37134"/>
    <cellStyle name="Normal 2 19 3" xfId="37135"/>
    <cellStyle name="Normal 2 19 4" xfId="37136"/>
    <cellStyle name="Normal 2 19 5" xfId="37137"/>
    <cellStyle name="Normal 2 19 6" xfId="37138"/>
    <cellStyle name="Normal 2 2" xfId="129"/>
    <cellStyle name="Normal 2 2 2" xfId="130"/>
    <cellStyle name="Normal 2 2 2 2" xfId="37139"/>
    <cellStyle name="Normal 2 2 2 3" xfId="37140"/>
    <cellStyle name="Normal 2 2 2 4" xfId="37141"/>
    <cellStyle name="Normal 2 2 3" xfId="131"/>
    <cellStyle name="Normal 2 2 4" xfId="132"/>
    <cellStyle name="Normal 2 2 5" xfId="37142"/>
    <cellStyle name="Normal 2 2 6" xfId="37143"/>
    <cellStyle name="Normal 2 20" xfId="37144"/>
    <cellStyle name="Normal 2 20 2" xfId="37145"/>
    <cellStyle name="Normal 2 21" xfId="37146"/>
    <cellStyle name="Normal 2 21 2" xfId="37147"/>
    <cellStyle name="Normal 2 21 3" xfId="37148"/>
    <cellStyle name="Normal 2 22" xfId="37149"/>
    <cellStyle name="Normal 2 23" xfId="37150"/>
    <cellStyle name="Normal 2 24" xfId="37151"/>
    <cellStyle name="Normal 2 25" xfId="37152"/>
    <cellStyle name="Normal 2 3" xfId="133"/>
    <cellStyle name="Normal 2 3 13" xfId="244"/>
    <cellStyle name="Normal 2 3 19" xfId="245"/>
    <cellStyle name="Normal 2 3 2" xfId="134"/>
    <cellStyle name="Normal 2 3 2 2" xfId="37153"/>
    <cellStyle name="Normal 2 3 3" xfId="37154"/>
    <cellStyle name="Normal 2 3 3 10" xfId="37155"/>
    <cellStyle name="Normal 2 3 3 10 2" xfId="37156"/>
    <cellStyle name="Normal 2 3 3 10 2 2" xfId="37157"/>
    <cellStyle name="Normal 2 3 3 10 2 3" xfId="37158"/>
    <cellStyle name="Normal 2 3 3 10 3" xfId="37159"/>
    <cellStyle name="Normal 2 3 3 10 4" xfId="37160"/>
    <cellStyle name="Normal 2 3 3 10 5" xfId="37161"/>
    <cellStyle name="Normal 2 3 3 10 6" xfId="37162"/>
    <cellStyle name="Normal 2 3 3 11" xfId="37163"/>
    <cellStyle name="Normal 2 3 3 11 2" xfId="37164"/>
    <cellStyle name="Normal 2 3 3 11 3" xfId="37165"/>
    <cellStyle name="Normal 2 3 3 12" xfId="37166"/>
    <cellStyle name="Normal 2 3 3 13" xfId="37167"/>
    <cellStyle name="Normal 2 3 3 14" xfId="37168"/>
    <cellStyle name="Normal 2 3 3 15" xfId="37169"/>
    <cellStyle name="Normal 2 3 3 2" xfId="37170"/>
    <cellStyle name="Normal 2 3 3 2 10" xfId="37171"/>
    <cellStyle name="Normal 2 3 3 2 10 2" xfId="37172"/>
    <cellStyle name="Normal 2 3 3 2 10 3" xfId="37173"/>
    <cellStyle name="Normal 2 3 3 2 11" xfId="37174"/>
    <cellStyle name="Normal 2 3 3 2 12" xfId="37175"/>
    <cellStyle name="Normal 2 3 3 2 13" xfId="37176"/>
    <cellStyle name="Normal 2 3 3 2 14" xfId="37177"/>
    <cellStyle name="Normal 2 3 3 2 2" xfId="37178"/>
    <cellStyle name="Normal 2 3 3 2 2 10" xfId="37179"/>
    <cellStyle name="Normal 2 3 3 2 2 11" xfId="37180"/>
    <cellStyle name="Normal 2 3 3 2 2 12" xfId="37181"/>
    <cellStyle name="Normal 2 3 3 2 2 13" xfId="37182"/>
    <cellStyle name="Normal 2 3 3 2 2 2" xfId="37183"/>
    <cellStyle name="Normal 2 3 3 2 2 2 10" xfId="37184"/>
    <cellStyle name="Normal 2 3 3 2 2 2 2" xfId="37185"/>
    <cellStyle name="Normal 2 3 3 2 2 2 2 2" xfId="37186"/>
    <cellStyle name="Normal 2 3 3 2 2 2 2 2 2" xfId="37187"/>
    <cellStyle name="Normal 2 3 3 2 2 2 2 2 2 2" xfId="37188"/>
    <cellStyle name="Normal 2 3 3 2 2 2 2 2 2 3" xfId="37189"/>
    <cellStyle name="Normal 2 3 3 2 2 2 2 2 3" xfId="37190"/>
    <cellStyle name="Normal 2 3 3 2 2 2 2 2 4" xfId="37191"/>
    <cellStyle name="Normal 2 3 3 2 2 2 2 2 5" xfId="37192"/>
    <cellStyle name="Normal 2 3 3 2 2 2 2 2 6" xfId="37193"/>
    <cellStyle name="Normal 2 3 3 2 2 2 2 3" xfId="37194"/>
    <cellStyle name="Normal 2 3 3 2 2 2 2 3 2" xfId="37195"/>
    <cellStyle name="Normal 2 3 3 2 2 2 2 3 2 2" xfId="37196"/>
    <cellStyle name="Normal 2 3 3 2 2 2 2 3 2 3" xfId="37197"/>
    <cellStyle name="Normal 2 3 3 2 2 2 2 3 3" xfId="37198"/>
    <cellStyle name="Normal 2 3 3 2 2 2 2 3 4" xfId="37199"/>
    <cellStyle name="Normal 2 3 3 2 2 2 2 3 5" xfId="37200"/>
    <cellStyle name="Normal 2 3 3 2 2 2 2 3 6" xfId="37201"/>
    <cellStyle name="Normal 2 3 3 2 2 2 2 4" xfId="37202"/>
    <cellStyle name="Normal 2 3 3 2 2 2 2 4 2" xfId="37203"/>
    <cellStyle name="Normal 2 3 3 2 2 2 2 4 3" xfId="37204"/>
    <cellStyle name="Normal 2 3 3 2 2 2 2 5" xfId="37205"/>
    <cellStyle name="Normal 2 3 3 2 2 2 2 6" xfId="37206"/>
    <cellStyle name="Normal 2 3 3 2 2 2 2 7" xfId="37207"/>
    <cellStyle name="Normal 2 3 3 2 2 2 2 8" xfId="37208"/>
    <cellStyle name="Normal 2 3 3 2 2 2 3" xfId="37209"/>
    <cellStyle name="Normal 2 3 3 2 2 2 3 2" xfId="37210"/>
    <cellStyle name="Normal 2 3 3 2 2 2 3 2 2" xfId="37211"/>
    <cellStyle name="Normal 2 3 3 2 2 2 3 2 2 2" xfId="37212"/>
    <cellStyle name="Normal 2 3 3 2 2 2 3 2 2 3" xfId="37213"/>
    <cellStyle name="Normal 2 3 3 2 2 2 3 2 3" xfId="37214"/>
    <cellStyle name="Normal 2 3 3 2 2 2 3 2 4" xfId="37215"/>
    <cellStyle name="Normal 2 3 3 2 2 2 3 2 5" xfId="37216"/>
    <cellStyle name="Normal 2 3 3 2 2 2 3 2 6" xfId="37217"/>
    <cellStyle name="Normal 2 3 3 2 2 2 3 3" xfId="37218"/>
    <cellStyle name="Normal 2 3 3 2 2 2 3 3 2" xfId="37219"/>
    <cellStyle name="Normal 2 3 3 2 2 2 3 3 3" xfId="37220"/>
    <cellStyle name="Normal 2 3 3 2 2 2 3 4" xfId="37221"/>
    <cellStyle name="Normal 2 3 3 2 2 2 3 5" xfId="37222"/>
    <cellStyle name="Normal 2 3 3 2 2 2 3 6" xfId="37223"/>
    <cellStyle name="Normal 2 3 3 2 2 2 3 7" xfId="37224"/>
    <cellStyle name="Normal 2 3 3 2 2 2 4" xfId="37225"/>
    <cellStyle name="Normal 2 3 3 2 2 2 4 2" xfId="37226"/>
    <cellStyle name="Normal 2 3 3 2 2 2 4 2 2" xfId="37227"/>
    <cellStyle name="Normal 2 3 3 2 2 2 4 2 3" xfId="37228"/>
    <cellStyle name="Normal 2 3 3 2 2 2 4 3" xfId="37229"/>
    <cellStyle name="Normal 2 3 3 2 2 2 4 4" xfId="37230"/>
    <cellStyle name="Normal 2 3 3 2 2 2 4 5" xfId="37231"/>
    <cellStyle name="Normal 2 3 3 2 2 2 4 6" xfId="37232"/>
    <cellStyle name="Normal 2 3 3 2 2 2 5" xfId="37233"/>
    <cellStyle name="Normal 2 3 3 2 2 2 5 2" xfId="37234"/>
    <cellStyle name="Normal 2 3 3 2 2 2 5 2 2" xfId="37235"/>
    <cellStyle name="Normal 2 3 3 2 2 2 5 2 3" xfId="37236"/>
    <cellStyle name="Normal 2 3 3 2 2 2 5 3" xfId="37237"/>
    <cellStyle name="Normal 2 3 3 2 2 2 5 4" xfId="37238"/>
    <cellStyle name="Normal 2 3 3 2 2 2 5 5" xfId="37239"/>
    <cellStyle name="Normal 2 3 3 2 2 2 5 6" xfId="37240"/>
    <cellStyle name="Normal 2 3 3 2 2 2 6" xfId="37241"/>
    <cellStyle name="Normal 2 3 3 2 2 2 6 2" xfId="37242"/>
    <cellStyle name="Normal 2 3 3 2 2 2 6 3" xfId="37243"/>
    <cellStyle name="Normal 2 3 3 2 2 2 7" xfId="37244"/>
    <cellStyle name="Normal 2 3 3 2 2 2 8" xfId="37245"/>
    <cellStyle name="Normal 2 3 3 2 2 2 9" xfId="37246"/>
    <cellStyle name="Normal 2 3 3 2 2 3" xfId="37247"/>
    <cellStyle name="Normal 2 3 3 2 2 3 2" xfId="37248"/>
    <cellStyle name="Normal 2 3 3 2 2 3 2 2" xfId="37249"/>
    <cellStyle name="Normal 2 3 3 2 2 3 2 2 2" xfId="37250"/>
    <cellStyle name="Normal 2 3 3 2 2 3 2 2 2 2" xfId="37251"/>
    <cellStyle name="Normal 2 3 3 2 2 3 2 2 2 3" xfId="37252"/>
    <cellStyle name="Normal 2 3 3 2 2 3 2 2 3" xfId="37253"/>
    <cellStyle name="Normal 2 3 3 2 2 3 2 2 4" xfId="37254"/>
    <cellStyle name="Normal 2 3 3 2 2 3 2 2 5" xfId="37255"/>
    <cellStyle name="Normal 2 3 3 2 2 3 2 2 6" xfId="37256"/>
    <cellStyle name="Normal 2 3 3 2 2 3 2 3" xfId="37257"/>
    <cellStyle name="Normal 2 3 3 2 2 3 2 3 2" xfId="37258"/>
    <cellStyle name="Normal 2 3 3 2 2 3 2 3 3" xfId="37259"/>
    <cellStyle name="Normal 2 3 3 2 2 3 2 4" xfId="37260"/>
    <cellStyle name="Normal 2 3 3 2 2 3 2 5" xfId="37261"/>
    <cellStyle name="Normal 2 3 3 2 2 3 2 6" xfId="37262"/>
    <cellStyle name="Normal 2 3 3 2 2 3 2 7" xfId="37263"/>
    <cellStyle name="Normal 2 3 3 2 2 3 3" xfId="37264"/>
    <cellStyle name="Normal 2 3 3 2 2 3 3 2" xfId="37265"/>
    <cellStyle name="Normal 2 3 3 2 2 3 3 2 2" xfId="37266"/>
    <cellStyle name="Normal 2 3 3 2 2 3 3 2 3" xfId="37267"/>
    <cellStyle name="Normal 2 3 3 2 2 3 3 3" xfId="37268"/>
    <cellStyle name="Normal 2 3 3 2 2 3 3 4" xfId="37269"/>
    <cellStyle name="Normal 2 3 3 2 2 3 3 5" xfId="37270"/>
    <cellStyle name="Normal 2 3 3 2 2 3 3 6" xfId="37271"/>
    <cellStyle name="Normal 2 3 3 2 2 3 4" xfId="37272"/>
    <cellStyle name="Normal 2 3 3 2 2 3 4 2" xfId="37273"/>
    <cellStyle name="Normal 2 3 3 2 2 3 4 2 2" xfId="37274"/>
    <cellStyle name="Normal 2 3 3 2 2 3 4 2 3" xfId="37275"/>
    <cellStyle name="Normal 2 3 3 2 2 3 4 3" xfId="37276"/>
    <cellStyle name="Normal 2 3 3 2 2 3 4 4" xfId="37277"/>
    <cellStyle name="Normal 2 3 3 2 2 3 4 5" xfId="37278"/>
    <cellStyle name="Normal 2 3 3 2 2 3 4 6" xfId="37279"/>
    <cellStyle name="Normal 2 3 3 2 2 3 5" xfId="37280"/>
    <cellStyle name="Normal 2 3 3 2 2 3 5 2" xfId="37281"/>
    <cellStyle name="Normal 2 3 3 2 2 3 5 3" xfId="37282"/>
    <cellStyle name="Normal 2 3 3 2 2 3 6" xfId="37283"/>
    <cellStyle name="Normal 2 3 3 2 2 3 7" xfId="37284"/>
    <cellStyle name="Normal 2 3 3 2 2 3 8" xfId="37285"/>
    <cellStyle name="Normal 2 3 3 2 2 3 9" xfId="37286"/>
    <cellStyle name="Normal 2 3 3 2 2 4" xfId="37287"/>
    <cellStyle name="Normal 2 3 3 2 2 4 2" xfId="37288"/>
    <cellStyle name="Normal 2 3 3 2 2 4 2 2" xfId="37289"/>
    <cellStyle name="Normal 2 3 3 2 2 4 2 2 2" xfId="37290"/>
    <cellStyle name="Normal 2 3 3 2 2 4 2 2 3" xfId="37291"/>
    <cellStyle name="Normal 2 3 3 2 2 4 2 3" xfId="37292"/>
    <cellStyle name="Normal 2 3 3 2 2 4 2 4" xfId="37293"/>
    <cellStyle name="Normal 2 3 3 2 2 4 2 5" xfId="37294"/>
    <cellStyle name="Normal 2 3 3 2 2 4 2 6" xfId="37295"/>
    <cellStyle name="Normal 2 3 3 2 2 4 3" xfId="37296"/>
    <cellStyle name="Normal 2 3 3 2 2 4 3 2" xfId="37297"/>
    <cellStyle name="Normal 2 3 3 2 2 4 3 3" xfId="37298"/>
    <cellStyle name="Normal 2 3 3 2 2 4 4" xfId="37299"/>
    <cellStyle name="Normal 2 3 3 2 2 4 5" xfId="37300"/>
    <cellStyle name="Normal 2 3 3 2 2 4 6" xfId="37301"/>
    <cellStyle name="Normal 2 3 3 2 2 4 7" xfId="37302"/>
    <cellStyle name="Normal 2 3 3 2 2 5" xfId="37303"/>
    <cellStyle name="Normal 2 3 3 2 2 5 2" xfId="37304"/>
    <cellStyle name="Normal 2 3 3 2 2 5 2 2" xfId="37305"/>
    <cellStyle name="Normal 2 3 3 2 2 5 2 3" xfId="37306"/>
    <cellStyle name="Normal 2 3 3 2 2 5 3" xfId="37307"/>
    <cellStyle name="Normal 2 3 3 2 2 5 4" xfId="37308"/>
    <cellStyle name="Normal 2 3 3 2 2 5 5" xfId="37309"/>
    <cellStyle name="Normal 2 3 3 2 2 5 6" xfId="37310"/>
    <cellStyle name="Normal 2 3 3 2 2 6" xfId="37311"/>
    <cellStyle name="Normal 2 3 3 2 2 6 2" xfId="37312"/>
    <cellStyle name="Normal 2 3 3 2 2 6 2 2" xfId="37313"/>
    <cellStyle name="Normal 2 3 3 2 2 6 2 3" xfId="37314"/>
    <cellStyle name="Normal 2 3 3 2 2 6 3" xfId="37315"/>
    <cellStyle name="Normal 2 3 3 2 2 6 4" xfId="37316"/>
    <cellStyle name="Normal 2 3 3 2 2 6 5" xfId="37317"/>
    <cellStyle name="Normal 2 3 3 2 2 6 6" xfId="37318"/>
    <cellStyle name="Normal 2 3 3 2 2 7" xfId="37319"/>
    <cellStyle name="Normal 2 3 3 2 2 7 2" xfId="37320"/>
    <cellStyle name="Normal 2 3 3 2 2 7 2 2" xfId="37321"/>
    <cellStyle name="Normal 2 3 3 2 2 7 2 3" xfId="37322"/>
    <cellStyle name="Normal 2 3 3 2 2 7 3" xfId="37323"/>
    <cellStyle name="Normal 2 3 3 2 2 7 4" xfId="37324"/>
    <cellStyle name="Normal 2 3 3 2 2 7 5" xfId="37325"/>
    <cellStyle name="Normal 2 3 3 2 2 7 6" xfId="37326"/>
    <cellStyle name="Normal 2 3 3 2 2 8" xfId="37327"/>
    <cellStyle name="Normal 2 3 3 2 2 8 2" xfId="37328"/>
    <cellStyle name="Normal 2 3 3 2 2 8 2 2" xfId="37329"/>
    <cellStyle name="Normal 2 3 3 2 2 8 2 3" xfId="37330"/>
    <cellStyle name="Normal 2 3 3 2 2 8 3" xfId="37331"/>
    <cellStyle name="Normal 2 3 3 2 2 8 4" xfId="37332"/>
    <cellStyle name="Normal 2 3 3 2 2 8 5" xfId="37333"/>
    <cellStyle name="Normal 2 3 3 2 2 8 6" xfId="37334"/>
    <cellStyle name="Normal 2 3 3 2 2 9" xfId="37335"/>
    <cellStyle name="Normal 2 3 3 2 2 9 2" xfId="37336"/>
    <cellStyle name="Normal 2 3 3 2 2 9 3" xfId="37337"/>
    <cellStyle name="Normal 2 3 3 2 3" xfId="37338"/>
    <cellStyle name="Normal 2 3 3 2 3 10" xfId="37339"/>
    <cellStyle name="Normal 2 3 3 2 3 2" xfId="37340"/>
    <cellStyle name="Normal 2 3 3 2 3 2 2" xfId="37341"/>
    <cellStyle name="Normal 2 3 3 2 3 2 2 2" xfId="37342"/>
    <cellStyle name="Normal 2 3 3 2 3 2 2 2 2" xfId="37343"/>
    <cellStyle name="Normal 2 3 3 2 3 2 2 2 3" xfId="37344"/>
    <cellStyle name="Normal 2 3 3 2 3 2 2 3" xfId="37345"/>
    <cellStyle name="Normal 2 3 3 2 3 2 2 4" xfId="37346"/>
    <cellStyle name="Normal 2 3 3 2 3 2 2 5" xfId="37347"/>
    <cellStyle name="Normal 2 3 3 2 3 2 2 6" xfId="37348"/>
    <cellStyle name="Normal 2 3 3 2 3 2 3" xfId="37349"/>
    <cellStyle name="Normal 2 3 3 2 3 2 3 2" xfId="37350"/>
    <cellStyle name="Normal 2 3 3 2 3 2 3 2 2" xfId="37351"/>
    <cellStyle name="Normal 2 3 3 2 3 2 3 2 3" xfId="37352"/>
    <cellStyle name="Normal 2 3 3 2 3 2 3 3" xfId="37353"/>
    <cellStyle name="Normal 2 3 3 2 3 2 3 4" xfId="37354"/>
    <cellStyle name="Normal 2 3 3 2 3 2 3 5" xfId="37355"/>
    <cellStyle name="Normal 2 3 3 2 3 2 3 6" xfId="37356"/>
    <cellStyle name="Normal 2 3 3 2 3 2 4" xfId="37357"/>
    <cellStyle name="Normal 2 3 3 2 3 2 4 2" xfId="37358"/>
    <cellStyle name="Normal 2 3 3 2 3 2 4 3" xfId="37359"/>
    <cellStyle name="Normal 2 3 3 2 3 2 5" xfId="37360"/>
    <cellStyle name="Normal 2 3 3 2 3 2 6" xfId="37361"/>
    <cellStyle name="Normal 2 3 3 2 3 2 7" xfId="37362"/>
    <cellStyle name="Normal 2 3 3 2 3 2 8" xfId="37363"/>
    <cellStyle name="Normal 2 3 3 2 3 3" xfId="37364"/>
    <cellStyle name="Normal 2 3 3 2 3 3 2" xfId="37365"/>
    <cellStyle name="Normal 2 3 3 2 3 3 2 2" xfId="37366"/>
    <cellStyle name="Normal 2 3 3 2 3 3 2 2 2" xfId="37367"/>
    <cellStyle name="Normal 2 3 3 2 3 3 2 2 3" xfId="37368"/>
    <cellStyle name="Normal 2 3 3 2 3 3 2 3" xfId="37369"/>
    <cellStyle name="Normal 2 3 3 2 3 3 2 4" xfId="37370"/>
    <cellStyle name="Normal 2 3 3 2 3 3 2 5" xfId="37371"/>
    <cellStyle name="Normal 2 3 3 2 3 3 2 6" xfId="37372"/>
    <cellStyle name="Normal 2 3 3 2 3 3 3" xfId="37373"/>
    <cellStyle name="Normal 2 3 3 2 3 3 3 2" xfId="37374"/>
    <cellStyle name="Normal 2 3 3 2 3 3 3 3" xfId="37375"/>
    <cellStyle name="Normal 2 3 3 2 3 3 4" xfId="37376"/>
    <cellStyle name="Normal 2 3 3 2 3 3 5" xfId="37377"/>
    <cellStyle name="Normal 2 3 3 2 3 3 6" xfId="37378"/>
    <cellStyle name="Normal 2 3 3 2 3 3 7" xfId="37379"/>
    <cellStyle name="Normal 2 3 3 2 3 4" xfId="37380"/>
    <cellStyle name="Normal 2 3 3 2 3 4 2" xfId="37381"/>
    <cellStyle name="Normal 2 3 3 2 3 4 2 2" xfId="37382"/>
    <cellStyle name="Normal 2 3 3 2 3 4 2 3" xfId="37383"/>
    <cellStyle name="Normal 2 3 3 2 3 4 3" xfId="37384"/>
    <cellStyle name="Normal 2 3 3 2 3 4 4" xfId="37385"/>
    <cellStyle name="Normal 2 3 3 2 3 4 5" xfId="37386"/>
    <cellStyle name="Normal 2 3 3 2 3 4 6" xfId="37387"/>
    <cellStyle name="Normal 2 3 3 2 3 5" xfId="37388"/>
    <cellStyle name="Normal 2 3 3 2 3 5 2" xfId="37389"/>
    <cellStyle name="Normal 2 3 3 2 3 5 2 2" xfId="37390"/>
    <cellStyle name="Normal 2 3 3 2 3 5 2 3" xfId="37391"/>
    <cellStyle name="Normal 2 3 3 2 3 5 3" xfId="37392"/>
    <cellStyle name="Normal 2 3 3 2 3 5 4" xfId="37393"/>
    <cellStyle name="Normal 2 3 3 2 3 5 5" xfId="37394"/>
    <cellStyle name="Normal 2 3 3 2 3 5 6" xfId="37395"/>
    <cellStyle name="Normal 2 3 3 2 3 6" xfId="37396"/>
    <cellStyle name="Normal 2 3 3 2 3 6 2" xfId="37397"/>
    <cellStyle name="Normal 2 3 3 2 3 6 3" xfId="37398"/>
    <cellStyle name="Normal 2 3 3 2 3 7" xfId="37399"/>
    <cellStyle name="Normal 2 3 3 2 3 8" xfId="37400"/>
    <cellStyle name="Normal 2 3 3 2 3 9" xfId="37401"/>
    <cellStyle name="Normal 2 3 3 2 4" xfId="37402"/>
    <cellStyle name="Normal 2 3 3 2 4 2" xfId="37403"/>
    <cellStyle name="Normal 2 3 3 2 4 2 2" xfId="37404"/>
    <cellStyle name="Normal 2 3 3 2 4 2 2 2" xfId="37405"/>
    <cellStyle name="Normal 2 3 3 2 4 2 2 2 2" xfId="37406"/>
    <cellStyle name="Normal 2 3 3 2 4 2 2 2 3" xfId="37407"/>
    <cellStyle name="Normal 2 3 3 2 4 2 2 3" xfId="37408"/>
    <cellStyle name="Normal 2 3 3 2 4 2 2 4" xfId="37409"/>
    <cellStyle name="Normal 2 3 3 2 4 2 2 5" xfId="37410"/>
    <cellStyle name="Normal 2 3 3 2 4 2 2 6" xfId="37411"/>
    <cellStyle name="Normal 2 3 3 2 4 2 3" xfId="37412"/>
    <cellStyle name="Normal 2 3 3 2 4 2 3 2" xfId="37413"/>
    <cellStyle name="Normal 2 3 3 2 4 2 3 3" xfId="37414"/>
    <cellStyle name="Normal 2 3 3 2 4 2 4" xfId="37415"/>
    <cellStyle name="Normal 2 3 3 2 4 2 5" xfId="37416"/>
    <cellStyle name="Normal 2 3 3 2 4 2 6" xfId="37417"/>
    <cellStyle name="Normal 2 3 3 2 4 2 7" xfId="37418"/>
    <cellStyle name="Normal 2 3 3 2 4 3" xfId="37419"/>
    <cellStyle name="Normal 2 3 3 2 4 3 2" xfId="37420"/>
    <cellStyle name="Normal 2 3 3 2 4 3 2 2" xfId="37421"/>
    <cellStyle name="Normal 2 3 3 2 4 3 2 3" xfId="37422"/>
    <cellStyle name="Normal 2 3 3 2 4 3 3" xfId="37423"/>
    <cellStyle name="Normal 2 3 3 2 4 3 4" xfId="37424"/>
    <cellStyle name="Normal 2 3 3 2 4 3 5" xfId="37425"/>
    <cellStyle name="Normal 2 3 3 2 4 3 6" xfId="37426"/>
    <cellStyle name="Normal 2 3 3 2 4 4" xfId="37427"/>
    <cellStyle name="Normal 2 3 3 2 4 4 2" xfId="37428"/>
    <cellStyle name="Normal 2 3 3 2 4 4 2 2" xfId="37429"/>
    <cellStyle name="Normal 2 3 3 2 4 4 2 3" xfId="37430"/>
    <cellStyle name="Normal 2 3 3 2 4 4 3" xfId="37431"/>
    <cellStyle name="Normal 2 3 3 2 4 4 4" xfId="37432"/>
    <cellStyle name="Normal 2 3 3 2 4 4 5" xfId="37433"/>
    <cellStyle name="Normal 2 3 3 2 4 4 6" xfId="37434"/>
    <cellStyle name="Normal 2 3 3 2 4 5" xfId="37435"/>
    <cellStyle name="Normal 2 3 3 2 4 5 2" xfId="37436"/>
    <cellStyle name="Normal 2 3 3 2 4 5 3" xfId="37437"/>
    <cellStyle name="Normal 2 3 3 2 4 6" xfId="37438"/>
    <cellStyle name="Normal 2 3 3 2 4 7" xfId="37439"/>
    <cellStyle name="Normal 2 3 3 2 4 8" xfId="37440"/>
    <cellStyle name="Normal 2 3 3 2 4 9" xfId="37441"/>
    <cellStyle name="Normal 2 3 3 2 5" xfId="37442"/>
    <cellStyle name="Normal 2 3 3 2 5 2" xfId="37443"/>
    <cellStyle name="Normal 2 3 3 2 5 2 2" xfId="37444"/>
    <cellStyle name="Normal 2 3 3 2 5 2 2 2" xfId="37445"/>
    <cellStyle name="Normal 2 3 3 2 5 2 2 3" xfId="37446"/>
    <cellStyle name="Normal 2 3 3 2 5 2 3" xfId="37447"/>
    <cellStyle name="Normal 2 3 3 2 5 2 4" xfId="37448"/>
    <cellStyle name="Normal 2 3 3 2 5 2 5" xfId="37449"/>
    <cellStyle name="Normal 2 3 3 2 5 2 6" xfId="37450"/>
    <cellStyle name="Normal 2 3 3 2 5 3" xfId="37451"/>
    <cellStyle name="Normal 2 3 3 2 5 3 2" xfId="37452"/>
    <cellStyle name="Normal 2 3 3 2 5 3 3" xfId="37453"/>
    <cellStyle name="Normal 2 3 3 2 5 4" xfId="37454"/>
    <cellStyle name="Normal 2 3 3 2 5 5" xfId="37455"/>
    <cellStyle name="Normal 2 3 3 2 5 6" xfId="37456"/>
    <cellStyle name="Normal 2 3 3 2 5 7" xfId="37457"/>
    <cellStyle name="Normal 2 3 3 2 6" xfId="37458"/>
    <cellStyle name="Normal 2 3 3 2 6 2" xfId="37459"/>
    <cellStyle name="Normal 2 3 3 2 6 2 2" xfId="37460"/>
    <cellStyle name="Normal 2 3 3 2 6 2 3" xfId="37461"/>
    <cellStyle name="Normal 2 3 3 2 6 3" xfId="37462"/>
    <cellStyle name="Normal 2 3 3 2 6 4" xfId="37463"/>
    <cellStyle name="Normal 2 3 3 2 6 5" xfId="37464"/>
    <cellStyle name="Normal 2 3 3 2 6 6" xfId="37465"/>
    <cellStyle name="Normal 2 3 3 2 7" xfId="37466"/>
    <cellStyle name="Normal 2 3 3 2 7 2" xfId="37467"/>
    <cellStyle name="Normal 2 3 3 2 7 2 2" xfId="37468"/>
    <cellStyle name="Normal 2 3 3 2 7 2 3" xfId="37469"/>
    <cellStyle name="Normal 2 3 3 2 7 3" xfId="37470"/>
    <cellStyle name="Normal 2 3 3 2 7 4" xfId="37471"/>
    <cellStyle name="Normal 2 3 3 2 7 5" xfId="37472"/>
    <cellStyle name="Normal 2 3 3 2 7 6" xfId="37473"/>
    <cellStyle name="Normal 2 3 3 2 8" xfId="37474"/>
    <cellStyle name="Normal 2 3 3 2 8 2" xfId="37475"/>
    <cellStyle name="Normal 2 3 3 2 8 2 2" xfId="37476"/>
    <cellStyle name="Normal 2 3 3 2 8 2 3" xfId="37477"/>
    <cellStyle name="Normal 2 3 3 2 8 3" xfId="37478"/>
    <cellStyle name="Normal 2 3 3 2 8 4" xfId="37479"/>
    <cellStyle name="Normal 2 3 3 2 8 5" xfId="37480"/>
    <cellStyle name="Normal 2 3 3 2 8 6" xfId="37481"/>
    <cellStyle name="Normal 2 3 3 2 9" xfId="37482"/>
    <cellStyle name="Normal 2 3 3 2 9 2" xfId="37483"/>
    <cellStyle name="Normal 2 3 3 2 9 2 2" xfId="37484"/>
    <cellStyle name="Normal 2 3 3 2 9 2 3" xfId="37485"/>
    <cellStyle name="Normal 2 3 3 2 9 3" xfId="37486"/>
    <cellStyle name="Normal 2 3 3 2 9 4" xfId="37487"/>
    <cellStyle name="Normal 2 3 3 2 9 5" xfId="37488"/>
    <cellStyle name="Normal 2 3 3 2 9 6" xfId="37489"/>
    <cellStyle name="Normal 2 3 3 3" xfId="37490"/>
    <cellStyle name="Normal 2 3 3 3 10" xfId="37491"/>
    <cellStyle name="Normal 2 3 3 3 11" xfId="37492"/>
    <cellStyle name="Normal 2 3 3 3 12" xfId="37493"/>
    <cellStyle name="Normal 2 3 3 3 13" xfId="37494"/>
    <cellStyle name="Normal 2 3 3 3 2" xfId="37495"/>
    <cellStyle name="Normal 2 3 3 3 2 10" xfId="37496"/>
    <cellStyle name="Normal 2 3 3 3 2 2" xfId="37497"/>
    <cellStyle name="Normal 2 3 3 3 2 2 2" xfId="37498"/>
    <cellStyle name="Normal 2 3 3 3 2 2 2 2" xfId="37499"/>
    <cellStyle name="Normal 2 3 3 3 2 2 2 2 2" xfId="37500"/>
    <cellStyle name="Normal 2 3 3 3 2 2 2 2 3" xfId="37501"/>
    <cellStyle name="Normal 2 3 3 3 2 2 2 3" xfId="37502"/>
    <cellStyle name="Normal 2 3 3 3 2 2 2 4" xfId="37503"/>
    <cellStyle name="Normal 2 3 3 3 2 2 2 5" xfId="37504"/>
    <cellStyle name="Normal 2 3 3 3 2 2 2 6" xfId="37505"/>
    <cellStyle name="Normal 2 3 3 3 2 2 3" xfId="37506"/>
    <cellStyle name="Normal 2 3 3 3 2 2 3 2" xfId="37507"/>
    <cellStyle name="Normal 2 3 3 3 2 2 3 2 2" xfId="37508"/>
    <cellStyle name="Normal 2 3 3 3 2 2 3 2 3" xfId="37509"/>
    <cellStyle name="Normal 2 3 3 3 2 2 3 3" xfId="37510"/>
    <cellStyle name="Normal 2 3 3 3 2 2 3 4" xfId="37511"/>
    <cellStyle name="Normal 2 3 3 3 2 2 3 5" xfId="37512"/>
    <cellStyle name="Normal 2 3 3 3 2 2 3 6" xfId="37513"/>
    <cellStyle name="Normal 2 3 3 3 2 2 4" xfId="37514"/>
    <cellStyle name="Normal 2 3 3 3 2 2 4 2" xfId="37515"/>
    <cellStyle name="Normal 2 3 3 3 2 2 4 3" xfId="37516"/>
    <cellStyle name="Normal 2 3 3 3 2 2 5" xfId="37517"/>
    <cellStyle name="Normal 2 3 3 3 2 2 6" xfId="37518"/>
    <cellStyle name="Normal 2 3 3 3 2 2 7" xfId="37519"/>
    <cellStyle name="Normal 2 3 3 3 2 2 8" xfId="37520"/>
    <cellStyle name="Normal 2 3 3 3 2 3" xfId="37521"/>
    <cellStyle name="Normal 2 3 3 3 2 3 2" xfId="37522"/>
    <cellStyle name="Normal 2 3 3 3 2 3 2 2" xfId="37523"/>
    <cellStyle name="Normal 2 3 3 3 2 3 2 2 2" xfId="37524"/>
    <cellStyle name="Normal 2 3 3 3 2 3 2 2 3" xfId="37525"/>
    <cellStyle name="Normal 2 3 3 3 2 3 2 3" xfId="37526"/>
    <cellStyle name="Normal 2 3 3 3 2 3 2 4" xfId="37527"/>
    <cellStyle name="Normal 2 3 3 3 2 3 2 5" xfId="37528"/>
    <cellStyle name="Normal 2 3 3 3 2 3 2 6" xfId="37529"/>
    <cellStyle name="Normal 2 3 3 3 2 3 3" xfId="37530"/>
    <cellStyle name="Normal 2 3 3 3 2 3 3 2" xfId="37531"/>
    <cellStyle name="Normal 2 3 3 3 2 3 3 3" xfId="37532"/>
    <cellStyle name="Normal 2 3 3 3 2 3 4" xfId="37533"/>
    <cellStyle name="Normal 2 3 3 3 2 3 5" xfId="37534"/>
    <cellStyle name="Normal 2 3 3 3 2 3 6" xfId="37535"/>
    <cellStyle name="Normal 2 3 3 3 2 3 7" xfId="37536"/>
    <cellStyle name="Normal 2 3 3 3 2 4" xfId="37537"/>
    <cellStyle name="Normal 2 3 3 3 2 4 2" xfId="37538"/>
    <cellStyle name="Normal 2 3 3 3 2 4 2 2" xfId="37539"/>
    <cellStyle name="Normal 2 3 3 3 2 4 2 3" xfId="37540"/>
    <cellStyle name="Normal 2 3 3 3 2 4 3" xfId="37541"/>
    <cellStyle name="Normal 2 3 3 3 2 4 4" xfId="37542"/>
    <cellStyle name="Normal 2 3 3 3 2 4 5" xfId="37543"/>
    <cellStyle name="Normal 2 3 3 3 2 4 6" xfId="37544"/>
    <cellStyle name="Normal 2 3 3 3 2 5" xfId="37545"/>
    <cellStyle name="Normal 2 3 3 3 2 5 2" xfId="37546"/>
    <cellStyle name="Normal 2 3 3 3 2 5 2 2" xfId="37547"/>
    <cellStyle name="Normal 2 3 3 3 2 5 2 3" xfId="37548"/>
    <cellStyle name="Normal 2 3 3 3 2 5 3" xfId="37549"/>
    <cellStyle name="Normal 2 3 3 3 2 5 4" xfId="37550"/>
    <cellStyle name="Normal 2 3 3 3 2 5 5" xfId="37551"/>
    <cellStyle name="Normal 2 3 3 3 2 5 6" xfId="37552"/>
    <cellStyle name="Normal 2 3 3 3 2 6" xfId="37553"/>
    <cellStyle name="Normal 2 3 3 3 2 6 2" xfId="37554"/>
    <cellStyle name="Normal 2 3 3 3 2 6 3" xfId="37555"/>
    <cellStyle name="Normal 2 3 3 3 2 7" xfId="37556"/>
    <cellStyle name="Normal 2 3 3 3 2 8" xfId="37557"/>
    <cellStyle name="Normal 2 3 3 3 2 9" xfId="37558"/>
    <cellStyle name="Normal 2 3 3 3 3" xfId="37559"/>
    <cellStyle name="Normal 2 3 3 3 3 2" xfId="37560"/>
    <cellStyle name="Normal 2 3 3 3 3 2 2" xfId="37561"/>
    <cellStyle name="Normal 2 3 3 3 3 2 2 2" xfId="37562"/>
    <cellStyle name="Normal 2 3 3 3 3 2 2 2 2" xfId="37563"/>
    <cellStyle name="Normal 2 3 3 3 3 2 2 2 3" xfId="37564"/>
    <cellStyle name="Normal 2 3 3 3 3 2 2 3" xfId="37565"/>
    <cellStyle name="Normal 2 3 3 3 3 2 2 4" xfId="37566"/>
    <cellStyle name="Normal 2 3 3 3 3 2 2 5" xfId="37567"/>
    <cellStyle name="Normal 2 3 3 3 3 2 2 6" xfId="37568"/>
    <cellStyle name="Normal 2 3 3 3 3 2 3" xfId="37569"/>
    <cellStyle name="Normal 2 3 3 3 3 2 3 2" xfId="37570"/>
    <cellStyle name="Normal 2 3 3 3 3 2 3 3" xfId="37571"/>
    <cellStyle name="Normal 2 3 3 3 3 2 4" xfId="37572"/>
    <cellStyle name="Normal 2 3 3 3 3 2 5" xfId="37573"/>
    <cellStyle name="Normal 2 3 3 3 3 2 6" xfId="37574"/>
    <cellStyle name="Normal 2 3 3 3 3 2 7" xfId="37575"/>
    <cellStyle name="Normal 2 3 3 3 3 3" xfId="37576"/>
    <cellStyle name="Normal 2 3 3 3 3 3 2" xfId="37577"/>
    <cellStyle name="Normal 2 3 3 3 3 3 2 2" xfId="37578"/>
    <cellStyle name="Normal 2 3 3 3 3 3 2 3" xfId="37579"/>
    <cellStyle name="Normal 2 3 3 3 3 3 3" xfId="37580"/>
    <cellStyle name="Normal 2 3 3 3 3 3 4" xfId="37581"/>
    <cellStyle name="Normal 2 3 3 3 3 3 5" xfId="37582"/>
    <cellStyle name="Normal 2 3 3 3 3 3 6" xfId="37583"/>
    <cellStyle name="Normal 2 3 3 3 3 4" xfId="37584"/>
    <cellStyle name="Normal 2 3 3 3 3 4 2" xfId="37585"/>
    <cellStyle name="Normal 2 3 3 3 3 4 2 2" xfId="37586"/>
    <cellStyle name="Normal 2 3 3 3 3 4 2 3" xfId="37587"/>
    <cellStyle name="Normal 2 3 3 3 3 4 3" xfId="37588"/>
    <cellStyle name="Normal 2 3 3 3 3 4 4" xfId="37589"/>
    <cellStyle name="Normal 2 3 3 3 3 4 5" xfId="37590"/>
    <cellStyle name="Normal 2 3 3 3 3 4 6" xfId="37591"/>
    <cellStyle name="Normal 2 3 3 3 3 5" xfId="37592"/>
    <cellStyle name="Normal 2 3 3 3 3 5 2" xfId="37593"/>
    <cellStyle name="Normal 2 3 3 3 3 5 3" xfId="37594"/>
    <cellStyle name="Normal 2 3 3 3 3 6" xfId="37595"/>
    <cellStyle name="Normal 2 3 3 3 3 7" xfId="37596"/>
    <cellStyle name="Normal 2 3 3 3 3 8" xfId="37597"/>
    <cellStyle name="Normal 2 3 3 3 3 9" xfId="37598"/>
    <cellStyle name="Normal 2 3 3 3 4" xfId="37599"/>
    <cellStyle name="Normal 2 3 3 3 4 2" xfId="37600"/>
    <cellStyle name="Normal 2 3 3 3 4 2 2" xfId="37601"/>
    <cellStyle name="Normal 2 3 3 3 4 2 2 2" xfId="37602"/>
    <cellStyle name="Normal 2 3 3 3 4 2 2 3" xfId="37603"/>
    <cellStyle name="Normal 2 3 3 3 4 2 3" xfId="37604"/>
    <cellStyle name="Normal 2 3 3 3 4 2 4" xfId="37605"/>
    <cellStyle name="Normal 2 3 3 3 4 2 5" xfId="37606"/>
    <cellStyle name="Normal 2 3 3 3 4 2 6" xfId="37607"/>
    <cellStyle name="Normal 2 3 3 3 4 3" xfId="37608"/>
    <cellStyle name="Normal 2 3 3 3 4 3 2" xfId="37609"/>
    <cellStyle name="Normal 2 3 3 3 4 3 3" xfId="37610"/>
    <cellStyle name="Normal 2 3 3 3 4 4" xfId="37611"/>
    <cellStyle name="Normal 2 3 3 3 4 5" xfId="37612"/>
    <cellStyle name="Normal 2 3 3 3 4 6" xfId="37613"/>
    <cellStyle name="Normal 2 3 3 3 4 7" xfId="37614"/>
    <cellStyle name="Normal 2 3 3 3 5" xfId="37615"/>
    <cellStyle name="Normal 2 3 3 3 5 2" xfId="37616"/>
    <cellStyle name="Normal 2 3 3 3 5 2 2" xfId="37617"/>
    <cellStyle name="Normal 2 3 3 3 5 2 3" xfId="37618"/>
    <cellStyle name="Normal 2 3 3 3 5 3" xfId="37619"/>
    <cellStyle name="Normal 2 3 3 3 5 4" xfId="37620"/>
    <cellStyle name="Normal 2 3 3 3 5 5" xfId="37621"/>
    <cellStyle name="Normal 2 3 3 3 5 6" xfId="37622"/>
    <cellStyle name="Normal 2 3 3 3 6" xfId="37623"/>
    <cellStyle name="Normal 2 3 3 3 6 2" xfId="37624"/>
    <cellStyle name="Normal 2 3 3 3 6 2 2" xfId="37625"/>
    <cellStyle name="Normal 2 3 3 3 6 2 3" xfId="37626"/>
    <cellStyle name="Normal 2 3 3 3 6 3" xfId="37627"/>
    <cellStyle name="Normal 2 3 3 3 6 4" xfId="37628"/>
    <cellStyle name="Normal 2 3 3 3 6 5" xfId="37629"/>
    <cellStyle name="Normal 2 3 3 3 6 6" xfId="37630"/>
    <cellStyle name="Normal 2 3 3 3 7" xfId="37631"/>
    <cellStyle name="Normal 2 3 3 3 7 2" xfId="37632"/>
    <cellStyle name="Normal 2 3 3 3 7 2 2" xfId="37633"/>
    <cellStyle name="Normal 2 3 3 3 7 2 3" xfId="37634"/>
    <cellStyle name="Normal 2 3 3 3 7 3" xfId="37635"/>
    <cellStyle name="Normal 2 3 3 3 7 4" xfId="37636"/>
    <cellStyle name="Normal 2 3 3 3 7 5" xfId="37637"/>
    <cellStyle name="Normal 2 3 3 3 7 6" xfId="37638"/>
    <cellStyle name="Normal 2 3 3 3 8" xfId="37639"/>
    <cellStyle name="Normal 2 3 3 3 8 2" xfId="37640"/>
    <cellStyle name="Normal 2 3 3 3 8 2 2" xfId="37641"/>
    <cellStyle name="Normal 2 3 3 3 8 2 3" xfId="37642"/>
    <cellStyle name="Normal 2 3 3 3 8 3" xfId="37643"/>
    <cellStyle name="Normal 2 3 3 3 8 4" xfId="37644"/>
    <cellStyle name="Normal 2 3 3 3 8 5" xfId="37645"/>
    <cellStyle name="Normal 2 3 3 3 8 6" xfId="37646"/>
    <cellStyle name="Normal 2 3 3 3 9" xfId="37647"/>
    <cellStyle name="Normal 2 3 3 3 9 2" xfId="37648"/>
    <cellStyle name="Normal 2 3 3 3 9 3" xfId="37649"/>
    <cellStyle name="Normal 2 3 3 4" xfId="37650"/>
    <cellStyle name="Normal 2 3 3 4 10" xfId="37651"/>
    <cellStyle name="Normal 2 3 3 4 2" xfId="37652"/>
    <cellStyle name="Normal 2 3 3 4 2 2" xfId="37653"/>
    <cellStyle name="Normal 2 3 3 4 2 2 2" xfId="37654"/>
    <cellStyle name="Normal 2 3 3 4 2 2 2 2" xfId="37655"/>
    <cellStyle name="Normal 2 3 3 4 2 2 2 3" xfId="37656"/>
    <cellStyle name="Normal 2 3 3 4 2 2 3" xfId="37657"/>
    <cellStyle name="Normal 2 3 3 4 2 2 4" xfId="37658"/>
    <cellStyle name="Normal 2 3 3 4 2 2 5" xfId="37659"/>
    <cellStyle name="Normal 2 3 3 4 2 2 6" xfId="37660"/>
    <cellStyle name="Normal 2 3 3 4 2 3" xfId="37661"/>
    <cellStyle name="Normal 2 3 3 4 2 3 2" xfId="37662"/>
    <cellStyle name="Normal 2 3 3 4 2 3 2 2" xfId="37663"/>
    <cellStyle name="Normal 2 3 3 4 2 3 2 3" xfId="37664"/>
    <cellStyle name="Normal 2 3 3 4 2 3 3" xfId="37665"/>
    <cellStyle name="Normal 2 3 3 4 2 3 4" xfId="37666"/>
    <cellStyle name="Normal 2 3 3 4 2 3 5" xfId="37667"/>
    <cellStyle name="Normal 2 3 3 4 2 3 6" xfId="37668"/>
    <cellStyle name="Normal 2 3 3 4 2 4" xfId="37669"/>
    <cellStyle name="Normal 2 3 3 4 2 4 2" xfId="37670"/>
    <cellStyle name="Normal 2 3 3 4 2 4 3" xfId="37671"/>
    <cellStyle name="Normal 2 3 3 4 2 5" xfId="37672"/>
    <cellStyle name="Normal 2 3 3 4 2 6" xfId="37673"/>
    <cellStyle name="Normal 2 3 3 4 2 7" xfId="37674"/>
    <cellStyle name="Normal 2 3 3 4 2 8" xfId="37675"/>
    <cellStyle name="Normal 2 3 3 4 3" xfId="37676"/>
    <cellStyle name="Normal 2 3 3 4 3 2" xfId="37677"/>
    <cellStyle name="Normal 2 3 3 4 3 2 2" xfId="37678"/>
    <cellStyle name="Normal 2 3 3 4 3 2 2 2" xfId="37679"/>
    <cellStyle name="Normal 2 3 3 4 3 2 2 3" xfId="37680"/>
    <cellStyle name="Normal 2 3 3 4 3 2 3" xfId="37681"/>
    <cellStyle name="Normal 2 3 3 4 3 2 4" xfId="37682"/>
    <cellStyle name="Normal 2 3 3 4 3 2 5" xfId="37683"/>
    <cellStyle name="Normal 2 3 3 4 3 2 6" xfId="37684"/>
    <cellStyle name="Normal 2 3 3 4 3 3" xfId="37685"/>
    <cellStyle name="Normal 2 3 3 4 3 3 2" xfId="37686"/>
    <cellStyle name="Normal 2 3 3 4 3 3 3" xfId="37687"/>
    <cellStyle name="Normal 2 3 3 4 3 4" xfId="37688"/>
    <cellStyle name="Normal 2 3 3 4 3 5" xfId="37689"/>
    <cellStyle name="Normal 2 3 3 4 3 6" xfId="37690"/>
    <cellStyle name="Normal 2 3 3 4 3 7" xfId="37691"/>
    <cellStyle name="Normal 2 3 3 4 4" xfId="37692"/>
    <cellStyle name="Normal 2 3 3 4 4 2" xfId="37693"/>
    <cellStyle name="Normal 2 3 3 4 4 2 2" xfId="37694"/>
    <cellStyle name="Normal 2 3 3 4 4 2 3" xfId="37695"/>
    <cellStyle name="Normal 2 3 3 4 4 3" xfId="37696"/>
    <cellStyle name="Normal 2 3 3 4 4 4" xfId="37697"/>
    <cellStyle name="Normal 2 3 3 4 4 5" xfId="37698"/>
    <cellStyle name="Normal 2 3 3 4 4 6" xfId="37699"/>
    <cellStyle name="Normal 2 3 3 4 5" xfId="37700"/>
    <cellStyle name="Normal 2 3 3 4 5 2" xfId="37701"/>
    <cellStyle name="Normal 2 3 3 4 5 2 2" xfId="37702"/>
    <cellStyle name="Normal 2 3 3 4 5 2 3" xfId="37703"/>
    <cellStyle name="Normal 2 3 3 4 5 3" xfId="37704"/>
    <cellStyle name="Normal 2 3 3 4 5 4" xfId="37705"/>
    <cellStyle name="Normal 2 3 3 4 5 5" xfId="37706"/>
    <cellStyle name="Normal 2 3 3 4 5 6" xfId="37707"/>
    <cellStyle name="Normal 2 3 3 4 6" xfId="37708"/>
    <cellStyle name="Normal 2 3 3 4 6 2" xfId="37709"/>
    <cellStyle name="Normal 2 3 3 4 6 3" xfId="37710"/>
    <cellStyle name="Normal 2 3 3 4 7" xfId="37711"/>
    <cellStyle name="Normal 2 3 3 4 8" xfId="37712"/>
    <cellStyle name="Normal 2 3 3 4 9" xfId="37713"/>
    <cellStyle name="Normal 2 3 3 5" xfId="37714"/>
    <cellStyle name="Normal 2 3 3 5 2" xfId="37715"/>
    <cellStyle name="Normal 2 3 3 5 2 2" xfId="37716"/>
    <cellStyle name="Normal 2 3 3 5 2 2 2" xfId="37717"/>
    <cellStyle name="Normal 2 3 3 5 2 2 2 2" xfId="37718"/>
    <cellStyle name="Normal 2 3 3 5 2 2 2 3" xfId="37719"/>
    <cellStyle name="Normal 2 3 3 5 2 2 3" xfId="37720"/>
    <cellStyle name="Normal 2 3 3 5 2 2 4" xfId="37721"/>
    <cellStyle name="Normal 2 3 3 5 2 2 5" xfId="37722"/>
    <cellStyle name="Normal 2 3 3 5 2 2 6" xfId="37723"/>
    <cellStyle name="Normal 2 3 3 5 2 3" xfId="37724"/>
    <cellStyle name="Normal 2 3 3 5 2 3 2" xfId="37725"/>
    <cellStyle name="Normal 2 3 3 5 2 3 3" xfId="37726"/>
    <cellStyle name="Normal 2 3 3 5 2 4" xfId="37727"/>
    <cellStyle name="Normal 2 3 3 5 2 5" xfId="37728"/>
    <cellStyle name="Normal 2 3 3 5 2 6" xfId="37729"/>
    <cellStyle name="Normal 2 3 3 5 2 7" xfId="37730"/>
    <cellStyle name="Normal 2 3 3 5 3" xfId="37731"/>
    <cellStyle name="Normal 2 3 3 5 3 2" xfId="37732"/>
    <cellStyle name="Normal 2 3 3 5 3 2 2" xfId="37733"/>
    <cellStyle name="Normal 2 3 3 5 3 2 3" xfId="37734"/>
    <cellStyle name="Normal 2 3 3 5 3 3" xfId="37735"/>
    <cellStyle name="Normal 2 3 3 5 3 4" xfId="37736"/>
    <cellStyle name="Normal 2 3 3 5 3 5" xfId="37737"/>
    <cellStyle name="Normal 2 3 3 5 3 6" xfId="37738"/>
    <cellStyle name="Normal 2 3 3 5 4" xfId="37739"/>
    <cellStyle name="Normal 2 3 3 5 4 2" xfId="37740"/>
    <cellStyle name="Normal 2 3 3 5 4 2 2" xfId="37741"/>
    <cellStyle name="Normal 2 3 3 5 4 2 3" xfId="37742"/>
    <cellStyle name="Normal 2 3 3 5 4 3" xfId="37743"/>
    <cellStyle name="Normal 2 3 3 5 4 4" xfId="37744"/>
    <cellStyle name="Normal 2 3 3 5 4 5" xfId="37745"/>
    <cellStyle name="Normal 2 3 3 5 4 6" xfId="37746"/>
    <cellStyle name="Normal 2 3 3 5 5" xfId="37747"/>
    <cellStyle name="Normal 2 3 3 5 5 2" xfId="37748"/>
    <cellStyle name="Normal 2 3 3 5 5 3" xfId="37749"/>
    <cellStyle name="Normal 2 3 3 5 6" xfId="37750"/>
    <cellStyle name="Normal 2 3 3 5 7" xfId="37751"/>
    <cellStyle name="Normal 2 3 3 5 8" xfId="37752"/>
    <cellStyle name="Normal 2 3 3 5 9" xfId="37753"/>
    <cellStyle name="Normal 2 3 3 6" xfId="37754"/>
    <cellStyle name="Normal 2 3 3 6 2" xfId="37755"/>
    <cellStyle name="Normal 2 3 3 6 2 2" xfId="37756"/>
    <cellStyle name="Normal 2 3 3 6 2 2 2" xfId="37757"/>
    <cellStyle name="Normal 2 3 3 6 2 2 3" xfId="37758"/>
    <cellStyle name="Normal 2 3 3 6 2 3" xfId="37759"/>
    <cellStyle name="Normal 2 3 3 6 2 4" xfId="37760"/>
    <cellStyle name="Normal 2 3 3 6 2 5" xfId="37761"/>
    <cellStyle name="Normal 2 3 3 6 2 6" xfId="37762"/>
    <cellStyle name="Normal 2 3 3 6 3" xfId="37763"/>
    <cellStyle name="Normal 2 3 3 6 3 2" xfId="37764"/>
    <cellStyle name="Normal 2 3 3 6 3 3" xfId="37765"/>
    <cellStyle name="Normal 2 3 3 6 4" xfId="37766"/>
    <cellStyle name="Normal 2 3 3 6 5" xfId="37767"/>
    <cellStyle name="Normal 2 3 3 6 6" xfId="37768"/>
    <cellStyle name="Normal 2 3 3 6 7" xfId="37769"/>
    <cellStyle name="Normal 2 3 3 7" xfId="37770"/>
    <cellStyle name="Normal 2 3 3 7 2" xfId="37771"/>
    <cellStyle name="Normal 2 3 3 7 2 2" xfId="37772"/>
    <cellStyle name="Normal 2 3 3 7 2 3" xfId="37773"/>
    <cellStyle name="Normal 2 3 3 7 3" xfId="37774"/>
    <cellStyle name="Normal 2 3 3 7 4" xfId="37775"/>
    <cellStyle name="Normal 2 3 3 7 5" xfId="37776"/>
    <cellStyle name="Normal 2 3 3 7 6" xfId="37777"/>
    <cellStyle name="Normal 2 3 3 8" xfId="37778"/>
    <cellStyle name="Normal 2 3 3 8 2" xfId="37779"/>
    <cellStyle name="Normal 2 3 3 8 2 2" xfId="37780"/>
    <cellStyle name="Normal 2 3 3 8 2 3" xfId="37781"/>
    <cellStyle name="Normal 2 3 3 8 3" xfId="37782"/>
    <cellStyle name="Normal 2 3 3 8 4" xfId="37783"/>
    <cellStyle name="Normal 2 3 3 8 5" xfId="37784"/>
    <cellStyle name="Normal 2 3 3 8 6" xfId="37785"/>
    <cellStyle name="Normal 2 3 3 9" xfId="37786"/>
    <cellStyle name="Normal 2 3 3 9 2" xfId="37787"/>
    <cellStyle name="Normal 2 3 3 9 2 2" xfId="37788"/>
    <cellStyle name="Normal 2 3 3 9 2 3" xfId="37789"/>
    <cellStyle name="Normal 2 3 3 9 3" xfId="37790"/>
    <cellStyle name="Normal 2 3 3 9 4" xfId="37791"/>
    <cellStyle name="Normal 2 3 3 9 5" xfId="37792"/>
    <cellStyle name="Normal 2 3 3 9 6" xfId="37793"/>
    <cellStyle name="Normal 2 3 4" xfId="37794"/>
    <cellStyle name="Normal 2 3 4 2" xfId="37795"/>
    <cellStyle name="Normal 2 3 4 2 2" xfId="37796"/>
    <cellStyle name="Normal 2 3 4 2 2 2" xfId="37797"/>
    <cellStyle name="Normal 2 3 4 2 2 2 2" xfId="37798"/>
    <cellStyle name="Normal 2 3 4 2 2 2 3" xfId="37799"/>
    <cellStyle name="Normal 2 3 4 2 2 3" xfId="37800"/>
    <cellStyle name="Normal 2 3 4 2 2 4" xfId="37801"/>
    <cellStyle name="Normal 2 3 4 2 2 5" xfId="37802"/>
    <cellStyle name="Normal 2 3 4 2 2 6" xfId="37803"/>
    <cellStyle name="Normal 2 3 4 2 3" xfId="37804"/>
    <cellStyle name="Normal 2 3 4 2 3 2" xfId="37805"/>
    <cellStyle name="Normal 2 3 4 2 3 3" xfId="37806"/>
    <cellStyle name="Normal 2 3 4 2 4" xfId="37807"/>
    <cellStyle name="Normal 2 3 4 2 5" xfId="37808"/>
    <cellStyle name="Normal 2 3 4 2 6" xfId="37809"/>
    <cellStyle name="Normal 2 3 4 2 7" xfId="37810"/>
    <cellStyle name="Normal 2 3 4 3" xfId="37811"/>
    <cellStyle name="Normal 2 3 4 3 2" xfId="37812"/>
    <cellStyle name="Normal 2 3 4 3 2 2" xfId="37813"/>
    <cellStyle name="Normal 2 3 4 3 2 3" xfId="37814"/>
    <cellStyle name="Normal 2 3 4 3 3" xfId="37815"/>
    <cellStyle name="Normal 2 3 4 3 4" xfId="37816"/>
    <cellStyle name="Normal 2 3 4 3 5" xfId="37817"/>
    <cellStyle name="Normal 2 3 4 3 6" xfId="37818"/>
    <cellStyle name="Normal 2 3 5" xfId="246"/>
    <cellStyle name="Normal 2 3 5 2" xfId="37819"/>
    <cellStyle name="Normal 2 3 5 2 2" xfId="37820"/>
    <cellStyle name="Normal 2 3 5 2 3" xfId="37821"/>
    <cellStyle name="Normal 2 3 5 3" xfId="37822"/>
    <cellStyle name="Normal 2 3 5 4" xfId="37823"/>
    <cellStyle name="Normal 2 3 5 5" xfId="37824"/>
    <cellStyle name="Normal 2 3 5 6" xfId="37825"/>
    <cellStyle name="Normal 2 4" xfId="405"/>
    <cellStyle name="Normal 2 4 2" xfId="37826"/>
    <cellStyle name="Normal 2 4 3" xfId="37827"/>
    <cellStyle name="Normal 2 4 3 2" xfId="37828"/>
    <cellStyle name="Normal 2 4 3 2 2" xfId="37829"/>
    <cellStyle name="Normal 2 4 3 2 3" xfId="37830"/>
    <cellStyle name="Normal 2 4 3 3" xfId="37831"/>
    <cellStyle name="Normal 2 4 3 4" xfId="37832"/>
    <cellStyle name="Normal 2 4 3 5" xfId="37833"/>
    <cellStyle name="Normal 2 4 3 6" xfId="37834"/>
    <cellStyle name="Normal 2 4 4" xfId="37835"/>
    <cellStyle name="Normal 2 4 4 2" xfId="37836"/>
    <cellStyle name="Normal 2 4 4 2 2" xfId="37837"/>
    <cellStyle name="Normal 2 4 4 2 3" xfId="37838"/>
    <cellStyle name="Normal 2 4 4 3" xfId="37839"/>
    <cellStyle name="Normal 2 4 4 4" xfId="37840"/>
    <cellStyle name="Normal 2 4 4 5" xfId="37841"/>
    <cellStyle name="Normal 2 4 4 6" xfId="37842"/>
    <cellStyle name="Normal 2 4 5" xfId="37843"/>
    <cellStyle name="Normal 2 5" xfId="406"/>
    <cellStyle name="Normal 2 6" xfId="407"/>
    <cellStyle name="Normal 2 7" xfId="37844"/>
    <cellStyle name="Normal 2 8" xfId="37845"/>
    <cellStyle name="Normal 2 8 2" xfId="37846"/>
    <cellStyle name="Normal 2 8 3" xfId="37847"/>
    <cellStyle name="Normal 2 8 4" xfId="37848"/>
    <cellStyle name="Normal 2 9" xfId="37849"/>
    <cellStyle name="Normal 2 9 2" xfId="37850"/>
    <cellStyle name="Normal 2_6. on ramp %" xfId="37851"/>
    <cellStyle name="Normal 20" xfId="37852"/>
    <cellStyle name="Normal 20 10" xfId="37853"/>
    <cellStyle name="Normal 20 2" xfId="37854"/>
    <cellStyle name="Normal 20 2 2" xfId="37855"/>
    <cellStyle name="Normal 20 2 2 2" xfId="37856"/>
    <cellStyle name="Normal 20 2 2 2 2" xfId="37857"/>
    <cellStyle name="Normal 20 2 2 2 3" xfId="37858"/>
    <cellStyle name="Normal 20 2 2 3" xfId="37859"/>
    <cellStyle name="Normal 20 2 2 4" xfId="37860"/>
    <cellStyle name="Normal 20 2 2 5" xfId="37861"/>
    <cellStyle name="Normal 20 2 2 6" xfId="37862"/>
    <cellStyle name="Normal 20 2 3" xfId="37863"/>
    <cellStyle name="Normal 20 2 3 2" xfId="37864"/>
    <cellStyle name="Normal 20 2 3 2 2" xfId="37865"/>
    <cellStyle name="Normal 20 2 3 2 3" xfId="37866"/>
    <cellStyle name="Normal 20 2 3 3" xfId="37867"/>
    <cellStyle name="Normal 20 2 3 4" xfId="37868"/>
    <cellStyle name="Normal 20 2 3 5" xfId="37869"/>
    <cellStyle name="Normal 20 2 3 6" xfId="37870"/>
    <cellStyle name="Normal 20 2 4" xfId="37871"/>
    <cellStyle name="Normal 20 2 4 2" xfId="37872"/>
    <cellStyle name="Normal 20 2 4 3" xfId="37873"/>
    <cellStyle name="Normal 20 2 5" xfId="37874"/>
    <cellStyle name="Normal 20 2 6" xfId="37875"/>
    <cellStyle name="Normal 20 2 7" xfId="37876"/>
    <cellStyle name="Normal 20 2 8" xfId="37877"/>
    <cellStyle name="Normal 20 3" xfId="37878"/>
    <cellStyle name="Normal 20 3 2" xfId="37879"/>
    <cellStyle name="Normal 20 3 2 2" xfId="37880"/>
    <cellStyle name="Normal 20 3 2 2 2" xfId="37881"/>
    <cellStyle name="Normal 20 3 2 2 3" xfId="37882"/>
    <cellStyle name="Normal 20 3 2 3" xfId="37883"/>
    <cellStyle name="Normal 20 3 2 4" xfId="37884"/>
    <cellStyle name="Normal 20 3 2 5" xfId="37885"/>
    <cellStyle name="Normal 20 3 2 6" xfId="37886"/>
    <cellStyle name="Normal 20 3 3" xfId="37887"/>
    <cellStyle name="Normal 20 3 3 2" xfId="37888"/>
    <cellStyle name="Normal 20 3 3 3" xfId="37889"/>
    <cellStyle name="Normal 20 3 4" xfId="37890"/>
    <cellStyle name="Normal 20 3 5" xfId="37891"/>
    <cellStyle name="Normal 20 3 6" xfId="37892"/>
    <cellStyle name="Normal 20 3 7" xfId="37893"/>
    <cellStyle name="Normal 20 4" xfId="37894"/>
    <cellStyle name="Normal 20 4 2" xfId="37895"/>
    <cellStyle name="Normal 20 4 2 2" xfId="37896"/>
    <cellStyle name="Normal 20 4 2 3" xfId="37897"/>
    <cellStyle name="Normal 20 4 3" xfId="37898"/>
    <cellStyle name="Normal 20 4 4" xfId="37899"/>
    <cellStyle name="Normal 20 4 5" xfId="37900"/>
    <cellStyle name="Normal 20 4 6" xfId="37901"/>
    <cellStyle name="Normal 20 5" xfId="37902"/>
    <cellStyle name="Normal 20 5 2" xfId="37903"/>
    <cellStyle name="Normal 20 5 2 2" xfId="37904"/>
    <cellStyle name="Normal 20 5 2 3" xfId="37905"/>
    <cellStyle name="Normal 20 5 3" xfId="37906"/>
    <cellStyle name="Normal 20 5 4" xfId="37907"/>
    <cellStyle name="Normal 20 5 5" xfId="37908"/>
    <cellStyle name="Normal 20 5 6" xfId="37909"/>
    <cellStyle name="Normal 20 6" xfId="37910"/>
    <cellStyle name="Normal 20 6 2" xfId="37911"/>
    <cellStyle name="Normal 20 6 3" xfId="37912"/>
    <cellStyle name="Normal 20 7" xfId="37913"/>
    <cellStyle name="Normal 20 8" xfId="37914"/>
    <cellStyle name="Normal 20 9" xfId="37915"/>
    <cellStyle name="Normal 21" xfId="37916"/>
    <cellStyle name="Normal 21 2" xfId="37917"/>
    <cellStyle name="Normal 21 2 2" xfId="37918"/>
    <cellStyle name="Normal 21 2 2 2" xfId="37919"/>
    <cellStyle name="Normal 21 2 2 2 2" xfId="37920"/>
    <cellStyle name="Normal 21 2 2 2 3" xfId="37921"/>
    <cellStyle name="Normal 21 2 2 3" xfId="37922"/>
    <cellStyle name="Normal 21 2 2 4" xfId="37923"/>
    <cellStyle name="Normal 21 2 2 5" xfId="37924"/>
    <cellStyle name="Normal 21 2 2 6" xfId="37925"/>
    <cellStyle name="Normal 21 2 3" xfId="37926"/>
    <cellStyle name="Normal 21 2 3 2" xfId="37927"/>
    <cellStyle name="Normal 21 2 3 3" xfId="37928"/>
    <cellStyle name="Normal 21 2 4" xfId="37929"/>
    <cellStyle name="Normal 21 2 5" xfId="37930"/>
    <cellStyle name="Normal 21 2 6" xfId="37931"/>
    <cellStyle name="Normal 21 2 7" xfId="37932"/>
    <cellStyle name="Normal 21 3" xfId="37933"/>
    <cellStyle name="Normal 21 3 2" xfId="37934"/>
    <cellStyle name="Normal 21 3 2 2" xfId="37935"/>
    <cellStyle name="Normal 21 3 2 3" xfId="37936"/>
    <cellStyle name="Normal 21 3 3" xfId="37937"/>
    <cellStyle name="Normal 21 3 4" xfId="37938"/>
    <cellStyle name="Normal 21 3 5" xfId="37939"/>
    <cellStyle name="Normal 21 3 6" xfId="37940"/>
    <cellStyle name="Normal 21 4" xfId="37941"/>
    <cellStyle name="Normal 21 4 2" xfId="37942"/>
    <cellStyle name="Normal 21 4 2 2" xfId="37943"/>
    <cellStyle name="Normal 21 4 2 3" xfId="37944"/>
    <cellStyle name="Normal 21 4 3" xfId="37945"/>
    <cellStyle name="Normal 21 4 4" xfId="37946"/>
    <cellStyle name="Normal 21 4 5" xfId="37947"/>
    <cellStyle name="Normal 21 4 6" xfId="37948"/>
    <cellStyle name="Normal 21 5" xfId="37949"/>
    <cellStyle name="Normal 21 5 2" xfId="37950"/>
    <cellStyle name="Normal 21 5 3" xfId="37951"/>
    <cellStyle name="Normal 21 6" xfId="37952"/>
    <cellStyle name="Normal 21 7" xfId="37953"/>
    <cellStyle name="Normal 21 8" xfId="37954"/>
    <cellStyle name="Normal 21 9" xfId="37955"/>
    <cellStyle name="Normal 22" xfId="37956"/>
    <cellStyle name="Normal 22 2" xfId="37957"/>
    <cellStyle name="Normal 22 2 2" xfId="37958"/>
    <cellStyle name="Normal 22 2 3" xfId="37959"/>
    <cellStyle name="Normal 22 3" xfId="37960"/>
    <cellStyle name="Normal 22 4" xfId="37961"/>
    <cellStyle name="Normal 22 5" xfId="37962"/>
    <cellStyle name="Normal 22 6" xfId="37963"/>
    <cellStyle name="Normal 23" xfId="37964"/>
    <cellStyle name="Normal 23 2" xfId="37965"/>
    <cellStyle name="Normal 23 2 2" xfId="37966"/>
    <cellStyle name="Normal 23 2 3" xfId="37967"/>
    <cellStyle name="Normal 23 3" xfId="37968"/>
    <cellStyle name="Normal 23 4" xfId="37969"/>
    <cellStyle name="Normal 23 5" xfId="37970"/>
    <cellStyle name="Normal 23 6" xfId="37971"/>
    <cellStyle name="Normal 24" xfId="37972"/>
    <cellStyle name="Normal 24 2" xfId="37973"/>
    <cellStyle name="Normal 24 2 2" xfId="37974"/>
    <cellStyle name="Normal 24 2 3" xfId="37975"/>
    <cellStyle name="Normal 24 3" xfId="37976"/>
    <cellStyle name="Normal 24 4" xfId="37977"/>
    <cellStyle name="Normal 24 5" xfId="37978"/>
    <cellStyle name="Normal 24 6" xfId="37979"/>
    <cellStyle name="Normal 25" xfId="37980"/>
    <cellStyle name="Normal 25 2" xfId="37981"/>
    <cellStyle name="Normal 25 2 2" xfId="37982"/>
    <cellStyle name="Normal 25 2 3" xfId="37983"/>
    <cellStyle name="Normal 25 3" xfId="37984"/>
    <cellStyle name="Normal 25 4" xfId="37985"/>
    <cellStyle name="Normal 25 5" xfId="37986"/>
    <cellStyle name="Normal 25 6" xfId="37987"/>
    <cellStyle name="Normal 26" xfId="37988"/>
    <cellStyle name="Normal 26 2" xfId="37989"/>
    <cellStyle name="Normal 26 2 2" xfId="37990"/>
    <cellStyle name="Normal 26 2 3" xfId="37991"/>
    <cellStyle name="Normal 26 3" xfId="37992"/>
    <cellStyle name="Normal 26 4" xfId="37993"/>
    <cellStyle name="Normal 26 5" xfId="37994"/>
    <cellStyle name="Normal 26 6" xfId="37995"/>
    <cellStyle name="Normal 27" xfId="37996"/>
    <cellStyle name="Normal 27 2" xfId="37997"/>
    <cellStyle name="Normal 27 2 2" xfId="37998"/>
    <cellStyle name="Normal 27 2 3" xfId="37999"/>
    <cellStyle name="Normal 27 3" xfId="38000"/>
    <cellStyle name="Normal 27 4" xfId="38001"/>
    <cellStyle name="Normal 27 5" xfId="38002"/>
    <cellStyle name="Normal 27 6" xfId="38003"/>
    <cellStyle name="Normal 28" xfId="135"/>
    <cellStyle name="Normal 28 2" xfId="136"/>
    <cellStyle name="Normal 28 2 2" xfId="38004"/>
    <cellStyle name="Normal 28 2 3" xfId="38005"/>
    <cellStyle name="Normal 28 3" xfId="38006"/>
    <cellStyle name="Normal 28 4" xfId="38007"/>
    <cellStyle name="Normal 28 5" xfId="38008"/>
    <cellStyle name="Normal 28 6" xfId="38009"/>
    <cellStyle name="Normal 29" xfId="38010"/>
    <cellStyle name="Normal 29 2" xfId="38011"/>
    <cellStyle name="Normal 29 2 2" xfId="38012"/>
    <cellStyle name="Normal 29 2 3" xfId="38013"/>
    <cellStyle name="Normal 29 3" xfId="38014"/>
    <cellStyle name="Normal 29 4" xfId="38015"/>
    <cellStyle name="Normal 29 5" xfId="38016"/>
    <cellStyle name="Normal 29 6" xfId="38017"/>
    <cellStyle name="Normal 3" xfId="47"/>
    <cellStyle name="Normal 3 10" xfId="38018"/>
    <cellStyle name="Normal 3 10 2" xfId="38019"/>
    <cellStyle name="Normal 3 10 2 2" xfId="38020"/>
    <cellStyle name="Normal 3 10 2 3" xfId="38021"/>
    <cellStyle name="Normal 3 10 3" xfId="38022"/>
    <cellStyle name="Normal 3 10 4" xfId="38023"/>
    <cellStyle name="Normal 3 10 5" xfId="38024"/>
    <cellStyle name="Normal 3 10 6" xfId="38025"/>
    <cellStyle name="Normal 3 11" xfId="38026"/>
    <cellStyle name="Normal 3 11 2" xfId="38027"/>
    <cellStyle name="Normal 3 11 2 2" xfId="38028"/>
    <cellStyle name="Normal 3 11 2 3" xfId="38029"/>
    <cellStyle name="Normal 3 11 3" xfId="38030"/>
    <cellStyle name="Normal 3 11 4" xfId="38031"/>
    <cellStyle name="Normal 3 11 5" xfId="38032"/>
    <cellStyle name="Normal 3 11 6" xfId="38033"/>
    <cellStyle name="Normal 3 12" xfId="38034"/>
    <cellStyle name="Normal 3 12 2" xfId="38035"/>
    <cellStyle name="Normal 3 12 2 2" xfId="38036"/>
    <cellStyle name="Normal 3 12 2 3" xfId="38037"/>
    <cellStyle name="Normal 3 12 3" xfId="38038"/>
    <cellStyle name="Normal 3 12 4" xfId="38039"/>
    <cellStyle name="Normal 3 12 5" xfId="38040"/>
    <cellStyle name="Normal 3 12 6" xfId="38041"/>
    <cellStyle name="Normal 3 13" xfId="38042"/>
    <cellStyle name="Normal 3 13 2" xfId="38043"/>
    <cellStyle name="Normal 3 13 2 2" xfId="38044"/>
    <cellStyle name="Normal 3 13 2 3" xfId="38045"/>
    <cellStyle name="Normal 3 13 3" xfId="38046"/>
    <cellStyle name="Normal 3 13 4" xfId="38047"/>
    <cellStyle name="Normal 3 13 5" xfId="38048"/>
    <cellStyle name="Normal 3 13 6" xfId="38049"/>
    <cellStyle name="Normal 3 14" xfId="38050"/>
    <cellStyle name="Normal 3 2" xfId="137"/>
    <cellStyle name="Normal 3 2 10" xfId="38051"/>
    <cellStyle name="Normal 3 2 10 2" xfId="38052"/>
    <cellStyle name="Normal 3 2 10 2 2" xfId="38053"/>
    <cellStyle name="Normal 3 2 10 2 3" xfId="38054"/>
    <cellStyle name="Normal 3 2 10 3" xfId="38055"/>
    <cellStyle name="Normal 3 2 10 4" xfId="38056"/>
    <cellStyle name="Normal 3 2 10 5" xfId="38057"/>
    <cellStyle name="Normal 3 2 10 6" xfId="38058"/>
    <cellStyle name="Normal 3 2 11" xfId="38059"/>
    <cellStyle name="Normal 3 2 11 2" xfId="38060"/>
    <cellStyle name="Normal 3 2 11 3" xfId="38061"/>
    <cellStyle name="Normal 3 2 12" xfId="38062"/>
    <cellStyle name="Normal 3 2 13" xfId="38063"/>
    <cellStyle name="Normal 3 2 14" xfId="38064"/>
    <cellStyle name="Normal 3 2 15" xfId="38065"/>
    <cellStyle name="Normal 3 2 2" xfId="408"/>
    <cellStyle name="Normal 3 2 2 10" xfId="38066"/>
    <cellStyle name="Normal 3 2 2 10 2" xfId="38067"/>
    <cellStyle name="Normal 3 2 2 10 2 2" xfId="38068"/>
    <cellStyle name="Normal 3 2 2 10 2 2 2" xfId="38069"/>
    <cellStyle name="Normal 3 2 2 10 2 2 3" xfId="38070"/>
    <cellStyle name="Normal 3 2 2 10 2 3" xfId="38071"/>
    <cellStyle name="Normal 3 2 2 10 2 4" xfId="38072"/>
    <cellStyle name="Normal 3 2 2 10 2 5" xfId="38073"/>
    <cellStyle name="Normal 3 2 2 10 2 6" xfId="38074"/>
    <cellStyle name="Normal 3 2 2 10 3" xfId="38075"/>
    <cellStyle name="Normal 3 2 2 10 3 2" xfId="38076"/>
    <cellStyle name="Normal 3 2 2 10 3 3" xfId="38077"/>
    <cellStyle name="Normal 3 2 2 10 4" xfId="38078"/>
    <cellStyle name="Normal 3 2 2 10 5" xfId="38079"/>
    <cellStyle name="Normal 3 2 2 10 6" xfId="38080"/>
    <cellStyle name="Normal 3 2 2 10 7" xfId="38081"/>
    <cellStyle name="Normal 3 2 2 11" xfId="38082"/>
    <cellStyle name="Normal 3 2 2 11 2" xfId="38083"/>
    <cellStyle name="Normal 3 2 2 11 2 2" xfId="38084"/>
    <cellStyle name="Normal 3 2 2 11 2 3" xfId="38085"/>
    <cellStyle name="Normal 3 2 2 11 3" xfId="38086"/>
    <cellStyle name="Normal 3 2 2 11 4" xfId="38087"/>
    <cellStyle name="Normal 3 2 2 11 5" xfId="38088"/>
    <cellStyle name="Normal 3 2 2 11 6" xfId="38089"/>
    <cellStyle name="Normal 3 2 2 12" xfId="38090"/>
    <cellStyle name="Normal 3 2 2 12 2" xfId="38091"/>
    <cellStyle name="Normal 3 2 2 12 2 2" xfId="38092"/>
    <cellStyle name="Normal 3 2 2 12 2 3" xfId="38093"/>
    <cellStyle name="Normal 3 2 2 12 3" xfId="38094"/>
    <cellStyle name="Normal 3 2 2 12 4" xfId="38095"/>
    <cellStyle name="Normal 3 2 2 12 5" xfId="38096"/>
    <cellStyle name="Normal 3 2 2 12 6" xfId="38097"/>
    <cellStyle name="Normal 3 2 2 13" xfId="38098"/>
    <cellStyle name="Normal 3 2 2 13 2" xfId="38099"/>
    <cellStyle name="Normal 3 2 2 13 2 2" xfId="38100"/>
    <cellStyle name="Normal 3 2 2 13 2 3" xfId="38101"/>
    <cellStyle name="Normal 3 2 2 13 3" xfId="38102"/>
    <cellStyle name="Normal 3 2 2 13 4" xfId="38103"/>
    <cellStyle name="Normal 3 2 2 13 5" xfId="38104"/>
    <cellStyle name="Normal 3 2 2 13 6" xfId="38105"/>
    <cellStyle name="Normal 3 2 2 14" xfId="38106"/>
    <cellStyle name="Normal 3 2 2 14 2" xfId="38107"/>
    <cellStyle name="Normal 3 2 2 14 2 2" xfId="38108"/>
    <cellStyle name="Normal 3 2 2 14 2 3" xfId="38109"/>
    <cellStyle name="Normal 3 2 2 14 3" xfId="38110"/>
    <cellStyle name="Normal 3 2 2 14 4" xfId="38111"/>
    <cellStyle name="Normal 3 2 2 14 5" xfId="38112"/>
    <cellStyle name="Normal 3 2 2 14 6" xfId="38113"/>
    <cellStyle name="Normal 3 2 2 15" xfId="38114"/>
    <cellStyle name="Normal 3 2 2 15 2" xfId="38115"/>
    <cellStyle name="Normal 3 2 2 15 3" xfId="38116"/>
    <cellStyle name="Normal 3 2 2 16" xfId="38117"/>
    <cellStyle name="Normal 3 2 2 17" xfId="38118"/>
    <cellStyle name="Normal 3 2 2 18" xfId="38119"/>
    <cellStyle name="Normal 3 2 2 19" xfId="38120"/>
    <cellStyle name="Normal 3 2 2 2" xfId="409"/>
    <cellStyle name="Normal 3 2 2 2 10" xfId="38121"/>
    <cellStyle name="Normal 3 2 2 2 10 2" xfId="38122"/>
    <cellStyle name="Normal 3 2 2 2 10 2 2" xfId="38123"/>
    <cellStyle name="Normal 3 2 2 2 10 2 3" xfId="38124"/>
    <cellStyle name="Normal 3 2 2 2 10 3" xfId="38125"/>
    <cellStyle name="Normal 3 2 2 2 10 4" xfId="38126"/>
    <cellStyle name="Normal 3 2 2 2 10 5" xfId="38127"/>
    <cellStyle name="Normal 3 2 2 2 10 6" xfId="38128"/>
    <cellStyle name="Normal 3 2 2 2 11" xfId="38129"/>
    <cellStyle name="Normal 3 2 2 2 11 2" xfId="38130"/>
    <cellStyle name="Normal 3 2 2 2 11 3" xfId="38131"/>
    <cellStyle name="Normal 3 2 2 2 12" xfId="38132"/>
    <cellStyle name="Normal 3 2 2 2 13" xfId="38133"/>
    <cellStyle name="Normal 3 2 2 2 14" xfId="38134"/>
    <cellStyle name="Normal 3 2 2 2 15" xfId="38135"/>
    <cellStyle name="Normal 3 2 2 2 2" xfId="38136"/>
    <cellStyle name="Normal 3 2 2 2 2 10" xfId="38137"/>
    <cellStyle name="Normal 3 2 2 2 2 10 2" xfId="38138"/>
    <cellStyle name="Normal 3 2 2 2 2 10 3" xfId="38139"/>
    <cellStyle name="Normal 3 2 2 2 2 11" xfId="38140"/>
    <cellStyle name="Normal 3 2 2 2 2 12" xfId="38141"/>
    <cellStyle name="Normal 3 2 2 2 2 13" xfId="38142"/>
    <cellStyle name="Normal 3 2 2 2 2 14" xfId="38143"/>
    <cellStyle name="Normal 3 2 2 2 2 2" xfId="38144"/>
    <cellStyle name="Normal 3 2 2 2 2 2 10" xfId="38145"/>
    <cellStyle name="Normal 3 2 2 2 2 2 11" xfId="38146"/>
    <cellStyle name="Normal 3 2 2 2 2 2 12" xfId="38147"/>
    <cellStyle name="Normal 3 2 2 2 2 2 13" xfId="38148"/>
    <cellStyle name="Normal 3 2 2 2 2 2 2" xfId="38149"/>
    <cellStyle name="Normal 3 2 2 2 2 2 2 10" xfId="38150"/>
    <cellStyle name="Normal 3 2 2 2 2 2 2 2" xfId="38151"/>
    <cellStyle name="Normal 3 2 2 2 2 2 2 2 2" xfId="38152"/>
    <cellStyle name="Normal 3 2 2 2 2 2 2 2 2 2" xfId="38153"/>
    <cellStyle name="Normal 3 2 2 2 2 2 2 2 2 2 2" xfId="38154"/>
    <cellStyle name="Normal 3 2 2 2 2 2 2 2 2 2 3" xfId="38155"/>
    <cellStyle name="Normal 3 2 2 2 2 2 2 2 2 3" xfId="38156"/>
    <cellStyle name="Normal 3 2 2 2 2 2 2 2 2 4" xfId="38157"/>
    <cellStyle name="Normal 3 2 2 2 2 2 2 2 2 5" xfId="38158"/>
    <cellStyle name="Normal 3 2 2 2 2 2 2 2 2 6" xfId="38159"/>
    <cellStyle name="Normal 3 2 2 2 2 2 2 2 3" xfId="38160"/>
    <cellStyle name="Normal 3 2 2 2 2 2 2 2 3 2" xfId="38161"/>
    <cellStyle name="Normal 3 2 2 2 2 2 2 2 3 2 2" xfId="38162"/>
    <cellStyle name="Normal 3 2 2 2 2 2 2 2 3 2 3" xfId="38163"/>
    <cellStyle name="Normal 3 2 2 2 2 2 2 2 3 3" xfId="38164"/>
    <cellStyle name="Normal 3 2 2 2 2 2 2 2 3 4" xfId="38165"/>
    <cellStyle name="Normal 3 2 2 2 2 2 2 2 3 5" xfId="38166"/>
    <cellStyle name="Normal 3 2 2 2 2 2 2 2 3 6" xfId="38167"/>
    <cellStyle name="Normal 3 2 2 2 2 2 2 2 4" xfId="38168"/>
    <cellStyle name="Normal 3 2 2 2 2 2 2 2 4 2" xfId="38169"/>
    <cellStyle name="Normal 3 2 2 2 2 2 2 2 4 3" xfId="38170"/>
    <cellStyle name="Normal 3 2 2 2 2 2 2 2 5" xfId="38171"/>
    <cellStyle name="Normal 3 2 2 2 2 2 2 2 6" xfId="38172"/>
    <cellStyle name="Normal 3 2 2 2 2 2 2 2 7" xfId="38173"/>
    <cellStyle name="Normal 3 2 2 2 2 2 2 2 8" xfId="38174"/>
    <cellStyle name="Normal 3 2 2 2 2 2 2 3" xfId="38175"/>
    <cellStyle name="Normal 3 2 2 2 2 2 2 3 2" xfId="38176"/>
    <cellStyle name="Normal 3 2 2 2 2 2 2 3 2 2" xfId="38177"/>
    <cellStyle name="Normal 3 2 2 2 2 2 2 3 2 2 2" xfId="38178"/>
    <cellStyle name="Normal 3 2 2 2 2 2 2 3 2 2 3" xfId="38179"/>
    <cellStyle name="Normal 3 2 2 2 2 2 2 3 2 3" xfId="38180"/>
    <cellStyle name="Normal 3 2 2 2 2 2 2 3 2 4" xfId="38181"/>
    <cellStyle name="Normal 3 2 2 2 2 2 2 3 2 5" xfId="38182"/>
    <cellStyle name="Normal 3 2 2 2 2 2 2 3 2 6" xfId="38183"/>
    <cellStyle name="Normal 3 2 2 2 2 2 2 3 3" xfId="38184"/>
    <cellStyle name="Normal 3 2 2 2 2 2 2 3 3 2" xfId="38185"/>
    <cellStyle name="Normal 3 2 2 2 2 2 2 3 3 3" xfId="38186"/>
    <cellStyle name="Normal 3 2 2 2 2 2 2 3 4" xfId="38187"/>
    <cellStyle name="Normal 3 2 2 2 2 2 2 3 5" xfId="38188"/>
    <cellStyle name="Normal 3 2 2 2 2 2 2 3 6" xfId="38189"/>
    <cellStyle name="Normal 3 2 2 2 2 2 2 3 7" xfId="38190"/>
    <cellStyle name="Normal 3 2 2 2 2 2 2 4" xfId="38191"/>
    <cellStyle name="Normal 3 2 2 2 2 2 2 4 2" xfId="38192"/>
    <cellStyle name="Normal 3 2 2 2 2 2 2 4 2 2" xfId="38193"/>
    <cellStyle name="Normal 3 2 2 2 2 2 2 4 2 3" xfId="38194"/>
    <cellStyle name="Normal 3 2 2 2 2 2 2 4 3" xfId="38195"/>
    <cellStyle name="Normal 3 2 2 2 2 2 2 4 4" xfId="38196"/>
    <cellStyle name="Normal 3 2 2 2 2 2 2 4 5" xfId="38197"/>
    <cellStyle name="Normal 3 2 2 2 2 2 2 4 6" xfId="38198"/>
    <cellStyle name="Normal 3 2 2 2 2 2 2 5" xfId="38199"/>
    <cellStyle name="Normal 3 2 2 2 2 2 2 5 2" xfId="38200"/>
    <cellStyle name="Normal 3 2 2 2 2 2 2 5 2 2" xfId="38201"/>
    <cellStyle name="Normal 3 2 2 2 2 2 2 5 2 3" xfId="38202"/>
    <cellStyle name="Normal 3 2 2 2 2 2 2 5 3" xfId="38203"/>
    <cellStyle name="Normal 3 2 2 2 2 2 2 5 4" xfId="38204"/>
    <cellStyle name="Normal 3 2 2 2 2 2 2 5 5" xfId="38205"/>
    <cellStyle name="Normal 3 2 2 2 2 2 2 5 6" xfId="38206"/>
    <cellStyle name="Normal 3 2 2 2 2 2 2 6" xfId="38207"/>
    <cellStyle name="Normal 3 2 2 2 2 2 2 6 2" xfId="38208"/>
    <cellStyle name="Normal 3 2 2 2 2 2 2 6 3" xfId="38209"/>
    <cellStyle name="Normal 3 2 2 2 2 2 2 7" xfId="38210"/>
    <cellStyle name="Normal 3 2 2 2 2 2 2 8" xfId="38211"/>
    <cellStyle name="Normal 3 2 2 2 2 2 2 9" xfId="38212"/>
    <cellStyle name="Normal 3 2 2 2 2 2 3" xfId="38213"/>
    <cellStyle name="Normal 3 2 2 2 2 2 3 2" xfId="38214"/>
    <cellStyle name="Normal 3 2 2 2 2 2 3 2 2" xfId="38215"/>
    <cellStyle name="Normal 3 2 2 2 2 2 3 2 2 2" xfId="38216"/>
    <cellStyle name="Normal 3 2 2 2 2 2 3 2 2 2 2" xfId="38217"/>
    <cellStyle name="Normal 3 2 2 2 2 2 3 2 2 2 3" xfId="38218"/>
    <cellStyle name="Normal 3 2 2 2 2 2 3 2 2 3" xfId="38219"/>
    <cellStyle name="Normal 3 2 2 2 2 2 3 2 2 4" xfId="38220"/>
    <cellStyle name="Normal 3 2 2 2 2 2 3 2 2 5" xfId="38221"/>
    <cellStyle name="Normal 3 2 2 2 2 2 3 2 2 6" xfId="38222"/>
    <cellStyle name="Normal 3 2 2 2 2 2 3 2 3" xfId="38223"/>
    <cellStyle name="Normal 3 2 2 2 2 2 3 2 3 2" xfId="38224"/>
    <cellStyle name="Normal 3 2 2 2 2 2 3 2 3 3" xfId="38225"/>
    <cellStyle name="Normal 3 2 2 2 2 2 3 2 4" xfId="38226"/>
    <cellStyle name="Normal 3 2 2 2 2 2 3 2 5" xfId="38227"/>
    <cellStyle name="Normal 3 2 2 2 2 2 3 2 6" xfId="38228"/>
    <cellStyle name="Normal 3 2 2 2 2 2 3 2 7" xfId="38229"/>
    <cellStyle name="Normal 3 2 2 2 2 2 3 3" xfId="38230"/>
    <cellStyle name="Normal 3 2 2 2 2 2 3 3 2" xfId="38231"/>
    <cellStyle name="Normal 3 2 2 2 2 2 3 3 2 2" xfId="38232"/>
    <cellStyle name="Normal 3 2 2 2 2 2 3 3 2 3" xfId="38233"/>
    <cellStyle name="Normal 3 2 2 2 2 2 3 3 3" xfId="38234"/>
    <cellStyle name="Normal 3 2 2 2 2 2 3 3 4" xfId="38235"/>
    <cellStyle name="Normal 3 2 2 2 2 2 3 3 5" xfId="38236"/>
    <cellStyle name="Normal 3 2 2 2 2 2 3 3 6" xfId="38237"/>
    <cellStyle name="Normal 3 2 2 2 2 2 3 4" xfId="38238"/>
    <cellStyle name="Normal 3 2 2 2 2 2 3 4 2" xfId="38239"/>
    <cellStyle name="Normal 3 2 2 2 2 2 3 4 2 2" xfId="38240"/>
    <cellStyle name="Normal 3 2 2 2 2 2 3 4 2 3" xfId="38241"/>
    <cellStyle name="Normal 3 2 2 2 2 2 3 4 3" xfId="38242"/>
    <cellStyle name="Normal 3 2 2 2 2 2 3 4 4" xfId="38243"/>
    <cellStyle name="Normal 3 2 2 2 2 2 3 4 5" xfId="38244"/>
    <cellStyle name="Normal 3 2 2 2 2 2 3 4 6" xfId="38245"/>
    <cellStyle name="Normal 3 2 2 2 2 2 3 5" xfId="38246"/>
    <cellStyle name="Normal 3 2 2 2 2 2 3 5 2" xfId="38247"/>
    <cellStyle name="Normal 3 2 2 2 2 2 3 5 3" xfId="38248"/>
    <cellStyle name="Normal 3 2 2 2 2 2 3 6" xfId="38249"/>
    <cellStyle name="Normal 3 2 2 2 2 2 3 7" xfId="38250"/>
    <cellStyle name="Normal 3 2 2 2 2 2 3 8" xfId="38251"/>
    <cellStyle name="Normal 3 2 2 2 2 2 3 9" xfId="38252"/>
    <cellStyle name="Normal 3 2 2 2 2 2 4" xfId="38253"/>
    <cellStyle name="Normal 3 2 2 2 2 2 4 2" xfId="38254"/>
    <cellStyle name="Normal 3 2 2 2 2 2 4 2 2" xfId="38255"/>
    <cellStyle name="Normal 3 2 2 2 2 2 4 2 2 2" xfId="38256"/>
    <cellStyle name="Normal 3 2 2 2 2 2 4 2 2 3" xfId="38257"/>
    <cellStyle name="Normal 3 2 2 2 2 2 4 2 3" xfId="38258"/>
    <cellStyle name="Normal 3 2 2 2 2 2 4 2 4" xfId="38259"/>
    <cellStyle name="Normal 3 2 2 2 2 2 4 2 5" xfId="38260"/>
    <cellStyle name="Normal 3 2 2 2 2 2 4 2 6" xfId="38261"/>
    <cellStyle name="Normal 3 2 2 2 2 2 4 3" xfId="38262"/>
    <cellStyle name="Normal 3 2 2 2 2 2 4 3 2" xfId="38263"/>
    <cellStyle name="Normal 3 2 2 2 2 2 4 3 3" xfId="38264"/>
    <cellStyle name="Normal 3 2 2 2 2 2 4 4" xfId="38265"/>
    <cellStyle name="Normal 3 2 2 2 2 2 4 5" xfId="38266"/>
    <cellStyle name="Normal 3 2 2 2 2 2 4 6" xfId="38267"/>
    <cellStyle name="Normal 3 2 2 2 2 2 4 7" xfId="38268"/>
    <cellStyle name="Normal 3 2 2 2 2 2 5" xfId="38269"/>
    <cellStyle name="Normal 3 2 2 2 2 2 5 2" xfId="38270"/>
    <cellStyle name="Normal 3 2 2 2 2 2 5 2 2" xfId="38271"/>
    <cellStyle name="Normal 3 2 2 2 2 2 5 2 3" xfId="38272"/>
    <cellStyle name="Normal 3 2 2 2 2 2 5 3" xfId="38273"/>
    <cellStyle name="Normal 3 2 2 2 2 2 5 4" xfId="38274"/>
    <cellStyle name="Normal 3 2 2 2 2 2 5 5" xfId="38275"/>
    <cellStyle name="Normal 3 2 2 2 2 2 5 6" xfId="38276"/>
    <cellStyle name="Normal 3 2 2 2 2 2 6" xfId="38277"/>
    <cellStyle name="Normal 3 2 2 2 2 2 6 2" xfId="38278"/>
    <cellStyle name="Normal 3 2 2 2 2 2 6 2 2" xfId="38279"/>
    <cellStyle name="Normal 3 2 2 2 2 2 6 2 3" xfId="38280"/>
    <cellStyle name="Normal 3 2 2 2 2 2 6 3" xfId="38281"/>
    <cellStyle name="Normal 3 2 2 2 2 2 6 4" xfId="38282"/>
    <cellStyle name="Normal 3 2 2 2 2 2 6 5" xfId="38283"/>
    <cellStyle name="Normal 3 2 2 2 2 2 6 6" xfId="38284"/>
    <cellStyle name="Normal 3 2 2 2 2 2 7" xfId="38285"/>
    <cellStyle name="Normal 3 2 2 2 2 2 7 2" xfId="38286"/>
    <cellStyle name="Normal 3 2 2 2 2 2 7 2 2" xfId="38287"/>
    <cellStyle name="Normal 3 2 2 2 2 2 7 2 3" xfId="38288"/>
    <cellStyle name="Normal 3 2 2 2 2 2 7 3" xfId="38289"/>
    <cellStyle name="Normal 3 2 2 2 2 2 7 4" xfId="38290"/>
    <cellStyle name="Normal 3 2 2 2 2 2 7 5" xfId="38291"/>
    <cellStyle name="Normal 3 2 2 2 2 2 7 6" xfId="38292"/>
    <cellStyle name="Normal 3 2 2 2 2 2 8" xfId="38293"/>
    <cellStyle name="Normal 3 2 2 2 2 2 8 2" xfId="38294"/>
    <cellStyle name="Normal 3 2 2 2 2 2 8 2 2" xfId="38295"/>
    <cellStyle name="Normal 3 2 2 2 2 2 8 2 3" xfId="38296"/>
    <cellStyle name="Normal 3 2 2 2 2 2 8 3" xfId="38297"/>
    <cellStyle name="Normal 3 2 2 2 2 2 8 4" xfId="38298"/>
    <cellStyle name="Normal 3 2 2 2 2 2 8 5" xfId="38299"/>
    <cellStyle name="Normal 3 2 2 2 2 2 8 6" xfId="38300"/>
    <cellStyle name="Normal 3 2 2 2 2 2 9" xfId="38301"/>
    <cellStyle name="Normal 3 2 2 2 2 2 9 2" xfId="38302"/>
    <cellStyle name="Normal 3 2 2 2 2 2 9 3" xfId="38303"/>
    <cellStyle name="Normal 3 2 2 2 2 3" xfId="38304"/>
    <cellStyle name="Normal 3 2 2 2 2 3 10" xfId="38305"/>
    <cellStyle name="Normal 3 2 2 2 2 3 2" xfId="38306"/>
    <cellStyle name="Normal 3 2 2 2 2 3 2 2" xfId="38307"/>
    <cellStyle name="Normal 3 2 2 2 2 3 2 2 2" xfId="38308"/>
    <cellStyle name="Normal 3 2 2 2 2 3 2 2 2 2" xfId="38309"/>
    <cellStyle name="Normal 3 2 2 2 2 3 2 2 2 3" xfId="38310"/>
    <cellStyle name="Normal 3 2 2 2 2 3 2 2 3" xfId="38311"/>
    <cellStyle name="Normal 3 2 2 2 2 3 2 2 4" xfId="38312"/>
    <cellStyle name="Normal 3 2 2 2 2 3 2 2 5" xfId="38313"/>
    <cellStyle name="Normal 3 2 2 2 2 3 2 2 6" xfId="38314"/>
    <cellStyle name="Normal 3 2 2 2 2 3 2 3" xfId="38315"/>
    <cellStyle name="Normal 3 2 2 2 2 3 2 3 2" xfId="38316"/>
    <cellStyle name="Normal 3 2 2 2 2 3 2 3 2 2" xfId="38317"/>
    <cellStyle name="Normal 3 2 2 2 2 3 2 3 2 3" xfId="38318"/>
    <cellStyle name="Normal 3 2 2 2 2 3 2 3 3" xfId="38319"/>
    <cellStyle name="Normal 3 2 2 2 2 3 2 3 4" xfId="38320"/>
    <cellStyle name="Normal 3 2 2 2 2 3 2 3 5" xfId="38321"/>
    <cellStyle name="Normal 3 2 2 2 2 3 2 3 6" xfId="38322"/>
    <cellStyle name="Normal 3 2 2 2 2 3 2 4" xfId="38323"/>
    <cellStyle name="Normal 3 2 2 2 2 3 2 4 2" xfId="38324"/>
    <cellStyle name="Normal 3 2 2 2 2 3 2 4 3" xfId="38325"/>
    <cellStyle name="Normal 3 2 2 2 2 3 2 5" xfId="38326"/>
    <cellStyle name="Normal 3 2 2 2 2 3 2 6" xfId="38327"/>
    <cellStyle name="Normal 3 2 2 2 2 3 2 7" xfId="38328"/>
    <cellStyle name="Normal 3 2 2 2 2 3 2 8" xfId="38329"/>
    <cellStyle name="Normal 3 2 2 2 2 3 3" xfId="38330"/>
    <cellStyle name="Normal 3 2 2 2 2 3 3 2" xfId="38331"/>
    <cellStyle name="Normal 3 2 2 2 2 3 3 2 2" xfId="38332"/>
    <cellStyle name="Normal 3 2 2 2 2 3 3 2 2 2" xfId="38333"/>
    <cellStyle name="Normal 3 2 2 2 2 3 3 2 2 3" xfId="38334"/>
    <cellStyle name="Normal 3 2 2 2 2 3 3 2 3" xfId="38335"/>
    <cellStyle name="Normal 3 2 2 2 2 3 3 2 4" xfId="38336"/>
    <cellStyle name="Normal 3 2 2 2 2 3 3 2 5" xfId="38337"/>
    <cellStyle name="Normal 3 2 2 2 2 3 3 2 6" xfId="38338"/>
    <cellStyle name="Normal 3 2 2 2 2 3 3 3" xfId="38339"/>
    <cellStyle name="Normal 3 2 2 2 2 3 3 3 2" xfId="38340"/>
    <cellStyle name="Normal 3 2 2 2 2 3 3 3 3" xfId="38341"/>
    <cellStyle name="Normal 3 2 2 2 2 3 3 4" xfId="38342"/>
    <cellStyle name="Normal 3 2 2 2 2 3 3 5" xfId="38343"/>
    <cellStyle name="Normal 3 2 2 2 2 3 3 6" xfId="38344"/>
    <cellStyle name="Normal 3 2 2 2 2 3 3 7" xfId="38345"/>
    <cellStyle name="Normal 3 2 2 2 2 3 4" xfId="38346"/>
    <cellStyle name="Normal 3 2 2 2 2 3 4 2" xfId="38347"/>
    <cellStyle name="Normal 3 2 2 2 2 3 4 2 2" xfId="38348"/>
    <cellStyle name="Normal 3 2 2 2 2 3 4 2 3" xfId="38349"/>
    <cellStyle name="Normal 3 2 2 2 2 3 4 3" xfId="38350"/>
    <cellStyle name="Normal 3 2 2 2 2 3 4 4" xfId="38351"/>
    <cellStyle name="Normal 3 2 2 2 2 3 4 5" xfId="38352"/>
    <cellStyle name="Normal 3 2 2 2 2 3 4 6" xfId="38353"/>
    <cellStyle name="Normal 3 2 2 2 2 3 5" xfId="38354"/>
    <cellStyle name="Normal 3 2 2 2 2 3 5 2" xfId="38355"/>
    <cellStyle name="Normal 3 2 2 2 2 3 5 2 2" xfId="38356"/>
    <cellStyle name="Normal 3 2 2 2 2 3 5 2 3" xfId="38357"/>
    <cellStyle name="Normal 3 2 2 2 2 3 5 3" xfId="38358"/>
    <cellStyle name="Normal 3 2 2 2 2 3 5 4" xfId="38359"/>
    <cellStyle name="Normal 3 2 2 2 2 3 5 5" xfId="38360"/>
    <cellStyle name="Normal 3 2 2 2 2 3 5 6" xfId="38361"/>
    <cellStyle name="Normal 3 2 2 2 2 3 6" xfId="38362"/>
    <cellStyle name="Normal 3 2 2 2 2 3 6 2" xfId="38363"/>
    <cellStyle name="Normal 3 2 2 2 2 3 6 3" xfId="38364"/>
    <cellStyle name="Normal 3 2 2 2 2 3 7" xfId="38365"/>
    <cellStyle name="Normal 3 2 2 2 2 3 8" xfId="38366"/>
    <cellStyle name="Normal 3 2 2 2 2 3 9" xfId="38367"/>
    <cellStyle name="Normal 3 2 2 2 2 4" xfId="38368"/>
    <cellStyle name="Normal 3 2 2 2 2 4 2" xfId="38369"/>
    <cellStyle name="Normal 3 2 2 2 2 4 2 2" xfId="38370"/>
    <cellStyle name="Normal 3 2 2 2 2 4 2 2 2" xfId="38371"/>
    <cellStyle name="Normal 3 2 2 2 2 4 2 2 2 2" xfId="38372"/>
    <cellStyle name="Normal 3 2 2 2 2 4 2 2 2 3" xfId="38373"/>
    <cellStyle name="Normal 3 2 2 2 2 4 2 2 3" xfId="38374"/>
    <cellStyle name="Normal 3 2 2 2 2 4 2 2 4" xfId="38375"/>
    <cellStyle name="Normal 3 2 2 2 2 4 2 2 5" xfId="38376"/>
    <cellStyle name="Normal 3 2 2 2 2 4 2 2 6" xfId="38377"/>
    <cellStyle name="Normal 3 2 2 2 2 4 2 3" xfId="38378"/>
    <cellStyle name="Normal 3 2 2 2 2 4 2 3 2" xfId="38379"/>
    <cellStyle name="Normal 3 2 2 2 2 4 2 3 3" xfId="38380"/>
    <cellStyle name="Normal 3 2 2 2 2 4 2 4" xfId="38381"/>
    <cellStyle name="Normal 3 2 2 2 2 4 2 5" xfId="38382"/>
    <cellStyle name="Normal 3 2 2 2 2 4 2 6" xfId="38383"/>
    <cellStyle name="Normal 3 2 2 2 2 4 2 7" xfId="38384"/>
    <cellStyle name="Normal 3 2 2 2 2 4 3" xfId="38385"/>
    <cellStyle name="Normal 3 2 2 2 2 4 3 2" xfId="38386"/>
    <cellStyle name="Normal 3 2 2 2 2 4 3 2 2" xfId="38387"/>
    <cellStyle name="Normal 3 2 2 2 2 4 3 2 3" xfId="38388"/>
    <cellStyle name="Normal 3 2 2 2 2 4 3 3" xfId="38389"/>
    <cellStyle name="Normal 3 2 2 2 2 4 3 4" xfId="38390"/>
    <cellStyle name="Normal 3 2 2 2 2 4 3 5" xfId="38391"/>
    <cellStyle name="Normal 3 2 2 2 2 4 3 6" xfId="38392"/>
    <cellStyle name="Normal 3 2 2 2 2 4 4" xfId="38393"/>
    <cellStyle name="Normal 3 2 2 2 2 4 4 2" xfId="38394"/>
    <cellStyle name="Normal 3 2 2 2 2 4 4 2 2" xfId="38395"/>
    <cellStyle name="Normal 3 2 2 2 2 4 4 2 3" xfId="38396"/>
    <cellStyle name="Normal 3 2 2 2 2 4 4 3" xfId="38397"/>
    <cellStyle name="Normal 3 2 2 2 2 4 4 4" xfId="38398"/>
    <cellStyle name="Normal 3 2 2 2 2 4 4 5" xfId="38399"/>
    <cellStyle name="Normal 3 2 2 2 2 4 4 6" xfId="38400"/>
    <cellStyle name="Normal 3 2 2 2 2 4 5" xfId="38401"/>
    <cellStyle name="Normal 3 2 2 2 2 4 5 2" xfId="38402"/>
    <cellStyle name="Normal 3 2 2 2 2 4 5 3" xfId="38403"/>
    <cellStyle name="Normal 3 2 2 2 2 4 6" xfId="38404"/>
    <cellStyle name="Normal 3 2 2 2 2 4 7" xfId="38405"/>
    <cellStyle name="Normal 3 2 2 2 2 4 8" xfId="38406"/>
    <cellStyle name="Normal 3 2 2 2 2 4 9" xfId="38407"/>
    <cellStyle name="Normal 3 2 2 2 2 5" xfId="38408"/>
    <cellStyle name="Normal 3 2 2 2 2 5 2" xfId="38409"/>
    <cellStyle name="Normal 3 2 2 2 2 5 2 2" xfId="38410"/>
    <cellStyle name="Normal 3 2 2 2 2 5 2 2 2" xfId="38411"/>
    <cellStyle name="Normal 3 2 2 2 2 5 2 2 3" xfId="38412"/>
    <cellStyle name="Normal 3 2 2 2 2 5 2 3" xfId="38413"/>
    <cellStyle name="Normal 3 2 2 2 2 5 2 4" xfId="38414"/>
    <cellStyle name="Normal 3 2 2 2 2 5 2 5" xfId="38415"/>
    <cellStyle name="Normal 3 2 2 2 2 5 2 6" xfId="38416"/>
    <cellStyle name="Normal 3 2 2 2 2 5 3" xfId="38417"/>
    <cellStyle name="Normal 3 2 2 2 2 5 3 2" xfId="38418"/>
    <cellStyle name="Normal 3 2 2 2 2 5 3 3" xfId="38419"/>
    <cellStyle name="Normal 3 2 2 2 2 5 4" xfId="38420"/>
    <cellStyle name="Normal 3 2 2 2 2 5 5" xfId="38421"/>
    <cellStyle name="Normal 3 2 2 2 2 5 6" xfId="38422"/>
    <cellStyle name="Normal 3 2 2 2 2 5 7" xfId="38423"/>
    <cellStyle name="Normal 3 2 2 2 2 6" xfId="38424"/>
    <cellStyle name="Normal 3 2 2 2 2 6 2" xfId="38425"/>
    <cellStyle name="Normal 3 2 2 2 2 6 2 2" xfId="38426"/>
    <cellStyle name="Normal 3 2 2 2 2 6 2 3" xfId="38427"/>
    <cellStyle name="Normal 3 2 2 2 2 6 3" xfId="38428"/>
    <cellStyle name="Normal 3 2 2 2 2 6 4" xfId="38429"/>
    <cellStyle name="Normal 3 2 2 2 2 6 5" xfId="38430"/>
    <cellStyle name="Normal 3 2 2 2 2 6 6" xfId="38431"/>
    <cellStyle name="Normal 3 2 2 2 2 7" xfId="38432"/>
    <cellStyle name="Normal 3 2 2 2 2 7 2" xfId="38433"/>
    <cellStyle name="Normal 3 2 2 2 2 7 2 2" xfId="38434"/>
    <cellStyle name="Normal 3 2 2 2 2 7 2 3" xfId="38435"/>
    <cellStyle name="Normal 3 2 2 2 2 7 3" xfId="38436"/>
    <cellStyle name="Normal 3 2 2 2 2 7 4" xfId="38437"/>
    <cellStyle name="Normal 3 2 2 2 2 7 5" xfId="38438"/>
    <cellStyle name="Normal 3 2 2 2 2 7 6" xfId="38439"/>
    <cellStyle name="Normal 3 2 2 2 2 8" xfId="38440"/>
    <cellStyle name="Normal 3 2 2 2 2 8 2" xfId="38441"/>
    <cellStyle name="Normal 3 2 2 2 2 8 2 2" xfId="38442"/>
    <cellStyle name="Normal 3 2 2 2 2 8 2 3" xfId="38443"/>
    <cellStyle name="Normal 3 2 2 2 2 8 3" xfId="38444"/>
    <cellStyle name="Normal 3 2 2 2 2 8 4" xfId="38445"/>
    <cellStyle name="Normal 3 2 2 2 2 8 5" xfId="38446"/>
    <cellStyle name="Normal 3 2 2 2 2 8 6" xfId="38447"/>
    <cellStyle name="Normal 3 2 2 2 2 9" xfId="38448"/>
    <cellStyle name="Normal 3 2 2 2 2 9 2" xfId="38449"/>
    <cellStyle name="Normal 3 2 2 2 2 9 2 2" xfId="38450"/>
    <cellStyle name="Normal 3 2 2 2 2 9 2 3" xfId="38451"/>
    <cellStyle name="Normal 3 2 2 2 2 9 3" xfId="38452"/>
    <cellStyle name="Normal 3 2 2 2 2 9 4" xfId="38453"/>
    <cellStyle name="Normal 3 2 2 2 2 9 5" xfId="38454"/>
    <cellStyle name="Normal 3 2 2 2 2 9 6" xfId="38455"/>
    <cellStyle name="Normal 3 2 2 2 3" xfId="38456"/>
    <cellStyle name="Normal 3 2 2 2 3 10" xfId="38457"/>
    <cellStyle name="Normal 3 2 2 2 3 11" xfId="38458"/>
    <cellStyle name="Normal 3 2 2 2 3 12" xfId="38459"/>
    <cellStyle name="Normal 3 2 2 2 3 13" xfId="38460"/>
    <cellStyle name="Normal 3 2 2 2 3 2" xfId="38461"/>
    <cellStyle name="Normal 3 2 2 2 3 2 10" xfId="38462"/>
    <cellStyle name="Normal 3 2 2 2 3 2 2" xfId="38463"/>
    <cellStyle name="Normal 3 2 2 2 3 2 2 2" xfId="38464"/>
    <cellStyle name="Normal 3 2 2 2 3 2 2 2 2" xfId="38465"/>
    <cellStyle name="Normal 3 2 2 2 3 2 2 2 2 2" xfId="38466"/>
    <cellStyle name="Normal 3 2 2 2 3 2 2 2 2 3" xfId="38467"/>
    <cellStyle name="Normal 3 2 2 2 3 2 2 2 3" xfId="38468"/>
    <cellStyle name="Normal 3 2 2 2 3 2 2 2 4" xfId="38469"/>
    <cellStyle name="Normal 3 2 2 2 3 2 2 2 5" xfId="38470"/>
    <cellStyle name="Normal 3 2 2 2 3 2 2 2 6" xfId="38471"/>
    <cellStyle name="Normal 3 2 2 2 3 2 2 3" xfId="38472"/>
    <cellStyle name="Normal 3 2 2 2 3 2 2 3 2" xfId="38473"/>
    <cellStyle name="Normal 3 2 2 2 3 2 2 3 2 2" xfId="38474"/>
    <cellStyle name="Normal 3 2 2 2 3 2 2 3 2 3" xfId="38475"/>
    <cellStyle name="Normal 3 2 2 2 3 2 2 3 3" xfId="38476"/>
    <cellStyle name="Normal 3 2 2 2 3 2 2 3 4" xfId="38477"/>
    <cellStyle name="Normal 3 2 2 2 3 2 2 3 5" xfId="38478"/>
    <cellStyle name="Normal 3 2 2 2 3 2 2 3 6" xfId="38479"/>
    <cellStyle name="Normal 3 2 2 2 3 2 2 4" xfId="38480"/>
    <cellStyle name="Normal 3 2 2 2 3 2 2 4 2" xfId="38481"/>
    <cellStyle name="Normal 3 2 2 2 3 2 2 4 3" xfId="38482"/>
    <cellStyle name="Normal 3 2 2 2 3 2 2 5" xfId="38483"/>
    <cellStyle name="Normal 3 2 2 2 3 2 2 6" xfId="38484"/>
    <cellStyle name="Normal 3 2 2 2 3 2 2 7" xfId="38485"/>
    <cellStyle name="Normal 3 2 2 2 3 2 2 8" xfId="38486"/>
    <cellStyle name="Normal 3 2 2 2 3 2 3" xfId="38487"/>
    <cellStyle name="Normal 3 2 2 2 3 2 3 2" xfId="38488"/>
    <cellStyle name="Normal 3 2 2 2 3 2 3 2 2" xfId="38489"/>
    <cellStyle name="Normal 3 2 2 2 3 2 3 2 2 2" xfId="38490"/>
    <cellStyle name="Normal 3 2 2 2 3 2 3 2 2 3" xfId="38491"/>
    <cellStyle name="Normal 3 2 2 2 3 2 3 2 3" xfId="38492"/>
    <cellStyle name="Normal 3 2 2 2 3 2 3 2 4" xfId="38493"/>
    <cellStyle name="Normal 3 2 2 2 3 2 3 2 5" xfId="38494"/>
    <cellStyle name="Normal 3 2 2 2 3 2 3 2 6" xfId="38495"/>
    <cellStyle name="Normal 3 2 2 2 3 2 3 3" xfId="38496"/>
    <cellStyle name="Normal 3 2 2 2 3 2 3 3 2" xfId="38497"/>
    <cellStyle name="Normal 3 2 2 2 3 2 3 3 3" xfId="38498"/>
    <cellStyle name="Normal 3 2 2 2 3 2 3 4" xfId="38499"/>
    <cellStyle name="Normal 3 2 2 2 3 2 3 5" xfId="38500"/>
    <cellStyle name="Normal 3 2 2 2 3 2 3 6" xfId="38501"/>
    <cellStyle name="Normal 3 2 2 2 3 2 3 7" xfId="38502"/>
    <cellStyle name="Normal 3 2 2 2 3 2 4" xfId="38503"/>
    <cellStyle name="Normal 3 2 2 2 3 2 4 2" xfId="38504"/>
    <cellStyle name="Normal 3 2 2 2 3 2 4 2 2" xfId="38505"/>
    <cellStyle name="Normal 3 2 2 2 3 2 4 2 3" xfId="38506"/>
    <cellStyle name="Normal 3 2 2 2 3 2 4 3" xfId="38507"/>
    <cellStyle name="Normal 3 2 2 2 3 2 4 4" xfId="38508"/>
    <cellStyle name="Normal 3 2 2 2 3 2 4 5" xfId="38509"/>
    <cellStyle name="Normal 3 2 2 2 3 2 4 6" xfId="38510"/>
    <cellStyle name="Normal 3 2 2 2 3 2 5" xfId="38511"/>
    <cellStyle name="Normal 3 2 2 2 3 2 5 2" xfId="38512"/>
    <cellStyle name="Normal 3 2 2 2 3 2 5 2 2" xfId="38513"/>
    <cellStyle name="Normal 3 2 2 2 3 2 5 2 3" xfId="38514"/>
    <cellStyle name="Normal 3 2 2 2 3 2 5 3" xfId="38515"/>
    <cellStyle name="Normal 3 2 2 2 3 2 5 4" xfId="38516"/>
    <cellStyle name="Normal 3 2 2 2 3 2 5 5" xfId="38517"/>
    <cellStyle name="Normal 3 2 2 2 3 2 5 6" xfId="38518"/>
    <cellStyle name="Normal 3 2 2 2 3 2 6" xfId="38519"/>
    <cellStyle name="Normal 3 2 2 2 3 2 6 2" xfId="38520"/>
    <cellStyle name="Normal 3 2 2 2 3 2 6 3" xfId="38521"/>
    <cellStyle name="Normal 3 2 2 2 3 2 7" xfId="38522"/>
    <cellStyle name="Normal 3 2 2 2 3 2 8" xfId="38523"/>
    <cellStyle name="Normal 3 2 2 2 3 2 9" xfId="38524"/>
    <cellStyle name="Normal 3 2 2 2 3 3" xfId="38525"/>
    <cellStyle name="Normal 3 2 2 2 3 3 2" xfId="38526"/>
    <cellStyle name="Normal 3 2 2 2 3 3 2 2" xfId="38527"/>
    <cellStyle name="Normal 3 2 2 2 3 3 2 2 2" xfId="38528"/>
    <cellStyle name="Normal 3 2 2 2 3 3 2 2 2 2" xfId="38529"/>
    <cellStyle name="Normal 3 2 2 2 3 3 2 2 2 3" xfId="38530"/>
    <cellStyle name="Normal 3 2 2 2 3 3 2 2 3" xfId="38531"/>
    <cellStyle name="Normal 3 2 2 2 3 3 2 2 4" xfId="38532"/>
    <cellStyle name="Normal 3 2 2 2 3 3 2 2 5" xfId="38533"/>
    <cellStyle name="Normal 3 2 2 2 3 3 2 2 6" xfId="38534"/>
    <cellStyle name="Normal 3 2 2 2 3 3 2 3" xfId="38535"/>
    <cellStyle name="Normal 3 2 2 2 3 3 2 3 2" xfId="38536"/>
    <cellStyle name="Normal 3 2 2 2 3 3 2 3 3" xfId="38537"/>
    <cellStyle name="Normal 3 2 2 2 3 3 2 4" xfId="38538"/>
    <cellStyle name="Normal 3 2 2 2 3 3 2 5" xfId="38539"/>
    <cellStyle name="Normal 3 2 2 2 3 3 2 6" xfId="38540"/>
    <cellStyle name="Normal 3 2 2 2 3 3 2 7" xfId="38541"/>
    <cellStyle name="Normal 3 2 2 2 3 3 3" xfId="38542"/>
    <cellStyle name="Normal 3 2 2 2 3 3 3 2" xfId="38543"/>
    <cellStyle name="Normal 3 2 2 2 3 3 3 2 2" xfId="38544"/>
    <cellStyle name="Normal 3 2 2 2 3 3 3 2 3" xfId="38545"/>
    <cellStyle name="Normal 3 2 2 2 3 3 3 3" xfId="38546"/>
    <cellStyle name="Normal 3 2 2 2 3 3 3 4" xfId="38547"/>
    <cellStyle name="Normal 3 2 2 2 3 3 3 5" xfId="38548"/>
    <cellStyle name="Normal 3 2 2 2 3 3 3 6" xfId="38549"/>
    <cellStyle name="Normal 3 2 2 2 3 3 4" xfId="38550"/>
    <cellStyle name="Normal 3 2 2 2 3 3 4 2" xfId="38551"/>
    <cellStyle name="Normal 3 2 2 2 3 3 4 2 2" xfId="38552"/>
    <cellStyle name="Normal 3 2 2 2 3 3 4 2 3" xfId="38553"/>
    <cellStyle name="Normal 3 2 2 2 3 3 4 3" xfId="38554"/>
    <cellStyle name="Normal 3 2 2 2 3 3 4 4" xfId="38555"/>
    <cellStyle name="Normal 3 2 2 2 3 3 4 5" xfId="38556"/>
    <cellStyle name="Normal 3 2 2 2 3 3 4 6" xfId="38557"/>
    <cellStyle name="Normal 3 2 2 2 3 3 5" xfId="38558"/>
    <cellStyle name="Normal 3 2 2 2 3 3 5 2" xfId="38559"/>
    <cellStyle name="Normal 3 2 2 2 3 3 5 3" xfId="38560"/>
    <cellStyle name="Normal 3 2 2 2 3 3 6" xfId="38561"/>
    <cellStyle name="Normal 3 2 2 2 3 3 7" xfId="38562"/>
    <cellStyle name="Normal 3 2 2 2 3 3 8" xfId="38563"/>
    <cellStyle name="Normal 3 2 2 2 3 3 9" xfId="38564"/>
    <cellStyle name="Normal 3 2 2 2 3 4" xfId="38565"/>
    <cellStyle name="Normal 3 2 2 2 3 4 2" xfId="38566"/>
    <cellStyle name="Normal 3 2 2 2 3 4 2 2" xfId="38567"/>
    <cellStyle name="Normal 3 2 2 2 3 4 2 2 2" xfId="38568"/>
    <cellStyle name="Normal 3 2 2 2 3 4 2 2 3" xfId="38569"/>
    <cellStyle name="Normal 3 2 2 2 3 4 2 3" xfId="38570"/>
    <cellStyle name="Normal 3 2 2 2 3 4 2 4" xfId="38571"/>
    <cellStyle name="Normal 3 2 2 2 3 4 2 5" xfId="38572"/>
    <cellStyle name="Normal 3 2 2 2 3 4 2 6" xfId="38573"/>
    <cellStyle name="Normal 3 2 2 2 3 4 3" xfId="38574"/>
    <cellStyle name="Normal 3 2 2 2 3 4 3 2" xfId="38575"/>
    <cellStyle name="Normal 3 2 2 2 3 4 3 3" xfId="38576"/>
    <cellStyle name="Normal 3 2 2 2 3 4 4" xfId="38577"/>
    <cellStyle name="Normal 3 2 2 2 3 4 5" xfId="38578"/>
    <cellStyle name="Normal 3 2 2 2 3 4 6" xfId="38579"/>
    <cellStyle name="Normal 3 2 2 2 3 4 7" xfId="38580"/>
    <cellStyle name="Normal 3 2 2 2 3 5" xfId="38581"/>
    <cellStyle name="Normal 3 2 2 2 3 5 2" xfId="38582"/>
    <cellStyle name="Normal 3 2 2 2 3 5 2 2" xfId="38583"/>
    <cellStyle name="Normal 3 2 2 2 3 5 2 3" xfId="38584"/>
    <cellStyle name="Normal 3 2 2 2 3 5 3" xfId="38585"/>
    <cellStyle name="Normal 3 2 2 2 3 5 4" xfId="38586"/>
    <cellStyle name="Normal 3 2 2 2 3 5 5" xfId="38587"/>
    <cellStyle name="Normal 3 2 2 2 3 5 6" xfId="38588"/>
    <cellStyle name="Normal 3 2 2 2 3 6" xfId="38589"/>
    <cellStyle name="Normal 3 2 2 2 3 6 2" xfId="38590"/>
    <cellStyle name="Normal 3 2 2 2 3 6 2 2" xfId="38591"/>
    <cellStyle name="Normal 3 2 2 2 3 6 2 3" xfId="38592"/>
    <cellStyle name="Normal 3 2 2 2 3 6 3" xfId="38593"/>
    <cellStyle name="Normal 3 2 2 2 3 6 4" xfId="38594"/>
    <cellStyle name="Normal 3 2 2 2 3 6 5" xfId="38595"/>
    <cellStyle name="Normal 3 2 2 2 3 6 6" xfId="38596"/>
    <cellStyle name="Normal 3 2 2 2 3 7" xfId="38597"/>
    <cellStyle name="Normal 3 2 2 2 3 7 2" xfId="38598"/>
    <cellStyle name="Normal 3 2 2 2 3 7 2 2" xfId="38599"/>
    <cellStyle name="Normal 3 2 2 2 3 7 2 3" xfId="38600"/>
    <cellStyle name="Normal 3 2 2 2 3 7 3" xfId="38601"/>
    <cellStyle name="Normal 3 2 2 2 3 7 4" xfId="38602"/>
    <cellStyle name="Normal 3 2 2 2 3 7 5" xfId="38603"/>
    <cellStyle name="Normal 3 2 2 2 3 7 6" xfId="38604"/>
    <cellStyle name="Normal 3 2 2 2 3 8" xfId="38605"/>
    <cellStyle name="Normal 3 2 2 2 3 8 2" xfId="38606"/>
    <cellStyle name="Normal 3 2 2 2 3 8 2 2" xfId="38607"/>
    <cellStyle name="Normal 3 2 2 2 3 8 2 3" xfId="38608"/>
    <cellStyle name="Normal 3 2 2 2 3 8 3" xfId="38609"/>
    <cellStyle name="Normal 3 2 2 2 3 8 4" xfId="38610"/>
    <cellStyle name="Normal 3 2 2 2 3 8 5" xfId="38611"/>
    <cellStyle name="Normal 3 2 2 2 3 8 6" xfId="38612"/>
    <cellStyle name="Normal 3 2 2 2 3 9" xfId="38613"/>
    <cellStyle name="Normal 3 2 2 2 3 9 2" xfId="38614"/>
    <cellStyle name="Normal 3 2 2 2 3 9 3" xfId="38615"/>
    <cellStyle name="Normal 3 2 2 2 4" xfId="38616"/>
    <cellStyle name="Normal 3 2 2 2 4 10" xfId="38617"/>
    <cellStyle name="Normal 3 2 2 2 4 2" xfId="38618"/>
    <cellStyle name="Normal 3 2 2 2 4 2 2" xfId="38619"/>
    <cellStyle name="Normal 3 2 2 2 4 2 2 2" xfId="38620"/>
    <cellStyle name="Normal 3 2 2 2 4 2 2 2 2" xfId="38621"/>
    <cellStyle name="Normal 3 2 2 2 4 2 2 2 3" xfId="38622"/>
    <cellStyle name="Normal 3 2 2 2 4 2 2 3" xfId="38623"/>
    <cellStyle name="Normal 3 2 2 2 4 2 2 4" xfId="38624"/>
    <cellStyle name="Normal 3 2 2 2 4 2 2 5" xfId="38625"/>
    <cellStyle name="Normal 3 2 2 2 4 2 2 6" xfId="38626"/>
    <cellStyle name="Normal 3 2 2 2 4 2 3" xfId="38627"/>
    <cellStyle name="Normal 3 2 2 2 4 2 3 2" xfId="38628"/>
    <cellStyle name="Normal 3 2 2 2 4 2 3 2 2" xfId="38629"/>
    <cellStyle name="Normal 3 2 2 2 4 2 3 2 3" xfId="38630"/>
    <cellStyle name="Normal 3 2 2 2 4 2 3 3" xfId="38631"/>
    <cellStyle name="Normal 3 2 2 2 4 2 3 4" xfId="38632"/>
    <cellStyle name="Normal 3 2 2 2 4 2 3 5" xfId="38633"/>
    <cellStyle name="Normal 3 2 2 2 4 2 3 6" xfId="38634"/>
    <cellStyle name="Normal 3 2 2 2 4 2 4" xfId="38635"/>
    <cellStyle name="Normal 3 2 2 2 4 2 4 2" xfId="38636"/>
    <cellStyle name="Normal 3 2 2 2 4 2 4 3" xfId="38637"/>
    <cellStyle name="Normal 3 2 2 2 4 2 5" xfId="38638"/>
    <cellStyle name="Normal 3 2 2 2 4 2 6" xfId="38639"/>
    <cellStyle name="Normal 3 2 2 2 4 2 7" xfId="38640"/>
    <cellStyle name="Normal 3 2 2 2 4 2 8" xfId="38641"/>
    <cellStyle name="Normal 3 2 2 2 4 3" xfId="38642"/>
    <cellStyle name="Normal 3 2 2 2 4 3 2" xfId="38643"/>
    <cellStyle name="Normal 3 2 2 2 4 3 2 2" xfId="38644"/>
    <cellStyle name="Normal 3 2 2 2 4 3 2 2 2" xfId="38645"/>
    <cellStyle name="Normal 3 2 2 2 4 3 2 2 3" xfId="38646"/>
    <cellStyle name="Normal 3 2 2 2 4 3 2 3" xfId="38647"/>
    <cellStyle name="Normal 3 2 2 2 4 3 2 4" xfId="38648"/>
    <cellStyle name="Normal 3 2 2 2 4 3 2 5" xfId="38649"/>
    <cellStyle name="Normal 3 2 2 2 4 3 2 6" xfId="38650"/>
    <cellStyle name="Normal 3 2 2 2 4 3 3" xfId="38651"/>
    <cellStyle name="Normal 3 2 2 2 4 3 3 2" xfId="38652"/>
    <cellStyle name="Normal 3 2 2 2 4 3 3 3" xfId="38653"/>
    <cellStyle name="Normal 3 2 2 2 4 3 4" xfId="38654"/>
    <cellStyle name="Normal 3 2 2 2 4 3 5" xfId="38655"/>
    <cellStyle name="Normal 3 2 2 2 4 3 6" xfId="38656"/>
    <cellStyle name="Normal 3 2 2 2 4 3 7" xfId="38657"/>
    <cellStyle name="Normal 3 2 2 2 4 4" xfId="38658"/>
    <cellStyle name="Normal 3 2 2 2 4 4 2" xfId="38659"/>
    <cellStyle name="Normal 3 2 2 2 4 4 2 2" xfId="38660"/>
    <cellStyle name="Normal 3 2 2 2 4 4 2 3" xfId="38661"/>
    <cellStyle name="Normal 3 2 2 2 4 4 3" xfId="38662"/>
    <cellStyle name="Normal 3 2 2 2 4 4 4" xfId="38663"/>
    <cellStyle name="Normal 3 2 2 2 4 4 5" xfId="38664"/>
    <cellStyle name="Normal 3 2 2 2 4 4 6" xfId="38665"/>
    <cellStyle name="Normal 3 2 2 2 4 5" xfId="38666"/>
    <cellStyle name="Normal 3 2 2 2 4 5 2" xfId="38667"/>
    <cellStyle name="Normal 3 2 2 2 4 5 2 2" xfId="38668"/>
    <cellStyle name="Normal 3 2 2 2 4 5 2 3" xfId="38669"/>
    <cellStyle name="Normal 3 2 2 2 4 5 3" xfId="38670"/>
    <cellStyle name="Normal 3 2 2 2 4 5 4" xfId="38671"/>
    <cellStyle name="Normal 3 2 2 2 4 5 5" xfId="38672"/>
    <cellStyle name="Normal 3 2 2 2 4 5 6" xfId="38673"/>
    <cellStyle name="Normal 3 2 2 2 4 6" xfId="38674"/>
    <cellStyle name="Normal 3 2 2 2 4 6 2" xfId="38675"/>
    <cellStyle name="Normal 3 2 2 2 4 6 3" xfId="38676"/>
    <cellStyle name="Normal 3 2 2 2 4 7" xfId="38677"/>
    <cellStyle name="Normal 3 2 2 2 4 8" xfId="38678"/>
    <cellStyle name="Normal 3 2 2 2 4 9" xfId="38679"/>
    <cellStyle name="Normal 3 2 2 2 5" xfId="38680"/>
    <cellStyle name="Normal 3 2 2 2 5 2" xfId="38681"/>
    <cellStyle name="Normal 3 2 2 2 5 2 2" xfId="38682"/>
    <cellStyle name="Normal 3 2 2 2 5 2 2 2" xfId="38683"/>
    <cellStyle name="Normal 3 2 2 2 5 2 2 2 2" xfId="38684"/>
    <cellStyle name="Normal 3 2 2 2 5 2 2 2 3" xfId="38685"/>
    <cellStyle name="Normal 3 2 2 2 5 2 2 3" xfId="38686"/>
    <cellStyle name="Normal 3 2 2 2 5 2 2 4" xfId="38687"/>
    <cellStyle name="Normal 3 2 2 2 5 2 2 5" xfId="38688"/>
    <cellStyle name="Normal 3 2 2 2 5 2 2 6" xfId="38689"/>
    <cellStyle name="Normal 3 2 2 2 5 2 3" xfId="38690"/>
    <cellStyle name="Normal 3 2 2 2 5 2 3 2" xfId="38691"/>
    <cellStyle name="Normal 3 2 2 2 5 2 3 3" xfId="38692"/>
    <cellStyle name="Normal 3 2 2 2 5 2 4" xfId="38693"/>
    <cellStyle name="Normal 3 2 2 2 5 2 5" xfId="38694"/>
    <cellStyle name="Normal 3 2 2 2 5 2 6" xfId="38695"/>
    <cellStyle name="Normal 3 2 2 2 5 2 7" xfId="38696"/>
    <cellStyle name="Normal 3 2 2 2 5 3" xfId="38697"/>
    <cellStyle name="Normal 3 2 2 2 5 3 2" xfId="38698"/>
    <cellStyle name="Normal 3 2 2 2 5 3 2 2" xfId="38699"/>
    <cellStyle name="Normal 3 2 2 2 5 3 2 3" xfId="38700"/>
    <cellStyle name="Normal 3 2 2 2 5 3 3" xfId="38701"/>
    <cellStyle name="Normal 3 2 2 2 5 3 4" xfId="38702"/>
    <cellStyle name="Normal 3 2 2 2 5 3 5" xfId="38703"/>
    <cellStyle name="Normal 3 2 2 2 5 3 6" xfId="38704"/>
    <cellStyle name="Normal 3 2 2 2 5 4" xfId="38705"/>
    <cellStyle name="Normal 3 2 2 2 5 4 2" xfId="38706"/>
    <cellStyle name="Normal 3 2 2 2 5 4 2 2" xfId="38707"/>
    <cellStyle name="Normal 3 2 2 2 5 4 2 3" xfId="38708"/>
    <cellStyle name="Normal 3 2 2 2 5 4 3" xfId="38709"/>
    <cellStyle name="Normal 3 2 2 2 5 4 4" xfId="38710"/>
    <cellStyle name="Normal 3 2 2 2 5 4 5" xfId="38711"/>
    <cellStyle name="Normal 3 2 2 2 5 4 6" xfId="38712"/>
    <cellStyle name="Normal 3 2 2 2 5 5" xfId="38713"/>
    <cellStyle name="Normal 3 2 2 2 5 5 2" xfId="38714"/>
    <cellStyle name="Normal 3 2 2 2 5 5 3" xfId="38715"/>
    <cellStyle name="Normal 3 2 2 2 5 6" xfId="38716"/>
    <cellStyle name="Normal 3 2 2 2 5 7" xfId="38717"/>
    <cellStyle name="Normal 3 2 2 2 5 8" xfId="38718"/>
    <cellStyle name="Normal 3 2 2 2 5 9" xfId="38719"/>
    <cellStyle name="Normal 3 2 2 2 6" xfId="38720"/>
    <cellStyle name="Normal 3 2 2 2 6 2" xfId="38721"/>
    <cellStyle name="Normal 3 2 2 2 6 2 2" xfId="38722"/>
    <cellStyle name="Normal 3 2 2 2 6 2 2 2" xfId="38723"/>
    <cellStyle name="Normal 3 2 2 2 6 2 2 3" xfId="38724"/>
    <cellStyle name="Normal 3 2 2 2 6 2 3" xfId="38725"/>
    <cellStyle name="Normal 3 2 2 2 6 2 4" xfId="38726"/>
    <cellStyle name="Normal 3 2 2 2 6 2 5" xfId="38727"/>
    <cellStyle name="Normal 3 2 2 2 6 2 6" xfId="38728"/>
    <cellStyle name="Normal 3 2 2 2 6 3" xfId="38729"/>
    <cellStyle name="Normal 3 2 2 2 6 3 2" xfId="38730"/>
    <cellStyle name="Normal 3 2 2 2 6 3 3" xfId="38731"/>
    <cellStyle name="Normal 3 2 2 2 6 4" xfId="38732"/>
    <cellStyle name="Normal 3 2 2 2 6 5" xfId="38733"/>
    <cellStyle name="Normal 3 2 2 2 6 6" xfId="38734"/>
    <cellStyle name="Normal 3 2 2 2 6 7" xfId="38735"/>
    <cellStyle name="Normal 3 2 2 2 7" xfId="38736"/>
    <cellStyle name="Normal 3 2 2 2 7 2" xfId="38737"/>
    <cellStyle name="Normal 3 2 2 2 7 2 2" xfId="38738"/>
    <cellStyle name="Normal 3 2 2 2 7 2 3" xfId="38739"/>
    <cellStyle name="Normal 3 2 2 2 7 3" xfId="38740"/>
    <cellStyle name="Normal 3 2 2 2 7 4" xfId="38741"/>
    <cellStyle name="Normal 3 2 2 2 7 5" xfId="38742"/>
    <cellStyle name="Normal 3 2 2 2 7 6" xfId="38743"/>
    <cellStyle name="Normal 3 2 2 2 8" xfId="38744"/>
    <cellStyle name="Normal 3 2 2 2 8 2" xfId="38745"/>
    <cellStyle name="Normal 3 2 2 2 8 2 2" xfId="38746"/>
    <cellStyle name="Normal 3 2 2 2 8 2 3" xfId="38747"/>
    <cellStyle name="Normal 3 2 2 2 8 3" xfId="38748"/>
    <cellStyle name="Normal 3 2 2 2 8 4" xfId="38749"/>
    <cellStyle name="Normal 3 2 2 2 8 5" xfId="38750"/>
    <cellStyle name="Normal 3 2 2 2 8 6" xfId="38751"/>
    <cellStyle name="Normal 3 2 2 2 9" xfId="38752"/>
    <cellStyle name="Normal 3 2 2 2 9 2" xfId="38753"/>
    <cellStyle name="Normal 3 2 2 2 9 2 2" xfId="38754"/>
    <cellStyle name="Normal 3 2 2 2 9 2 3" xfId="38755"/>
    <cellStyle name="Normal 3 2 2 2 9 3" xfId="38756"/>
    <cellStyle name="Normal 3 2 2 2 9 4" xfId="38757"/>
    <cellStyle name="Normal 3 2 2 2 9 5" xfId="38758"/>
    <cellStyle name="Normal 3 2 2 2 9 6" xfId="38759"/>
    <cellStyle name="Normal 3 2 2 3" xfId="410"/>
    <cellStyle name="Normal 3 2 2 4" xfId="38760"/>
    <cellStyle name="Normal 3 2 2 4 10" xfId="38761"/>
    <cellStyle name="Normal 3 2 2 4 10 2" xfId="38762"/>
    <cellStyle name="Normal 3 2 2 4 10 3" xfId="38763"/>
    <cellStyle name="Normal 3 2 2 4 11" xfId="38764"/>
    <cellStyle name="Normal 3 2 2 4 12" xfId="38765"/>
    <cellStyle name="Normal 3 2 2 4 13" xfId="38766"/>
    <cellStyle name="Normal 3 2 2 4 14" xfId="38767"/>
    <cellStyle name="Normal 3 2 2 4 2" xfId="38768"/>
    <cellStyle name="Normal 3 2 2 4 2 10" xfId="38769"/>
    <cellStyle name="Normal 3 2 2 4 2 11" xfId="38770"/>
    <cellStyle name="Normal 3 2 2 4 2 12" xfId="38771"/>
    <cellStyle name="Normal 3 2 2 4 2 13" xfId="38772"/>
    <cellStyle name="Normal 3 2 2 4 2 2" xfId="38773"/>
    <cellStyle name="Normal 3 2 2 4 2 2 10" xfId="38774"/>
    <cellStyle name="Normal 3 2 2 4 2 2 2" xfId="38775"/>
    <cellStyle name="Normal 3 2 2 4 2 2 2 2" xfId="38776"/>
    <cellStyle name="Normal 3 2 2 4 2 2 2 2 2" xfId="38777"/>
    <cellStyle name="Normal 3 2 2 4 2 2 2 2 2 2" xfId="38778"/>
    <cellStyle name="Normal 3 2 2 4 2 2 2 2 2 3" xfId="38779"/>
    <cellStyle name="Normal 3 2 2 4 2 2 2 2 3" xfId="38780"/>
    <cellStyle name="Normal 3 2 2 4 2 2 2 2 4" xfId="38781"/>
    <cellStyle name="Normal 3 2 2 4 2 2 2 2 5" xfId="38782"/>
    <cellStyle name="Normal 3 2 2 4 2 2 2 2 6" xfId="38783"/>
    <cellStyle name="Normal 3 2 2 4 2 2 2 3" xfId="38784"/>
    <cellStyle name="Normal 3 2 2 4 2 2 2 3 2" xfId="38785"/>
    <cellStyle name="Normal 3 2 2 4 2 2 2 3 2 2" xfId="38786"/>
    <cellStyle name="Normal 3 2 2 4 2 2 2 3 2 3" xfId="38787"/>
    <cellStyle name="Normal 3 2 2 4 2 2 2 3 3" xfId="38788"/>
    <cellStyle name="Normal 3 2 2 4 2 2 2 3 4" xfId="38789"/>
    <cellStyle name="Normal 3 2 2 4 2 2 2 3 5" xfId="38790"/>
    <cellStyle name="Normal 3 2 2 4 2 2 2 3 6" xfId="38791"/>
    <cellStyle name="Normal 3 2 2 4 2 2 2 4" xfId="38792"/>
    <cellStyle name="Normal 3 2 2 4 2 2 2 4 2" xfId="38793"/>
    <cellStyle name="Normal 3 2 2 4 2 2 2 4 3" xfId="38794"/>
    <cellStyle name="Normal 3 2 2 4 2 2 2 5" xfId="38795"/>
    <cellStyle name="Normal 3 2 2 4 2 2 2 6" xfId="38796"/>
    <cellStyle name="Normal 3 2 2 4 2 2 2 7" xfId="38797"/>
    <cellStyle name="Normal 3 2 2 4 2 2 2 8" xfId="38798"/>
    <cellStyle name="Normal 3 2 2 4 2 2 3" xfId="38799"/>
    <cellStyle name="Normal 3 2 2 4 2 2 3 2" xfId="38800"/>
    <cellStyle name="Normal 3 2 2 4 2 2 3 2 2" xfId="38801"/>
    <cellStyle name="Normal 3 2 2 4 2 2 3 2 2 2" xfId="38802"/>
    <cellStyle name="Normal 3 2 2 4 2 2 3 2 2 3" xfId="38803"/>
    <cellStyle name="Normal 3 2 2 4 2 2 3 2 3" xfId="38804"/>
    <cellStyle name="Normal 3 2 2 4 2 2 3 2 4" xfId="38805"/>
    <cellStyle name="Normal 3 2 2 4 2 2 3 2 5" xfId="38806"/>
    <cellStyle name="Normal 3 2 2 4 2 2 3 2 6" xfId="38807"/>
    <cellStyle name="Normal 3 2 2 4 2 2 3 3" xfId="38808"/>
    <cellStyle name="Normal 3 2 2 4 2 2 3 3 2" xfId="38809"/>
    <cellStyle name="Normal 3 2 2 4 2 2 3 3 3" xfId="38810"/>
    <cellStyle name="Normal 3 2 2 4 2 2 3 4" xfId="38811"/>
    <cellStyle name="Normal 3 2 2 4 2 2 3 5" xfId="38812"/>
    <cellStyle name="Normal 3 2 2 4 2 2 3 6" xfId="38813"/>
    <cellStyle name="Normal 3 2 2 4 2 2 3 7" xfId="38814"/>
    <cellStyle name="Normal 3 2 2 4 2 2 4" xfId="38815"/>
    <cellStyle name="Normal 3 2 2 4 2 2 4 2" xfId="38816"/>
    <cellStyle name="Normal 3 2 2 4 2 2 4 2 2" xfId="38817"/>
    <cellStyle name="Normal 3 2 2 4 2 2 4 2 3" xfId="38818"/>
    <cellStyle name="Normal 3 2 2 4 2 2 4 3" xfId="38819"/>
    <cellStyle name="Normal 3 2 2 4 2 2 4 4" xfId="38820"/>
    <cellStyle name="Normal 3 2 2 4 2 2 4 5" xfId="38821"/>
    <cellStyle name="Normal 3 2 2 4 2 2 4 6" xfId="38822"/>
    <cellStyle name="Normal 3 2 2 4 2 2 5" xfId="38823"/>
    <cellStyle name="Normal 3 2 2 4 2 2 5 2" xfId="38824"/>
    <cellStyle name="Normal 3 2 2 4 2 2 5 2 2" xfId="38825"/>
    <cellStyle name="Normal 3 2 2 4 2 2 5 2 3" xfId="38826"/>
    <cellStyle name="Normal 3 2 2 4 2 2 5 3" xfId="38827"/>
    <cellStyle name="Normal 3 2 2 4 2 2 5 4" xfId="38828"/>
    <cellStyle name="Normal 3 2 2 4 2 2 5 5" xfId="38829"/>
    <cellStyle name="Normal 3 2 2 4 2 2 5 6" xfId="38830"/>
    <cellStyle name="Normal 3 2 2 4 2 2 6" xfId="38831"/>
    <cellStyle name="Normal 3 2 2 4 2 2 6 2" xfId="38832"/>
    <cellStyle name="Normal 3 2 2 4 2 2 6 3" xfId="38833"/>
    <cellStyle name="Normal 3 2 2 4 2 2 7" xfId="38834"/>
    <cellStyle name="Normal 3 2 2 4 2 2 8" xfId="38835"/>
    <cellStyle name="Normal 3 2 2 4 2 2 9" xfId="38836"/>
    <cellStyle name="Normal 3 2 2 4 2 3" xfId="38837"/>
    <cellStyle name="Normal 3 2 2 4 2 3 2" xfId="38838"/>
    <cellStyle name="Normal 3 2 2 4 2 3 2 2" xfId="38839"/>
    <cellStyle name="Normal 3 2 2 4 2 3 2 2 2" xfId="38840"/>
    <cellStyle name="Normal 3 2 2 4 2 3 2 2 2 2" xfId="38841"/>
    <cellStyle name="Normal 3 2 2 4 2 3 2 2 2 3" xfId="38842"/>
    <cellStyle name="Normal 3 2 2 4 2 3 2 2 3" xfId="38843"/>
    <cellStyle name="Normal 3 2 2 4 2 3 2 2 4" xfId="38844"/>
    <cellStyle name="Normal 3 2 2 4 2 3 2 2 5" xfId="38845"/>
    <cellStyle name="Normal 3 2 2 4 2 3 2 2 6" xfId="38846"/>
    <cellStyle name="Normal 3 2 2 4 2 3 2 3" xfId="38847"/>
    <cellStyle name="Normal 3 2 2 4 2 3 2 3 2" xfId="38848"/>
    <cellStyle name="Normal 3 2 2 4 2 3 2 3 3" xfId="38849"/>
    <cellStyle name="Normal 3 2 2 4 2 3 2 4" xfId="38850"/>
    <cellStyle name="Normal 3 2 2 4 2 3 2 5" xfId="38851"/>
    <cellStyle name="Normal 3 2 2 4 2 3 2 6" xfId="38852"/>
    <cellStyle name="Normal 3 2 2 4 2 3 2 7" xfId="38853"/>
    <cellStyle name="Normal 3 2 2 4 2 3 3" xfId="38854"/>
    <cellStyle name="Normal 3 2 2 4 2 3 3 2" xfId="38855"/>
    <cellStyle name="Normal 3 2 2 4 2 3 3 2 2" xfId="38856"/>
    <cellStyle name="Normal 3 2 2 4 2 3 3 2 3" xfId="38857"/>
    <cellStyle name="Normal 3 2 2 4 2 3 3 3" xfId="38858"/>
    <cellStyle name="Normal 3 2 2 4 2 3 3 4" xfId="38859"/>
    <cellStyle name="Normal 3 2 2 4 2 3 3 5" xfId="38860"/>
    <cellStyle name="Normal 3 2 2 4 2 3 3 6" xfId="38861"/>
    <cellStyle name="Normal 3 2 2 4 2 3 4" xfId="38862"/>
    <cellStyle name="Normal 3 2 2 4 2 3 4 2" xfId="38863"/>
    <cellStyle name="Normal 3 2 2 4 2 3 4 2 2" xfId="38864"/>
    <cellStyle name="Normal 3 2 2 4 2 3 4 2 3" xfId="38865"/>
    <cellStyle name="Normal 3 2 2 4 2 3 4 3" xfId="38866"/>
    <cellStyle name="Normal 3 2 2 4 2 3 4 4" xfId="38867"/>
    <cellStyle name="Normal 3 2 2 4 2 3 4 5" xfId="38868"/>
    <cellStyle name="Normal 3 2 2 4 2 3 4 6" xfId="38869"/>
    <cellStyle name="Normal 3 2 2 4 2 3 5" xfId="38870"/>
    <cellStyle name="Normal 3 2 2 4 2 3 5 2" xfId="38871"/>
    <cellStyle name="Normal 3 2 2 4 2 3 5 3" xfId="38872"/>
    <cellStyle name="Normal 3 2 2 4 2 3 6" xfId="38873"/>
    <cellStyle name="Normal 3 2 2 4 2 3 7" xfId="38874"/>
    <cellStyle name="Normal 3 2 2 4 2 3 8" xfId="38875"/>
    <cellStyle name="Normal 3 2 2 4 2 3 9" xfId="38876"/>
    <cellStyle name="Normal 3 2 2 4 2 4" xfId="38877"/>
    <cellStyle name="Normal 3 2 2 4 2 4 2" xfId="38878"/>
    <cellStyle name="Normal 3 2 2 4 2 4 2 2" xfId="38879"/>
    <cellStyle name="Normal 3 2 2 4 2 4 2 2 2" xfId="38880"/>
    <cellStyle name="Normal 3 2 2 4 2 4 2 2 3" xfId="38881"/>
    <cellStyle name="Normal 3 2 2 4 2 4 2 3" xfId="38882"/>
    <cellStyle name="Normal 3 2 2 4 2 4 2 4" xfId="38883"/>
    <cellStyle name="Normal 3 2 2 4 2 4 2 5" xfId="38884"/>
    <cellStyle name="Normal 3 2 2 4 2 4 2 6" xfId="38885"/>
    <cellStyle name="Normal 3 2 2 4 2 4 3" xfId="38886"/>
    <cellStyle name="Normal 3 2 2 4 2 4 3 2" xfId="38887"/>
    <cellStyle name="Normal 3 2 2 4 2 4 3 3" xfId="38888"/>
    <cellStyle name="Normal 3 2 2 4 2 4 4" xfId="38889"/>
    <cellStyle name="Normal 3 2 2 4 2 4 5" xfId="38890"/>
    <cellStyle name="Normal 3 2 2 4 2 4 6" xfId="38891"/>
    <cellStyle name="Normal 3 2 2 4 2 4 7" xfId="38892"/>
    <cellStyle name="Normal 3 2 2 4 2 5" xfId="38893"/>
    <cellStyle name="Normal 3 2 2 4 2 5 2" xfId="38894"/>
    <cellStyle name="Normal 3 2 2 4 2 5 2 2" xfId="38895"/>
    <cellStyle name="Normal 3 2 2 4 2 5 2 3" xfId="38896"/>
    <cellStyle name="Normal 3 2 2 4 2 5 3" xfId="38897"/>
    <cellStyle name="Normal 3 2 2 4 2 5 4" xfId="38898"/>
    <cellStyle name="Normal 3 2 2 4 2 5 5" xfId="38899"/>
    <cellStyle name="Normal 3 2 2 4 2 5 6" xfId="38900"/>
    <cellStyle name="Normal 3 2 2 4 2 6" xfId="38901"/>
    <cellStyle name="Normal 3 2 2 4 2 6 2" xfId="38902"/>
    <cellStyle name="Normal 3 2 2 4 2 6 2 2" xfId="38903"/>
    <cellStyle name="Normal 3 2 2 4 2 6 2 3" xfId="38904"/>
    <cellStyle name="Normal 3 2 2 4 2 6 3" xfId="38905"/>
    <cellStyle name="Normal 3 2 2 4 2 6 4" xfId="38906"/>
    <cellStyle name="Normal 3 2 2 4 2 6 5" xfId="38907"/>
    <cellStyle name="Normal 3 2 2 4 2 6 6" xfId="38908"/>
    <cellStyle name="Normal 3 2 2 4 2 7" xfId="38909"/>
    <cellStyle name="Normal 3 2 2 4 2 7 2" xfId="38910"/>
    <cellStyle name="Normal 3 2 2 4 2 7 2 2" xfId="38911"/>
    <cellStyle name="Normal 3 2 2 4 2 7 2 3" xfId="38912"/>
    <cellStyle name="Normal 3 2 2 4 2 7 3" xfId="38913"/>
    <cellStyle name="Normal 3 2 2 4 2 7 4" xfId="38914"/>
    <cellStyle name="Normal 3 2 2 4 2 7 5" xfId="38915"/>
    <cellStyle name="Normal 3 2 2 4 2 7 6" xfId="38916"/>
    <cellStyle name="Normal 3 2 2 4 2 8" xfId="38917"/>
    <cellStyle name="Normal 3 2 2 4 2 8 2" xfId="38918"/>
    <cellStyle name="Normal 3 2 2 4 2 8 2 2" xfId="38919"/>
    <cellStyle name="Normal 3 2 2 4 2 8 2 3" xfId="38920"/>
    <cellStyle name="Normal 3 2 2 4 2 8 3" xfId="38921"/>
    <cellStyle name="Normal 3 2 2 4 2 8 4" xfId="38922"/>
    <cellStyle name="Normal 3 2 2 4 2 8 5" xfId="38923"/>
    <cellStyle name="Normal 3 2 2 4 2 8 6" xfId="38924"/>
    <cellStyle name="Normal 3 2 2 4 2 9" xfId="38925"/>
    <cellStyle name="Normal 3 2 2 4 2 9 2" xfId="38926"/>
    <cellStyle name="Normal 3 2 2 4 2 9 3" xfId="38927"/>
    <cellStyle name="Normal 3 2 2 4 3" xfId="38928"/>
    <cellStyle name="Normal 3 2 2 4 3 10" xfId="38929"/>
    <cellStyle name="Normal 3 2 2 4 3 2" xfId="38930"/>
    <cellStyle name="Normal 3 2 2 4 3 2 2" xfId="38931"/>
    <cellStyle name="Normal 3 2 2 4 3 2 2 2" xfId="38932"/>
    <cellStyle name="Normal 3 2 2 4 3 2 2 2 2" xfId="38933"/>
    <cellStyle name="Normal 3 2 2 4 3 2 2 2 3" xfId="38934"/>
    <cellStyle name="Normal 3 2 2 4 3 2 2 3" xfId="38935"/>
    <cellStyle name="Normal 3 2 2 4 3 2 2 4" xfId="38936"/>
    <cellStyle name="Normal 3 2 2 4 3 2 2 5" xfId="38937"/>
    <cellStyle name="Normal 3 2 2 4 3 2 2 6" xfId="38938"/>
    <cellStyle name="Normal 3 2 2 4 3 2 3" xfId="38939"/>
    <cellStyle name="Normal 3 2 2 4 3 2 3 2" xfId="38940"/>
    <cellStyle name="Normal 3 2 2 4 3 2 3 2 2" xfId="38941"/>
    <cellStyle name="Normal 3 2 2 4 3 2 3 2 3" xfId="38942"/>
    <cellStyle name="Normal 3 2 2 4 3 2 3 3" xfId="38943"/>
    <cellStyle name="Normal 3 2 2 4 3 2 3 4" xfId="38944"/>
    <cellStyle name="Normal 3 2 2 4 3 2 3 5" xfId="38945"/>
    <cellStyle name="Normal 3 2 2 4 3 2 3 6" xfId="38946"/>
    <cellStyle name="Normal 3 2 2 4 3 2 4" xfId="38947"/>
    <cellStyle name="Normal 3 2 2 4 3 2 4 2" xfId="38948"/>
    <cellStyle name="Normal 3 2 2 4 3 2 4 3" xfId="38949"/>
    <cellStyle name="Normal 3 2 2 4 3 2 5" xfId="38950"/>
    <cellStyle name="Normal 3 2 2 4 3 2 6" xfId="38951"/>
    <cellStyle name="Normal 3 2 2 4 3 2 7" xfId="38952"/>
    <cellStyle name="Normal 3 2 2 4 3 2 8" xfId="38953"/>
    <cellStyle name="Normal 3 2 2 4 3 3" xfId="38954"/>
    <cellStyle name="Normal 3 2 2 4 3 3 2" xfId="38955"/>
    <cellStyle name="Normal 3 2 2 4 3 3 2 2" xfId="38956"/>
    <cellStyle name="Normal 3 2 2 4 3 3 2 2 2" xfId="38957"/>
    <cellStyle name="Normal 3 2 2 4 3 3 2 2 3" xfId="38958"/>
    <cellStyle name="Normal 3 2 2 4 3 3 2 3" xfId="38959"/>
    <cellStyle name="Normal 3 2 2 4 3 3 2 4" xfId="38960"/>
    <cellStyle name="Normal 3 2 2 4 3 3 2 5" xfId="38961"/>
    <cellStyle name="Normal 3 2 2 4 3 3 2 6" xfId="38962"/>
    <cellStyle name="Normal 3 2 2 4 3 3 3" xfId="38963"/>
    <cellStyle name="Normal 3 2 2 4 3 3 3 2" xfId="38964"/>
    <cellStyle name="Normal 3 2 2 4 3 3 3 3" xfId="38965"/>
    <cellStyle name="Normal 3 2 2 4 3 3 4" xfId="38966"/>
    <cellStyle name="Normal 3 2 2 4 3 3 5" xfId="38967"/>
    <cellStyle name="Normal 3 2 2 4 3 3 6" xfId="38968"/>
    <cellStyle name="Normal 3 2 2 4 3 3 7" xfId="38969"/>
    <cellStyle name="Normal 3 2 2 4 3 4" xfId="38970"/>
    <cellStyle name="Normal 3 2 2 4 3 4 2" xfId="38971"/>
    <cellStyle name="Normal 3 2 2 4 3 4 2 2" xfId="38972"/>
    <cellStyle name="Normal 3 2 2 4 3 4 2 3" xfId="38973"/>
    <cellStyle name="Normal 3 2 2 4 3 4 3" xfId="38974"/>
    <cellStyle name="Normal 3 2 2 4 3 4 4" xfId="38975"/>
    <cellStyle name="Normal 3 2 2 4 3 4 5" xfId="38976"/>
    <cellStyle name="Normal 3 2 2 4 3 4 6" xfId="38977"/>
    <cellStyle name="Normal 3 2 2 4 3 5" xfId="38978"/>
    <cellStyle name="Normal 3 2 2 4 3 5 2" xfId="38979"/>
    <cellStyle name="Normal 3 2 2 4 3 5 2 2" xfId="38980"/>
    <cellStyle name="Normal 3 2 2 4 3 5 2 3" xfId="38981"/>
    <cellStyle name="Normal 3 2 2 4 3 5 3" xfId="38982"/>
    <cellStyle name="Normal 3 2 2 4 3 5 4" xfId="38983"/>
    <cellStyle name="Normal 3 2 2 4 3 5 5" xfId="38984"/>
    <cellStyle name="Normal 3 2 2 4 3 5 6" xfId="38985"/>
    <cellStyle name="Normal 3 2 2 4 3 6" xfId="38986"/>
    <cellStyle name="Normal 3 2 2 4 3 6 2" xfId="38987"/>
    <cellStyle name="Normal 3 2 2 4 3 6 3" xfId="38988"/>
    <cellStyle name="Normal 3 2 2 4 3 7" xfId="38989"/>
    <cellStyle name="Normal 3 2 2 4 3 8" xfId="38990"/>
    <cellStyle name="Normal 3 2 2 4 3 9" xfId="38991"/>
    <cellStyle name="Normal 3 2 2 4 4" xfId="38992"/>
    <cellStyle name="Normal 3 2 2 4 4 2" xfId="38993"/>
    <cellStyle name="Normal 3 2 2 4 4 2 2" xfId="38994"/>
    <cellStyle name="Normal 3 2 2 4 4 2 2 2" xfId="38995"/>
    <cellStyle name="Normal 3 2 2 4 4 2 2 2 2" xfId="38996"/>
    <cellStyle name="Normal 3 2 2 4 4 2 2 2 3" xfId="38997"/>
    <cellStyle name="Normal 3 2 2 4 4 2 2 3" xfId="38998"/>
    <cellStyle name="Normal 3 2 2 4 4 2 2 4" xfId="38999"/>
    <cellStyle name="Normal 3 2 2 4 4 2 2 5" xfId="39000"/>
    <cellStyle name="Normal 3 2 2 4 4 2 2 6" xfId="39001"/>
    <cellStyle name="Normal 3 2 2 4 4 2 3" xfId="39002"/>
    <cellStyle name="Normal 3 2 2 4 4 2 3 2" xfId="39003"/>
    <cellStyle name="Normal 3 2 2 4 4 2 3 3" xfId="39004"/>
    <cellStyle name="Normal 3 2 2 4 4 2 4" xfId="39005"/>
    <cellStyle name="Normal 3 2 2 4 4 2 5" xfId="39006"/>
    <cellStyle name="Normal 3 2 2 4 4 2 6" xfId="39007"/>
    <cellStyle name="Normal 3 2 2 4 4 2 7" xfId="39008"/>
    <cellStyle name="Normal 3 2 2 4 4 3" xfId="39009"/>
    <cellStyle name="Normal 3 2 2 4 4 3 2" xfId="39010"/>
    <cellStyle name="Normal 3 2 2 4 4 3 2 2" xfId="39011"/>
    <cellStyle name="Normal 3 2 2 4 4 3 2 3" xfId="39012"/>
    <cellStyle name="Normal 3 2 2 4 4 3 3" xfId="39013"/>
    <cellStyle name="Normal 3 2 2 4 4 3 4" xfId="39014"/>
    <cellStyle name="Normal 3 2 2 4 4 3 5" xfId="39015"/>
    <cellStyle name="Normal 3 2 2 4 4 3 6" xfId="39016"/>
    <cellStyle name="Normal 3 2 2 4 4 4" xfId="39017"/>
    <cellStyle name="Normal 3 2 2 4 4 4 2" xfId="39018"/>
    <cellStyle name="Normal 3 2 2 4 4 4 2 2" xfId="39019"/>
    <cellStyle name="Normal 3 2 2 4 4 4 2 3" xfId="39020"/>
    <cellStyle name="Normal 3 2 2 4 4 4 3" xfId="39021"/>
    <cellStyle name="Normal 3 2 2 4 4 4 4" xfId="39022"/>
    <cellStyle name="Normal 3 2 2 4 4 4 5" xfId="39023"/>
    <cellStyle name="Normal 3 2 2 4 4 4 6" xfId="39024"/>
    <cellStyle name="Normal 3 2 2 4 4 5" xfId="39025"/>
    <cellStyle name="Normal 3 2 2 4 4 5 2" xfId="39026"/>
    <cellStyle name="Normal 3 2 2 4 4 5 3" xfId="39027"/>
    <cellStyle name="Normal 3 2 2 4 4 6" xfId="39028"/>
    <cellStyle name="Normal 3 2 2 4 4 7" xfId="39029"/>
    <cellStyle name="Normal 3 2 2 4 4 8" xfId="39030"/>
    <cellStyle name="Normal 3 2 2 4 4 9" xfId="39031"/>
    <cellStyle name="Normal 3 2 2 4 5" xfId="39032"/>
    <cellStyle name="Normal 3 2 2 4 5 2" xfId="39033"/>
    <cellStyle name="Normal 3 2 2 4 5 2 2" xfId="39034"/>
    <cellStyle name="Normal 3 2 2 4 5 2 2 2" xfId="39035"/>
    <cellStyle name="Normal 3 2 2 4 5 2 2 3" xfId="39036"/>
    <cellStyle name="Normal 3 2 2 4 5 2 3" xfId="39037"/>
    <cellStyle name="Normal 3 2 2 4 5 2 4" xfId="39038"/>
    <cellStyle name="Normal 3 2 2 4 5 2 5" xfId="39039"/>
    <cellStyle name="Normal 3 2 2 4 5 2 6" xfId="39040"/>
    <cellStyle name="Normal 3 2 2 4 5 3" xfId="39041"/>
    <cellStyle name="Normal 3 2 2 4 5 3 2" xfId="39042"/>
    <cellStyle name="Normal 3 2 2 4 5 3 3" xfId="39043"/>
    <cellStyle name="Normal 3 2 2 4 5 4" xfId="39044"/>
    <cellStyle name="Normal 3 2 2 4 5 5" xfId="39045"/>
    <cellStyle name="Normal 3 2 2 4 5 6" xfId="39046"/>
    <cellStyle name="Normal 3 2 2 4 5 7" xfId="39047"/>
    <cellStyle name="Normal 3 2 2 4 6" xfId="39048"/>
    <cellStyle name="Normal 3 2 2 4 6 2" xfId="39049"/>
    <cellStyle name="Normal 3 2 2 4 6 2 2" xfId="39050"/>
    <cellStyle name="Normal 3 2 2 4 6 2 3" xfId="39051"/>
    <cellStyle name="Normal 3 2 2 4 6 3" xfId="39052"/>
    <cellStyle name="Normal 3 2 2 4 6 4" xfId="39053"/>
    <cellStyle name="Normal 3 2 2 4 6 5" xfId="39054"/>
    <cellStyle name="Normal 3 2 2 4 6 6" xfId="39055"/>
    <cellStyle name="Normal 3 2 2 4 7" xfId="39056"/>
    <cellStyle name="Normal 3 2 2 4 7 2" xfId="39057"/>
    <cellStyle name="Normal 3 2 2 4 7 2 2" xfId="39058"/>
    <cellStyle name="Normal 3 2 2 4 7 2 3" xfId="39059"/>
    <cellStyle name="Normal 3 2 2 4 7 3" xfId="39060"/>
    <cellStyle name="Normal 3 2 2 4 7 4" xfId="39061"/>
    <cellStyle name="Normal 3 2 2 4 7 5" xfId="39062"/>
    <cellStyle name="Normal 3 2 2 4 7 6" xfId="39063"/>
    <cellStyle name="Normal 3 2 2 4 8" xfId="39064"/>
    <cellStyle name="Normal 3 2 2 4 8 2" xfId="39065"/>
    <cellStyle name="Normal 3 2 2 4 8 2 2" xfId="39066"/>
    <cellStyle name="Normal 3 2 2 4 8 2 3" xfId="39067"/>
    <cellStyle name="Normal 3 2 2 4 8 3" xfId="39068"/>
    <cellStyle name="Normal 3 2 2 4 8 4" xfId="39069"/>
    <cellStyle name="Normal 3 2 2 4 8 5" xfId="39070"/>
    <cellStyle name="Normal 3 2 2 4 8 6" xfId="39071"/>
    <cellStyle name="Normal 3 2 2 4 9" xfId="39072"/>
    <cellStyle name="Normal 3 2 2 4 9 2" xfId="39073"/>
    <cellStyle name="Normal 3 2 2 4 9 2 2" xfId="39074"/>
    <cellStyle name="Normal 3 2 2 4 9 2 3" xfId="39075"/>
    <cellStyle name="Normal 3 2 2 4 9 3" xfId="39076"/>
    <cellStyle name="Normal 3 2 2 4 9 4" xfId="39077"/>
    <cellStyle name="Normal 3 2 2 4 9 5" xfId="39078"/>
    <cellStyle name="Normal 3 2 2 4 9 6" xfId="39079"/>
    <cellStyle name="Normal 3 2 2 5" xfId="39080"/>
    <cellStyle name="Normal 3 2 2 5 10" xfId="39081"/>
    <cellStyle name="Normal 3 2 2 5 10 2" xfId="39082"/>
    <cellStyle name="Normal 3 2 2 5 10 3" xfId="39083"/>
    <cellStyle name="Normal 3 2 2 5 11" xfId="39084"/>
    <cellStyle name="Normal 3 2 2 5 12" xfId="39085"/>
    <cellStyle name="Normal 3 2 2 5 13" xfId="39086"/>
    <cellStyle name="Normal 3 2 2 5 14" xfId="39087"/>
    <cellStyle name="Normal 3 2 2 5 2" xfId="39088"/>
    <cellStyle name="Normal 3 2 2 5 2 10" xfId="39089"/>
    <cellStyle name="Normal 3 2 2 5 2 11" xfId="39090"/>
    <cellStyle name="Normal 3 2 2 5 2 12" xfId="39091"/>
    <cellStyle name="Normal 3 2 2 5 2 13" xfId="39092"/>
    <cellStyle name="Normal 3 2 2 5 2 2" xfId="39093"/>
    <cellStyle name="Normal 3 2 2 5 2 2 10" xfId="39094"/>
    <cellStyle name="Normal 3 2 2 5 2 2 2" xfId="39095"/>
    <cellStyle name="Normal 3 2 2 5 2 2 2 2" xfId="39096"/>
    <cellStyle name="Normal 3 2 2 5 2 2 2 2 2" xfId="39097"/>
    <cellStyle name="Normal 3 2 2 5 2 2 2 2 2 2" xfId="39098"/>
    <cellStyle name="Normal 3 2 2 5 2 2 2 2 2 3" xfId="39099"/>
    <cellStyle name="Normal 3 2 2 5 2 2 2 2 3" xfId="39100"/>
    <cellStyle name="Normal 3 2 2 5 2 2 2 2 4" xfId="39101"/>
    <cellStyle name="Normal 3 2 2 5 2 2 2 2 5" xfId="39102"/>
    <cellStyle name="Normal 3 2 2 5 2 2 2 2 6" xfId="39103"/>
    <cellStyle name="Normal 3 2 2 5 2 2 2 3" xfId="39104"/>
    <cellStyle name="Normal 3 2 2 5 2 2 2 3 2" xfId="39105"/>
    <cellStyle name="Normal 3 2 2 5 2 2 2 3 2 2" xfId="39106"/>
    <cellStyle name="Normal 3 2 2 5 2 2 2 3 2 3" xfId="39107"/>
    <cellStyle name="Normal 3 2 2 5 2 2 2 3 3" xfId="39108"/>
    <cellStyle name="Normal 3 2 2 5 2 2 2 3 4" xfId="39109"/>
    <cellStyle name="Normal 3 2 2 5 2 2 2 3 5" xfId="39110"/>
    <cellStyle name="Normal 3 2 2 5 2 2 2 3 6" xfId="39111"/>
    <cellStyle name="Normal 3 2 2 5 2 2 2 4" xfId="39112"/>
    <cellStyle name="Normal 3 2 2 5 2 2 2 4 2" xfId="39113"/>
    <cellStyle name="Normal 3 2 2 5 2 2 2 4 3" xfId="39114"/>
    <cellStyle name="Normal 3 2 2 5 2 2 2 5" xfId="39115"/>
    <cellStyle name="Normal 3 2 2 5 2 2 2 6" xfId="39116"/>
    <cellStyle name="Normal 3 2 2 5 2 2 2 7" xfId="39117"/>
    <cellStyle name="Normal 3 2 2 5 2 2 2 8" xfId="39118"/>
    <cellStyle name="Normal 3 2 2 5 2 2 3" xfId="39119"/>
    <cellStyle name="Normal 3 2 2 5 2 2 3 2" xfId="39120"/>
    <cellStyle name="Normal 3 2 2 5 2 2 3 2 2" xfId="39121"/>
    <cellStyle name="Normal 3 2 2 5 2 2 3 2 2 2" xfId="39122"/>
    <cellStyle name="Normal 3 2 2 5 2 2 3 2 2 3" xfId="39123"/>
    <cellStyle name="Normal 3 2 2 5 2 2 3 2 3" xfId="39124"/>
    <cellStyle name="Normal 3 2 2 5 2 2 3 2 4" xfId="39125"/>
    <cellStyle name="Normal 3 2 2 5 2 2 3 2 5" xfId="39126"/>
    <cellStyle name="Normal 3 2 2 5 2 2 3 2 6" xfId="39127"/>
    <cellStyle name="Normal 3 2 2 5 2 2 3 3" xfId="39128"/>
    <cellStyle name="Normal 3 2 2 5 2 2 3 3 2" xfId="39129"/>
    <cellStyle name="Normal 3 2 2 5 2 2 3 3 3" xfId="39130"/>
    <cellStyle name="Normal 3 2 2 5 2 2 3 4" xfId="39131"/>
    <cellStyle name="Normal 3 2 2 5 2 2 3 5" xfId="39132"/>
    <cellStyle name="Normal 3 2 2 5 2 2 3 6" xfId="39133"/>
    <cellStyle name="Normal 3 2 2 5 2 2 3 7" xfId="39134"/>
    <cellStyle name="Normal 3 2 2 5 2 2 4" xfId="39135"/>
    <cellStyle name="Normal 3 2 2 5 2 2 4 2" xfId="39136"/>
    <cellStyle name="Normal 3 2 2 5 2 2 4 2 2" xfId="39137"/>
    <cellStyle name="Normal 3 2 2 5 2 2 4 2 3" xfId="39138"/>
    <cellStyle name="Normal 3 2 2 5 2 2 4 3" xfId="39139"/>
    <cellStyle name="Normal 3 2 2 5 2 2 4 4" xfId="39140"/>
    <cellStyle name="Normal 3 2 2 5 2 2 4 5" xfId="39141"/>
    <cellStyle name="Normal 3 2 2 5 2 2 4 6" xfId="39142"/>
    <cellStyle name="Normal 3 2 2 5 2 2 5" xfId="39143"/>
    <cellStyle name="Normal 3 2 2 5 2 2 5 2" xfId="39144"/>
    <cellStyle name="Normal 3 2 2 5 2 2 5 2 2" xfId="39145"/>
    <cellStyle name="Normal 3 2 2 5 2 2 5 2 3" xfId="39146"/>
    <cellStyle name="Normal 3 2 2 5 2 2 5 3" xfId="39147"/>
    <cellStyle name="Normal 3 2 2 5 2 2 5 4" xfId="39148"/>
    <cellStyle name="Normal 3 2 2 5 2 2 5 5" xfId="39149"/>
    <cellStyle name="Normal 3 2 2 5 2 2 5 6" xfId="39150"/>
    <cellStyle name="Normal 3 2 2 5 2 2 6" xfId="39151"/>
    <cellStyle name="Normal 3 2 2 5 2 2 6 2" xfId="39152"/>
    <cellStyle name="Normal 3 2 2 5 2 2 6 3" xfId="39153"/>
    <cellStyle name="Normal 3 2 2 5 2 2 7" xfId="39154"/>
    <cellStyle name="Normal 3 2 2 5 2 2 8" xfId="39155"/>
    <cellStyle name="Normal 3 2 2 5 2 2 9" xfId="39156"/>
    <cellStyle name="Normal 3 2 2 5 2 3" xfId="39157"/>
    <cellStyle name="Normal 3 2 2 5 2 3 2" xfId="39158"/>
    <cellStyle name="Normal 3 2 2 5 2 3 2 2" xfId="39159"/>
    <cellStyle name="Normal 3 2 2 5 2 3 2 2 2" xfId="39160"/>
    <cellStyle name="Normal 3 2 2 5 2 3 2 2 2 2" xfId="39161"/>
    <cellStyle name="Normal 3 2 2 5 2 3 2 2 2 3" xfId="39162"/>
    <cellStyle name="Normal 3 2 2 5 2 3 2 2 3" xfId="39163"/>
    <cellStyle name="Normal 3 2 2 5 2 3 2 2 4" xfId="39164"/>
    <cellStyle name="Normal 3 2 2 5 2 3 2 2 5" xfId="39165"/>
    <cellStyle name="Normal 3 2 2 5 2 3 2 2 6" xfId="39166"/>
    <cellStyle name="Normal 3 2 2 5 2 3 2 3" xfId="39167"/>
    <cellStyle name="Normal 3 2 2 5 2 3 2 3 2" xfId="39168"/>
    <cellStyle name="Normal 3 2 2 5 2 3 2 3 3" xfId="39169"/>
    <cellStyle name="Normal 3 2 2 5 2 3 2 4" xfId="39170"/>
    <cellStyle name="Normal 3 2 2 5 2 3 2 5" xfId="39171"/>
    <cellStyle name="Normal 3 2 2 5 2 3 2 6" xfId="39172"/>
    <cellStyle name="Normal 3 2 2 5 2 3 2 7" xfId="39173"/>
    <cellStyle name="Normal 3 2 2 5 2 3 3" xfId="39174"/>
    <cellStyle name="Normal 3 2 2 5 2 3 3 2" xfId="39175"/>
    <cellStyle name="Normal 3 2 2 5 2 3 3 2 2" xfId="39176"/>
    <cellStyle name="Normal 3 2 2 5 2 3 3 2 3" xfId="39177"/>
    <cellStyle name="Normal 3 2 2 5 2 3 3 3" xfId="39178"/>
    <cellStyle name="Normal 3 2 2 5 2 3 3 4" xfId="39179"/>
    <cellStyle name="Normal 3 2 2 5 2 3 3 5" xfId="39180"/>
    <cellStyle name="Normal 3 2 2 5 2 3 3 6" xfId="39181"/>
    <cellStyle name="Normal 3 2 2 5 2 3 4" xfId="39182"/>
    <cellStyle name="Normal 3 2 2 5 2 3 4 2" xfId="39183"/>
    <cellStyle name="Normal 3 2 2 5 2 3 4 2 2" xfId="39184"/>
    <cellStyle name="Normal 3 2 2 5 2 3 4 2 3" xfId="39185"/>
    <cellStyle name="Normal 3 2 2 5 2 3 4 3" xfId="39186"/>
    <cellStyle name="Normal 3 2 2 5 2 3 4 4" xfId="39187"/>
    <cellStyle name="Normal 3 2 2 5 2 3 4 5" xfId="39188"/>
    <cellStyle name="Normal 3 2 2 5 2 3 4 6" xfId="39189"/>
    <cellStyle name="Normal 3 2 2 5 2 3 5" xfId="39190"/>
    <cellStyle name="Normal 3 2 2 5 2 3 5 2" xfId="39191"/>
    <cellStyle name="Normal 3 2 2 5 2 3 5 3" xfId="39192"/>
    <cellStyle name="Normal 3 2 2 5 2 3 6" xfId="39193"/>
    <cellStyle name="Normal 3 2 2 5 2 3 7" xfId="39194"/>
    <cellStyle name="Normal 3 2 2 5 2 3 8" xfId="39195"/>
    <cellStyle name="Normal 3 2 2 5 2 3 9" xfId="39196"/>
    <cellStyle name="Normal 3 2 2 5 2 4" xfId="39197"/>
    <cellStyle name="Normal 3 2 2 5 2 4 2" xfId="39198"/>
    <cellStyle name="Normal 3 2 2 5 2 4 2 2" xfId="39199"/>
    <cellStyle name="Normal 3 2 2 5 2 4 2 2 2" xfId="39200"/>
    <cellStyle name="Normal 3 2 2 5 2 4 2 2 3" xfId="39201"/>
    <cellStyle name="Normal 3 2 2 5 2 4 2 3" xfId="39202"/>
    <cellStyle name="Normal 3 2 2 5 2 4 2 4" xfId="39203"/>
    <cellStyle name="Normal 3 2 2 5 2 4 2 5" xfId="39204"/>
    <cellStyle name="Normal 3 2 2 5 2 4 2 6" xfId="39205"/>
    <cellStyle name="Normal 3 2 2 5 2 4 3" xfId="39206"/>
    <cellStyle name="Normal 3 2 2 5 2 4 3 2" xfId="39207"/>
    <cellStyle name="Normal 3 2 2 5 2 4 3 3" xfId="39208"/>
    <cellStyle name="Normal 3 2 2 5 2 4 4" xfId="39209"/>
    <cellStyle name="Normal 3 2 2 5 2 4 5" xfId="39210"/>
    <cellStyle name="Normal 3 2 2 5 2 4 6" xfId="39211"/>
    <cellStyle name="Normal 3 2 2 5 2 4 7" xfId="39212"/>
    <cellStyle name="Normal 3 2 2 5 2 5" xfId="39213"/>
    <cellStyle name="Normal 3 2 2 5 2 5 2" xfId="39214"/>
    <cellStyle name="Normal 3 2 2 5 2 5 2 2" xfId="39215"/>
    <cellStyle name="Normal 3 2 2 5 2 5 2 3" xfId="39216"/>
    <cellStyle name="Normal 3 2 2 5 2 5 3" xfId="39217"/>
    <cellStyle name="Normal 3 2 2 5 2 5 4" xfId="39218"/>
    <cellStyle name="Normal 3 2 2 5 2 5 5" xfId="39219"/>
    <cellStyle name="Normal 3 2 2 5 2 5 6" xfId="39220"/>
    <cellStyle name="Normal 3 2 2 5 2 6" xfId="39221"/>
    <cellStyle name="Normal 3 2 2 5 2 6 2" xfId="39222"/>
    <cellStyle name="Normal 3 2 2 5 2 6 2 2" xfId="39223"/>
    <cellStyle name="Normal 3 2 2 5 2 6 2 3" xfId="39224"/>
    <cellStyle name="Normal 3 2 2 5 2 6 3" xfId="39225"/>
    <cellStyle name="Normal 3 2 2 5 2 6 4" xfId="39226"/>
    <cellStyle name="Normal 3 2 2 5 2 6 5" xfId="39227"/>
    <cellStyle name="Normal 3 2 2 5 2 6 6" xfId="39228"/>
    <cellStyle name="Normal 3 2 2 5 2 7" xfId="39229"/>
    <cellStyle name="Normal 3 2 2 5 2 7 2" xfId="39230"/>
    <cellStyle name="Normal 3 2 2 5 2 7 2 2" xfId="39231"/>
    <cellStyle name="Normal 3 2 2 5 2 7 2 3" xfId="39232"/>
    <cellStyle name="Normal 3 2 2 5 2 7 3" xfId="39233"/>
    <cellStyle name="Normal 3 2 2 5 2 7 4" xfId="39234"/>
    <cellStyle name="Normal 3 2 2 5 2 7 5" xfId="39235"/>
    <cellStyle name="Normal 3 2 2 5 2 7 6" xfId="39236"/>
    <cellStyle name="Normal 3 2 2 5 2 8" xfId="39237"/>
    <cellStyle name="Normal 3 2 2 5 2 8 2" xfId="39238"/>
    <cellStyle name="Normal 3 2 2 5 2 8 2 2" xfId="39239"/>
    <cellStyle name="Normal 3 2 2 5 2 8 2 3" xfId="39240"/>
    <cellStyle name="Normal 3 2 2 5 2 8 3" xfId="39241"/>
    <cellStyle name="Normal 3 2 2 5 2 8 4" xfId="39242"/>
    <cellStyle name="Normal 3 2 2 5 2 8 5" xfId="39243"/>
    <cellStyle name="Normal 3 2 2 5 2 8 6" xfId="39244"/>
    <cellStyle name="Normal 3 2 2 5 2 9" xfId="39245"/>
    <cellStyle name="Normal 3 2 2 5 2 9 2" xfId="39246"/>
    <cellStyle name="Normal 3 2 2 5 2 9 3" xfId="39247"/>
    <cellStyle name="Normal 3 2 2 5 3" xfId="39248"/>
    <cellStyle name="Normal 3 2 2 5 3 10" xfId="39249"/>
    <cellStyle name="Normal 3 2 2 5 3 2" xfId="39250"/>
    <cellStyle name="Normal 3 2 2 5 3 2 2" xfId="39251"/>
    <cellStyle name="Normal 3 2 2 5 3 2 2 2" xfId="39252"/>
    <cellStyle name="Normal 3 2 2 5 3 2 2 2 2" xfId="39253"/>
    <cellStyle name="Normal 3 2 2 5 3 2 2 2 3" xfId="39254"/>
    <cellStyle name="Normal 3 2 2 5 3 2 2 3" xfId="39255"/>
    <cellStyle name="Normal 3 2 2 5 3 2 2 4" xfId="39256"/>
    <cellStyle name="Normal 3 2 2 5 3 2 2 5" xfId="39257"/>
    <cellStyle name="Normal 3 2 2 5 3 2 2 6" xfId="39258"/>
    <cellStyle name="Normal 3 2 2 5 3 2 3" xfId="39259"/>
    <cellStyle name="Normal 3 2 2 5 3 2 3 2" xfId="39260"/>
    <cellStyle name="Normal 3 2 2 5 3 2 3 2 2" xfId="39261"/>
    <cellStyle name="Normal 3 2 2 5 3 2 3 2 3" xfId="39262"/>
    <cellStyle name="Normal 3 2 2 5 3 2 3 3" xfId="39263"/>
    <cellStyle name="Normal 3 2 2 5 3 2 3 4" xfId="39264"/>
    <cellStyle name="Normal 3 2 2 5 3 2 3 5" xfId="39265"/>
    <cellStyle name="Normal 3 2 2 5 3 2 3 6" xfId="39266"/>
    <cellStyle name="Normal 3 2 2 5 3 2 4" xfId="39267"/>
    <cellStyle name="Normal 3 2 2 5 3 2 4 2" xfId="39268"/>
    <cellStyle name="Normal 3 2 2 5 3 2 4 3" xfId="39269"/>
    <cellStyle name="Normal 3 2 2 5 3 2 5" xfId="39270"/>
    <cellStyle name="Normal 3 2 2 5 3 2 6" xfId="39271"/>
    <cellStyle name="Normal 3 2 2 5 3 2 7" xfId="39272"/>
    <cellStyle name="Normal 3 2 2 5 3 2 8" xfId="39273"/>
    <cellStyle name="Normal 3 2 2 5 3 3" xfId="39274"/>
    <cellStyle name="Normal 3 2 2 5 3 3 2" xfId="39275"/>
    <cellStyle name="Normal 3 2 2 5 3 3 2 2" xfId="39276"/>
    <cellStyle name="Normal 3 2 2 5 3 3 2 2 2" xfId="39277"/>
    <cellStyle name="Normal 3 2 2 5 3 3 2 2 3" xfId="39278"/>
    <cellStyle name="Normal 3 2 2 5 3 3 2 3" xfId="39279"/>
    <cellStyle name="Normal 3 2 2 5 3 3 2 4" xfId="39280"/>
    <cellStyle name="Normal 3 2 2 5 3 3 2 5" xfId="39281"/>
    <cellStyle name="Normal 3 2 2 5 3 3 2 6" xfId="39282"/>
    <cellStyle name="Normal 3 2 2 5 3 3 3" xfId="39283"/>
    <cellStyle name="Normal 3 2 2 5 3 3 3 2" xfId="39284"/>
    <cellStyle name="Normal 3 2 2 5 3 3 3 3" xfId="39285"/>
    <cellStyle name="Normal 3 2 2 5 3 3 4" xfId="39286"/>
    <cellStyle name="Normal 3 2 2 5 3 3 5" xfId="39287"/>
    <cellStyle name="Normal 3 2 2 5 3 3 6" xfId="39288"/>
    <cellStyle name="Normal 3 2 2 5 3 3 7" xfId="39289"/>
    <cellStyle name="Normal 3 2 2 5 3 4" xfId="39290"/>
    <cellStyle name="Normal 3 2 2 5 3 4 2" xfId="39291"/>
    <cellStyle name="Normal 3 2 2 5 3 4 2 2" xfId="39292"/>
    <cellStyle name="Normal 3 2 2 5 3 4 2 3" xfId="39293"/>
    <cellStyle name="Normal 3 2 2 5 3 4 3" xfId="39294"/>
    <cellStyle name="Normal 3 2 2 5 3 4 4" xfId="39295"/>
    <cellStyle name="Normal 3 2 2 5 3 4 5" xfId="39296"/>
    <cellStyle name="Normal 3 2 2 5 3 4 6" xfId="39297"/>
    <cellStyle name="Normal 3 2 2 5 3 5" xfId="39298"/>
    <cellStyle name="Normal 3 2 2 5 3 5 2" xfId="39299"/>
    <cellStyle name="Normal 3 2 2 5 3 5 2 2" xfId="39300"/>
    <cellStyle name="Normal 3 2 2 5 3 5 2 3" xfId="39301"/>
    <cellStyle name="Normal 3 2 2 5 3 5 3" xfId="39302"/>
    <cellStyle name="Normal 3 2 2 5 3 5 4" xfId="39303"/>
    <cellStyle name="Normal 3 2 2 5 3 5 5" xfId="39304"/>
    <cellStyle name="Normal 3 2 2 5 3 5 6" xfId="39305"/>
    <cellStyle name="Normal 3 2 2 5 3 6" xfId="39306"/>
    <cellStyle name="Normal 3 2 2 5 3 6 2" xfId="39307"/>
    <cellStyle name="Normal 3 2 2 5 3 6 3" xfId="39308"/>
    <cellStyle name="Normal 3 2 2 5 3 7" xfId="39309"/>
    <cellStyle name="Normal 3 2 2 5 3 8" xfId="39310"/>
    <cellStyle name="Normal 3 2 2 5 3 9" xfId="39311"/>
    <cellStyle name="Normal 3 2 2 5 4" xfId="39312"/>
    <cellStyle name="Normal 3 2 2 5 4 2" xfId="39313"/>
    <cellStyle name="Normal 3 2 2 5 4 2 2" xfId="39314"/>
    <cellStyle name="Normal 3 2 2 5 4 2 2 2" xfId="39315"/>
    <cellStyle name="Normal 3 2 2 5 4 2 2 2 2" xfId="39316"/>
    <cellStyle name="Normal 3 2 2 5 4 2 2 2 3" xfId="39317"/>
    <cellStyle name="Normal 3 2 2 5 4 2 2 3" xfId="39318"/>
    <cellStyle name="Normal 3 2 2 5 4 2 2 4" xfId="39319"/>
    <cellStyle name="Normal 3 2 2 5 4 2 2 5" xfId="39320"/>
    <cellStyle name="Normal 3 2 2 5 4 2 2 6" xfId="39321"/>
    <cellStyle name="Normal 3 2 2 5 4 2 3" xfId="39322"/>
    <cellStyle name="Normal 3 2 2 5 4 2 3 2" xfId="39323"/>
    <cellStyle name="Normal 3 2 2 5 4 2 3 3" xfId="39324"/>
    <cellStyle name="Normal 3 2 2 5 4 2 4" xfId="39325"/>
    <cellStyle name="Normal 3 2 2 5 4 2 5" xfId="39326"/>
    <cellStyle name="Normal 3 2 2 5 4 2 6" xfId="39327"/>
    <cellStyle name="Normal 3 2 2 5 4 2 7" xfId="39328"/>
    <cellStyle name="Normal 3 2 2 5 4 3" xfId="39329"/>
    <cellStyle name="Normal 3 2 2 5 4 3 2" xfId="39330"/>
    <cellStyle name="Normal 3 2 2 5 4 3 2 2" xfId="39331"/>
    <cellStyle name="Normal 3 2 2 5 4 3 2 3" xfId="39332"/>
    <cellStyle name="Normal 3 2 2 5 4 3 3" xfId="39333"/>
    <cellStyle name="Normal 3 2 2 5 4 3 4" xfId="39334"/>
    <cellStyle name="Normal 3 2 2 5 4 3 5" xfId="39335"/>
    <cellStyle name="Normal 3 2 2 5 4 3 6" xfId="39336"/>
    <cellStyle name="Normal 3 2 2 5 4 4" xfId="39337"/>
    <cellStyle name="Normal 3 2 2 5 4 4 2" xfId="39338"/>
    <cellStyle name="Normal 3 2 2 5 4 4 2 2" xfId="39339"/>
    <cellStyle name="Normal 3 2 2 5 4 4 2 3" xfId="39340"/>
    <cellStyle name="Normal 3 2 2 5 4 4 3" xfId="39341"/>
    <cellStyle name="Normal 3 2 2 5 4 4 4" xfId="39342"/>
    <cellStyle name="Normal 3 2 2 5 4 4 5" xfId="39343"/>
    <cellStyle name="Normal 3 2 2 5 4 4 6" xfId="39344"/>
    <cellStyle name="Normal 3 2 2 5 4 5" xfId="39345"/>
    <cellStyle name="Normal 3 2 2 5 4 5 2" xfId="39346"/>
    <cellStyle name="Normal 3 2 2 5 4 5 3" xfId="39347"/>
    <cellStyle name="Normal 3 2 2 5 4 6" xfId="39348"/>
    <cellStyle name="Normal 3 2 2 5 4 7" xfId="39349"/>
    <cellStyle name="Normal 3 2 2 5 4 8" xfId="39350"/>
    <cellStyle name="Normal 3 2 2 5 4 9" xfId="39351"/>
    <cellStyle name="Normal 3 2 2 5 5" xfId="39352"/>
    <cellStyle name="Normal 3 2 2 5 5 2" xfId="39353"/>
    <cellStyle name="Normal 3 2 2 5 5 2 2" xfId="39354"/>
    <cellStyle name="Normal 3 2 2 5 5 2 2 2" xfId="39355"/>
    <cellStyle name="Normal 3 2 2 5 5 2 2 3" xfId="39356"/>
    <cellStyle name="Normal 3 2 2 5 5 2 3" xfId="39357"/>
    <cellStyle name="Normal 3 2 2 5 5 2 4" xfId="39358"/>
    <cellStyle name="Normal 3 2 2 5 5 2 5" xfId="39359"/>
    <cellStyle name="Normal 3 2 2 5 5 2 6" xfId="39360"/>
    <cellStyle name="Normal 3 2 2 5 5 3" xfId="39361"/>
    <cellStyle name="Normal 3 2 2 5 5 3 2" xfId="39362"/>
    <cellStyle name="Normal 3 2 2 5 5 3 3" xfId="39363"/>
    <cellStyle name="Normal 3 2 2 5 5 4" xfId="39364"/>
    <cellStyle name="Normal 3 2 2 5 5 5" xfId="39365"/>
    <cellStyle name="Normal 3 2 2 5 5 6" xfId="39366"/>
    <cellStyle name="Normal 3 2 2 5 5 7" xfId="39367"/>
    <cellStyle name="Normal 3 2 2 5 6" xfId="39368"/>
    <cellStyle name="Normal 3 2 2 5 6 2" xfId="39369"/>
    <cellStyle name="Normal 3 2 2 5 6 2 2" xfId="39370"/>
    <cellStyle name="Normal 3 2 2 5 6 2 3" xfId="39371"/>
    <cellStyle name="Normal 3 2 2 5 6 3" xfId="39372"/>
    <cellStyle name="Normal 3 2 2 5 6 4" xfId="39373"/>
    <cellStyle name="Normal 3 2 2 5 6 5" xfId="39374"/>
    <cellStyle name="Normal 3 2 2 5 6 6" xfId="39375"/>
    <cellStyle name="Normal 3 2 2 5 7" xfId="39376"/>
    <cellStyle name="Normal 3 2 2 5 7 2" xfId="39377"/>
    <cellStyle name="Normal 3 2 2 5 7 2 2" xfId="39378"/>
    <cellStyle name="Normal 3 2 2 5 7 2 3" xfId="39379"/>
    <cellStyle name="Normal 3 2 2 5 7 3" xfId="39380"/>
    <cellStyle name="Normal 3 2 2 5 7 4" xfId="39381"/>
    <cellStyle name="Normal 3 2 2 5 7 5" xfId="39382"/>
    <cellStyle name="Normal 3 2 2 5 7 6" xfId="39383"/>
    <cellStyle name="Normal 3 2 2 5 8" xfId="39384"/>
    <cellStyle name="Normal 3 2 2 5 8 2" xfId="39385"/>
    <cellStyle name="Normal 3 2 2 5 8 2 2" xfId="39386"/>
    <cellStyle name="Normal 3 2 2 5 8 2 3" xfId="39387"/>
    <cellStyle name="Normal 3 2 2 5 8 3" xfId="39388"/>
    <cellStyle name="Normal 3 2 2 5 8 4" xfId="39389"/>
    <cellStyle name="Normal 3 2 2 5 8 5" xfId="39390"/>
    <cellStyle name="Normal 3 2 2 5 8 6" xfId="39391"/>
    <cellStyle name="Normal 3 2 2 5 9" xfId="39392"/>
    <cellStyle name="Normal 3 2 2 5 9 2" xfId="39393"/>
    <cellStyle name="Normal 3 2 2 5 9 2 2" xfId="39394"/>
    <cellStyle name="Normal 3 2 2 5 9 2 3" xfId="39395"/>
    <cellStyle name="Normal 3 2 2 5 9 3" xfId="39396"/>
    <cellStyle name="Normal 3 2 2 5 9 4" xfId="39397"/>
    <cellStyle name="Normal 3 2 2 5 9 5" xfId="39398"/>
    <cellStyle name="Normal 3 2 2 5 9 6" xfId="39399"/>
    <cellStyle name="Normal 3 2 2 6" xfId="39400"/>
    <cellStyle name="Normal 3 2 2 6 10" xfId="39401"/>
    <cellStyle name="Normal 3 2 2 6 11" xfId="39402"/>
    <cellStyle name="Normal 3 2 2 6 12" xfId="39403"/>
    <cellStyle name="Normal 3 2 2 6 13" xfId="39404"/>
    <cellStyle name="Normal 3 2 2 6 2" xfId="39405"/>
    <cellStyle name="Normal 3 2 2 6 2 10" xfId="39406"/>
    <cellStyle name="Normal 3 2 2 6 2 2" xfId="39407"/>
    <cellStyle name="Normal 3 2 2 6 2 2 2" xfId="39408"/>
    <cellStyle name="Normal 3 2 2 6 2 2 2 2" xfId="39409"/>
    <cellStyle name="Normal 3 2 2 6 2 2 2 2 2" xfId="39410"/>
    <cellStyle name="Normal 3 2 2 6 2 2 2 2 3" xfId="39411"/>
    <cellStyle name="Normal 3 2 2 6 2 2 2 3" xfId="39412"/>
    <cellStyle name="Normal 3 2 2 6 2 2 2 4" xfId="39413"/>
    <cellStyle name="Normal 3 2 2 6 2 2 2 5" xfId="39414"/>
    <cellStyle name="Normal 3 2 2 6 2 2 2 6" xfId="39415"/>
    <cellStyle name="Normal 3 2 2 6 2 2 3" xfId="39416"/>
    <cellStyle name="Normal 3 2 2 6 2 2 3 2" xfId="39417"/>
    <cellStyle name="Normal 3 2 2 6 2 2 3 2 2" xfId="39418"/>
    <cellStyle name="Normal 3 2 2 6 2 2 3 2 3" xfId="39419"/>
    <cellStyle name="Normal 3 2 2 6 2 2 3 3" xfId="39420"/>
    <cellStyle name="Normal 3 2 2 6 2 2 3 4" xfId="39421"/>
    <cellStyle name="Normal 3 2 2 6 2 2 3 5" xfId="39422"/>
    <cellStyle name="Normal 3 2 2 6 2 2 3 6" xfId="39423"/>
    <cellStyle name="Normal 3 2 2 6 2 2 4" xfId="39424"/>
    <cellStyle name="Normal 3 2 2 6 2 2 4 2" xfId="39425"/>
    <cellStyle name="Normal 3 2 2 6 2 2 4 3" xfId="39426"/>
    <cellStyle name="Normal 3 2 2 6 2 2 5" xfId="39427"/>
    <cellStyle name="Normal 3 2 2 6 2 2 6" xfId="39428"/>
    <cellStyle name="Normal 3 2 2 6 2 2 7" xfId="39429"/>
    <cellStyle name="Normal 3 2 2 6 2 2 8" xfId="39430"/>
    <cellStyle name="Normal 3 2 2 6 2 3" xfId="39431"/>
    <cellStyle name="Normal 3 2 2 6 2 3 2" xfId="39432"/>
    <cellStyle name="Normal 3 2 2 6 2 3 2 2" xfId="39433"/>
    <cellStyle name="Normal 3 2 2 6 2 3 2 2 2" xfId="39434"/>
    <cellStyle name="Normal 3 2 2 6 2 3 2 2 3" xfId="39435"/>
    <cellStyle name="Normal 3 2 2 6 2 3 2 3" xfId="39436"/>
    <cellStyle name="Normal 3 2 2 6 2 3 2 4" xfId="39437"/>
    <cellStyle name="Normal 3 2 2 6 2 3 2 5" xfId="39438"/>
    <cellStyle name="Normal 3 2 2 6 2 3 2 6" xfId="39439"/>
    <cellStyle name="Normal 3 2 2 6 2 3 3" xfId="39440"/>
    <cellStyle name="Normal 3 2 2 6 2 3 3 2" xfId="39441"/>
    <cellStyle name="Normal 3 2 2 6 2 3 3 3" xfId="39442"/>
    <cellStyle name="Normal 3 2 2 6 2 3 4" xfId="39443"/>
    <cellStyle name="Normal 3 2 2 6 2 3 5" xfId="39444"/>
    <cellStyle name="Normal 3 2 2 6 2 3 6" xfId="39445"/>
    <cellStyle name="Normal 3 2 2 6 2 3 7" xfId="39446"/>
    <cellStyle name="Normal 3 2 2 6 2 4" xfId="39447"/>
    <cellStyle name="Normal 3 2 2 6 2 4 2" xfId="39448"/>
    <cellStyle name="Normal 3 2 2 6 2 4 2 2" xfId="39449"/>
    <cellStyle name="Normal 3 2 2 6 2 4 2 3" xfId="39450"/>
    <cellStyle name="Normal 3 2 2 6 2 4 3" xfId="39451"/>
    <cellStyle name="Normal 3 2 2 6 2 4 4" xfId="39452"/>
    <cellStyle name="Normal 3 2 2 6 2 4 5" xfId="39453"/>
    <cellStyle name="Normal 3 2 2 6 2 4 6" xfId="39454"/>
    <cellStyle name="Normal 3 2 2 6 2 5" xfId="39455"/>
    <cellStyle name="Normal 3 2 2 6 2 5 2" xfId="39456"/>
    <cellStyle name="Normal 3 2 2 6 2 5 2 2" xfId="39457"/>
    <cellStyle name="Normal 3 2 2 6 2 5 2 3" xfId="39458"/>
    <cellStyle name="Normal 3 2 2 6 2 5 3" xfId="39459"/>
    <cellStyle name="Normal 3 2 2 6 2 5 4" xfId="39460"/>
    <cellStyle name="Normal 3 2 2 6 2 5 5" xfId="39461"/>
    <cellStyle name="Normal 3 2 2 6 2 5 6" xfId="39462"/>
    <cellStyle name="Normal 3 2 2 6 2 6" xfId="39463"/>
    <cellStyle name="Normal 3 2 2 6 2 6 2" xfId="39464"/>
    <cellStyle name="Normal 3 2 2 6 2 6 3" xfId="39465"/>
    <cellStyle name="Normal 3 2 2 6 2 7" xfId="39466"/>
    <cellStyle name="Normal 3 2 2 6 2 8" xfId="39467"/>
    <cellStyle name="Normal 3 2 2 6 2 9" xfId="39468"/>
    <cellStyle name="Normal 3 2 2 6 3" xfId="39469"/>
    <cellStyle name="Normal 3 2 2 6 3 2" xfId="39470"/>
    <cellStyle name="Normal 3 2 2 6 3 2 2" xfId="39471"/>
    <cellStyle name="Normal 3 2 2 6 3 2 2 2" xfId="39472"/>
    <cellStyle name="Normal 3 2 2 6 3 2 2 2 2" xfId="39473"/>
    <cellStyle name="Normal 3 2 2 6 3 2 2 2 3" xfId="39474"/>
    <cellStyle name="Normal 3 2 2 6 3 2 2 3" xfId="39475"/>
    <cellStyle name="Normal 3 2 2 6 3 2 2 4" xfId="39476"/>
    <cellStyle name="Normal 3 2 2 6 3 2 2 5" xfId="39477"/>
    <cellStyle name="Normal 3 2 2 6 3 2 2 6" xfId="39478"/>
    <cellStyle name="Normal 3 2 2 6 3 2 3" xfId="39479"/>
    <cellStyle name="Normal 3 2 2 6 3 2 3 2" xfId="39480"/>
    <cellStyle name="Normal 3 2 2 6 3 2 3 3" xfId="39481"/>
    <cellStyle name="Normal 3 2 2 6 3 2 4" xfId="39482"/>
    <cellStyle name="Normal 3 2 2 6 3 2 5" xfId="39483"/>
    <cellStyle name="Normal 3 2 2 6 3 2 6" xfId="39484"/>
    <cellStyle name="Normal 3 2 2 6 3 2 7" xfId="39485"/>
    <cellStyle name="Normal 3 2 2 6 3 3" xfId="39486"/>
    <cellStyle name="Normal 3 2 2 6 3 3 2" xfId="39487"/>
    <cellStyle name="Normal 3 2 2 6 3 3 2 2" xfId="39488"/>
    <cellStyle name="Normal 3 2 2 6 3 3 2 3" xfId="39489"/>
    <cellStyle name="Normal 3 2 2 6 3 3 3" xfId="39490"/>
    <cellStyle name="Normal 3 2 2 6 3 3 4" xfId="39491"/>
    <cellStyle name="Normal 3 2 2 6 3 3 5" xfId="39492"/>
    <cellStyle name="Normal 3 2 2 6 3 3 6" xfId="39493"/>
    <cellStyle name="Normal 3 2 2 6 3 4" xfId="39494"/>
    <cellStyle name="Normal 3 2 2 6 3 4 2" xfId="39495"/>
    <cellStyle name="Normal 3 2 2 6 3 4 2 2" xfId="39496"/>
    <cellStyle name="Normal 3 2 2 6 3 4 2 3" xfId="39497"/>
    <cellStyle name="Normal 3 2 2 6 3 4 3" xfId="39498"/>
    <cellStyle name="Normal 3 2 2 6 3 4 4" xfId="39499"/>
    <cellStyle name="Normal 3 2 2 6 3 4 5" xfId="39500"/>
    <cellStyle name="Normal 3 2 2 6 3 4 6" xfId="39501"/>
    <cellStyle name="Normal 3 2 2 6 3 5" xfId="39502"/>
    <cellStyle name="Normal 3 2 2 6 3 5 2" xfId="39503"/>
    <cellStyle name="Normal 3 2 2 6 3 5 3" xfId="39504"/>
    <cellStyle name="Normal 3 2 2 6 3 6" xfId="39505"/>
    <cellStyle name="Normal 3 2 2 6 3 7" xfId="39506"/>
    <cellStyle name="Normal 3 2 2 6 3 8" xfId="39507"/>
    <cellStyle name="Normal 3 2 2 6 3 9" xfId="39508"/>
    <cellStyle name="Normal 3 2 2 6 4" xfId="39509"/>
    <cellStyle name="Normal 3 2 2 6 4 2" xfId="39510"/>
    <cellStyle name="Normal 3 2 2 6 4 2 2" xfId="39511"/>
    <cellStyle name="Normal 3 2 2 6 4 2 2 2" xfId="39512"/>
    <cellStyle name="Normal 3 2 2 6 4 2 2 3" xfId="39513"/>
    <cellStyle name="Normal 3 2 2 6 4 2 3" xfId="39514"/>
    <cellStyle name="Normal 3 2 2 6 4 2 4" xfId="39515"/>
    <cellStyle name="Normal 3 2 2 6 4 2 5" xfId="39516"/>
    <cellStyle name="Normal 3 2 2 6 4 2 6" xfId="39517"/>
    <cellStyle name="Normal 3 2 2 6 4 3" xfId="39518"/>
    <cellStyle name="Normal 3 2 2 6 4 3 2" xfId="39519"/>
    <cellStyle name="Normal 3 2 2 6 4 3 3" xfId="39520"/>
    <cellStyle name="Normal 3 2 2 6 4 4" xfId="39521"/>
    <cellStyle name="Normal 3 2 2 6 4 5" xfId="39522"/>
    <cellStyle name="Normal 3 2 2 6 4 6" xfId="39523"/>
    <cellStyle name="Normal 3 2 2 6 4 7" xfId="39524"/>
    <cellStyle name="Normal 3 2 2 6 5" xfId="39525"/>
    <cellStyle name="Normal 3 2 2 6 5 2" xfId="39526"/>
    <cellStyle name="Normal 3 2 2 6 5 2 2" xfId="39527"/>
    <cellStyle name="Normal 3 2 2 6 5 2 3" xfId="39528"/>
    <cellStyle name="Normal 3 2 2 6 5 3" xfId="39529"/>
    <cellStyle name="Normal 3 2 2 6 5 4" xfId="39530"/>
    <cellStyle name="Normal 3 2 2 6 5 5" xfId="39531"/>
    <cellStyle name="Normal 3 2 2 6 5 6" xfId="39532"/>
    <cellStyle name="Normal 3 2 2 6 6" xfId="39533"/>
    <cellStyle name="Normal 3 2 2 6 6 2" xfId="39534"/>
    <cellStyle name="Normal 3 2 2 6 6 2 2" xfId="39535"/>
    <cellStyle name="Normal 3 2 2 6 6 2 3" xfId="39536"/>
    <cellStyle name="Normal 3 2 2 6 6 3" xfId="39537"/>
    <cellStyle name="Normal 3 2 2 6 6 4" xfId="39538"/>
    <cellStyle name="Normal 3 2 2 6 6 5" xfId="39539"/>
    <cellStyle name="Normal 3 2 2 6 6 6" xfId="39540"/>
    <cellStyle name="Normal 3 2 2 6 7" xfId="39541"/>
    <cellStyle name="Normal 3 2 2 6 7 2" xfId="39542"/>
    <cellStyle name="Normal 3 2 2 6 7 2 2" xfId="39543"/>
    <cellStyle name="Normal 3 2 2 6 7 2 3" xfId="39544"/>
    <cellStyle name="Normal 3 2 2 6 7 3" xfId="39545"/>
    <cellStyle name="Normal 3 2 2 6 7 4" xfId="39546"/>
    <cellStyle name="Normal 3 2 2 6 7 5" xfId="39547"/>
    <cellStyle name="Normal 3 2 2 6 7 6" xfId="39548"/>
    <cellStyle name="Normal 3 2 2 6 8" xfId="39549"/>
    <cellStyle name="Normal 3 2 2 6 8 2" xfId="39550"/>
    <cellStyle name="Normal 3 2 2 6 8 2 2" xfId="39551"/>
    <cellStyle name="Normal 3 2 2 6 8 2 3" xfId="39552"/>
    <cellStyle name="Normal 3 2 2 6 8 3" xfId="39553"/>
    <cellStyle name="Normal 3 2 2 6 8 4" xfId="39554"/>
    <cellStyle name="Normal 3 2 2 6 8 5" xfId="39555"/>
    <cellStyle name="Normal 3 2 2 6 8 6" xfId="39556"/>
    <cellStyle name="Normal 3 2 2 6 9" xfId="39557"/>
    <cellStyle name="Normal 3 2 2 6 9 2" xfId="39558"/>
    <cellStyle name="Normal 3 2 2 6 9 3" xfId="39559"/>
    <cellStyle name="Normal 3 2 2 7" xfId="39560"/>
    <cellStyle name="Normal 3 2 2 7 10" xfId="39561"/>
    <cellStyle name="Normal 3 2 2 7 11" xfId="39562"/>
    <cellStyle name="Normal 3 2 2 7 12" xfId="39563"/>
    <cellStyle name="Normal 3 2 2 7 13" xfId="39564"/>
    <cellStyle name="Normal 3 2 2 7 2" xfId="39565"/>
    <cellStyle name="Normal 3 2 2 7 2 10" xfId="39566"/>
    <cellStyle name="Normal 3 2 2 7 2 2" xfId="39567"/>
    <cellStyle name="Normal 3 2 2 7 2 2 2" xfId="39568"/>
    <cellStyle name="Normal 3 2 2 7 2 2 2 2" xfId="39569"/>
    <cellStyle name="Normal 3 2 2 7 2 2 2 2 2" xfId="39570"/>
    <cellStyle name="Normal 3 2 2 7 2 2 2 2 3" xfId="39571"/>
    <cellStyle name="Normal 3 2 2 7 2 2 2 3" xfId="39572"/>
    <cellStyle name="Normal 3 2 2 7 2 2 2 4" xfId="39573"/>
    <cellStyle name="Normal 3 2 2 7 2 2 2 5" xfId="39574"/>
    <cellStyle name="Normal 3 2 2 7 2 2 2 6" xfId="39575"/>
    <cellStyle name="Normal 3 2 2 7 2 2 3" xfId="39576"/>
    <cellStyle name="Normal 3 2 2 7 2 2 3 2" xfId="39577"/>
    <cellStyle name="Normal 3 2 2 7 2 2 3 2 2" xfId="39578"/>
    <cellStyle name="Normal 3 2 2 7 2 2 3 2 3" xfId="39579"/>
    <cellStyle name="Normal 3 2 2 7 2 2 3 3" xfId="39580"/>
    <cellStyle name="Normal 3 2 2 7 2 2 3 4" xfId="39581"/>
    <cellStyle name="Normal 3 2 2 7 2 2 3 5" xfId="39582"/>
    <cellStyle name="Normal 3 2 2 7 2 2 3 6" xfId="39583"/>
    <cellStyle name="Normal 3 2 2 7 2 2 4" xfId="39584"/>
    <cellStyle name="Normal 3 2 2 7 2 2 4 2" xfId="39585"/>
    <cellStyle name="Normal 3 2 2 7 2 2 4 3" xfId="39586"/>
    <cellStyle name="Normal 3 2 2 7 2 2 5" xfId="39587"/>
    <cellStyle name="Normal 3 2 2 7 2 2 6" xfId="39588"/>
    <cellStyle name="Normal 3 2 2 7 2 2 7" xfId="39589"/>
    <cellStyle name="Normal 3 2 2 7 2 2 8" xfId="39590"/>
    <cellStyle name="Normal 3 2 2 7 2 3" xfId="39591"/>
    <cellStyle name="Normal 3 2 2 7 2 3 2" xfId="39592"/>
    <cellStyle name="Normal 3 2 2 7 2 3 2 2" xfId="39593"/>
    <cellStyle name="Normal 3 2 2 7 2 3 2 2 2" xfId="39594"/>
    <cellStyle name="Normal 3 2 2 7 2 3 2 2 3" xfId="39595"/>
    <cellStyle name="Normal 3 2 2 7 2 3 2 3" xfId="39596"/>
    <cellStyle name="Normal 3 2 2 7 2 3 2 4" xfId="39597"/>
    <cellStyle name="Normal 3 2 2 7 2 3 2 5" xfId="39598"/>
    <cellStyle name="Normal 3 2 2 7 2 3 2 6" xfId="39599"/>
    <cellStyle name="Normal 3 2 2 7 2 3 3" xfId="39600"/>
    <cellStyle name="Normal 3 2 2 7 2 3 3 2" xfId="39601"/>
    <cellStyle name="Normal 3 2 2 7 2 3 3 3" xfId="39602"/>
    <cellStyle name="Normal 3 2 2 7 2 3 4" xfId="39603"/>
    <cellStyle name="Normal 3 2 2 7 2 3 5" xfId="39604"/>
    <cellStyle name="Normal 3 2 2 7 2 3 6" xfId="39605"/>
    <cellStyle name="Normal 3 2 2 7 2 3 7" xfId="39606"/>
    <cellStyle name="Normal 3 2 2 7 2 4" xfId="39607"/>
    <cellStyle name="Normal 3 2 2 7 2 4 2" xfId="39608"/>
    <cellStyle name="Normal 3 2 2 7 2 4 2 2" xfId="39609"/>
    <cellStyle name="Normal 3 2 2 7 2 4 2 3" xfId="39610"/>
    <cellStyle name="Normal 3 2 2 7 2 4 3" xfId="39611"/>
    <cellStyle name="Normal 3 2 2 7 2 4 4" xfId="39612"/>
    <cellStyle name="Normal 3 2 2 7 2 4 5" xfId="39613"/>
    <cellStyle name="Normal 3 2 2 7 2 4 6" xfId="39614"/>
    <cellStyle name="Normal 3 2 2 7 2 5" xfId="39615"/>
    <cellStyle name="Normal 3 2 2 7 2 5 2" xfId="39616"/>
    <cellStyle name="Normal 3 2 2 7 2 5 2 2" xfId="39617"/>
    <cellStyle name="Normal 3 2 2 7 2 5 2 3" xfId="39618"/>
    <cellStyle name="Normal 3 2 2 7 2 5 3" xfId="39619"/>
    <cellStyle name="Normal 3 2 2 7 2 5 4" xfId="39620"/>
    <cellStyle name="Normal 3 2 2 7 2 5 5" xfId="39621"/>
    <cellStyle name="Normal 3 2 2 7 2 5 6" xfId="39622"/>
    <cellStyle name="Normal 3 2 2 7 2 6" xfId="39623"/>
    <cellStyle name="Normal 3 2 2 7 2 6 2" xfId="39624"/>
    <cellStyle name="Normal 3 2 2 7 2 6 3" xfId="39625"/>
    <cellStyle name="Normal 3 2 2 7 2 7" xfId="39626"/>
    <cellStyle name="Normal 3 2 2 7 2 8" xfId="39627"/>
    <cellStyle name="Normal 3 2 2 7 2 9" xfId="39628"/>
    <cellStyle name="Normal 3 2 2 7 3" xfId="39629"/>
    <cellStyle name="Normal 3 2 2 7 3 2" xfId="39630"/>
    <cellStyle name="Normal 3 2 2 7 3 2 2" xfId="39631"/>
    <cellStyle name="Normal 3 2 2 7 3 2 2 2" xfId="39632"/>
    <cellStyle name="Normal 3 2 2 7 3 2 2 2 2" xfId="39633"/>
    <cellStyle name="Normal 3 2 2 7 3 2 2 2 3" xfId="39634"/>
    <cellStyle name="Normal 3 2 2 7 3 2 2 3" xfId="39635"/>
    <cellStyle name="Normal 3 2 2 7 3 2 2 4" xfId="39636"/>
    <cellStyle name="Normal 3 2 2 7 3 2 2 5" xfId="39637"/>
    <cellStyle name="Normal 3 2 2 7 3 2 2 6" xfId="39638"/>
    <cellStyle name="Normal 3 2 2 7 3 2 3" xfId="39639"/>
    <cellStyle name="Normal 3 2 2 7 3 2 3 2" xfId="39640"/>
    <cellStyle name="Normal 3 2 2 7 3 2 3 3" xfId="39641"/>
    <cellStyle name="Normal 3 2 2 7 3 2 4" xfId="39642"/>
    <cellStyle name="Normal 3 2 2 7 3 2 5" xfId="39643"/>
    <cellStyle name="Normal 3 2 2 7 3 2 6" xfId="39644"/>
    <cellStyle name="Normal 3 2 2 7 3 2 7" xfId="39645"/>
    <cellStyle name="Normal 3 2 2 7 3 3" xfId="39646"/>
    <cellStyle name="Normal 3 2 2 7 3 3 2" xfId="39647"/>
    <cellStyle name="Normal 3 2 2 7 3 3 2 2" xfId="39648"/>
    <cellStyle name="Normal 3 2 2 7 3 3 2 3" xfId="39649"/>
    <cellStyle name="Normal 3 2 2 7 3 3 3" xfId="39650"/>
    <cellStyle name="Normal 3 2 2 7 3 3 4" xfId="39651"/>
    <cellStyle name="Normal 3 2 2 7 3 3 5" xfId="39652"/>
    <cellStyle name="Normal 3 2 2 7 3 3 6" xfId="39653"/>
    <cellStyle name="Normal 3 2 2 7 3 4" xfId="39654"/>
    <cellStyle name="Normal 3 2 2 7 3 4 2" xfId="39655"/>
    <cellStyle name="Normal 3 2 2 7 3 4 2 2" xfId="39656"/>
    <cellStyle name="Normal 3 2 2 7 3 4 2 3" xfId="39657"/>
    <cellStyle name="Normal 3 2 2 7 3 4 3" xfId="39658"/>
    <cellStyle name="Normal 3 2 2 7 3 4 4" xfId="39659"/>
    <cellStyle name="Normal 3 2 2 7 3 4 5" xfId="39660"/>
    <cellStyle name="Normal 3 2 2 7 3 4 6" xfId="39661"/>
    <cellStyle name="Normal 3 2 2 7 3 5" xfId="39662"/>
    <cellStyle name="Normal 3 2 2 7 3 5 2" xfId="39663"/>
    <cellStyle name="Normal 3 2 2 7 3 5 3" xfId="39664"/>
    <cellStyle name="Normal 3 2 2 7 3 6" xfId="39665"/>
    <cellStyle name="Normal 3 2 2 7 3 7" xfId="39666"/>
    <cellStyle name="Normal 3 2 2 7 3 8" xfId="39667"/>
    <cellStyle name="Normal 3 2 2 7 3 9" xfId="39668"/>
    <cellStyle name="Normal 3 2 2 7 4" xfId="39669"/>
    <cellStyle name="Normal 3 2 2 7 4 2" xfId="39670"/>
    <cellStyle name="Normal 3 2 2 7 4 2 2" xfId="39671"/>
    <cellStyle name="Normal 3 2 2 7 4 2 2 2" xfId="39672"/>
    <cellStyle name="Normal 3 2 2 7 4 2 2 3" xfId="39673"/>
    <cellStyle name="Normal 3 2 2 7 4 2 3" xfId="39674"/>
    <cellStyle name="Normal 3 2 2 7 4 2 4" xfId="39675"/>
    <cellStyle name="Normal 3 2 2 7 4 2 5" xfId="39676"/>
    <cellStyle name="Normal 3 2 2 7 4 2 6" xfId="39677"/>
    <cellStyle name="Normal 3 2 2 7 4 3" xfId="39678"/>
    <cellStyle name="Normal 3 2 2 7 4 3 2" xfId="39679"/>
    <cellStyle name="Normal 3 2 2 7 4 3 3" xfId="39680"/>
    <cellStyle name="Normal 3 2 2 7 4 4" xfId="39681"/>
    <cellStyle name="Normal 3 2 2 7 4 5" xfId="39682"/>
    <cellStyle name="Normal 3 2 2 7 4 6" xfId="39683"/>
    <cellStyle name="Normal 3 2 2 7 4 7" xfId="39684"/>
    <cellStyle name="Normal 3 2 2 7 5" xfId="39685"/>
    <cellStyle name="Normal 3 2 2 7 5 2" xfId="39686"/>
    <cellStyle name="Normal 3 2 2 7 5 2 2" xfId="39687"/>
    <cellStyle name="Normal 3 2 2 7 5 2 3" xfId="39688"/>
    <cellStyle name="Normal 3 2 2 7 5 3" xfId="39689"/>
    <cellStyle name="Normal 3 2 2 7 5 4" xfId="39690"/>
    <cellStyle name="Normal 3 2 2 7 5 5" xfId="39691"/>
    <cellStyle name="Normal 3 2 2 7 5 6" xfId="39692"/>
    <cellStyle name="Normal 3 2 2 7 6" xfId="39693"/>
    <cellStyle name="Normal 3 2 2 7 6 2" xfId="39694"/>
    <cellStyle name="Normal 3 2 2 7 6 2 2" xfId="39695"/>
    <cellStyle name="Normal 3 2 2 7 6 2 3" xfId="39696"/>
    <cellStyle name="Normal 3 2 2 7 6 3" xfId="39697"/>
    <cellStyle name="Normal 3 2 2 7 6 4" xfId="39698"/>
    <cellStyle name="Normal 3 2 2 7 6 5" xfId="39699"/>
    <cellStyle name="Normal 3 2 2 7 6 6" xfId="39700"/>
    <cellStyle name="Normal 3 2 2 7 7" xfId="39701"/>
    <cellStyle name="Normal 3 2 2 7 7 2" xfId="39702"/>
    <cellStyle name="Normal 3 2 2 7 7 2 2" xfId="39703"/>
    <cellStyle name="Normal 3 2 2 7 7 2 3" xfId="39704"/>
    <cellStyle name="Normal 3 2 2 7 7 3" xfId="39705"/>
    <cellStyle name="Normal 3 2 2 7 7 4" xfId="39706"/>
    <cellStyle name="Normal 3 2 2 7 7 5" xfId="39707"/>
    <cellStyle name="Normal 3 2 2 7 7 6" xfId="39708"/>
    <cellStyle name="Normal 3 2 2 7 8" xfId="39709"/>
    <cellStyle name="Normal 3 2 2 7 8 2" xfId="39710"/>
    <cellStyle name="Normal 3 2 2 7 8 2 2" xfId="39711"/>
    <cellStyle name="Normal 3 2 2 7 8 2 3" xfId="39712"/>
    <cellStyle name="Normal 3 2 2 7 8 3" xfId="39713"/>
    <cellStyle name="Normal 3 2 2 7 8 4" xfId="39714"/>
    <cellStyle name="Normal 3 2 2 7 8 5" xfId="39715"/>
    <cellStyle name="Normal 3 2 2 7 8 6" xfId="39716"/>
    <cellStyle name="Normal 3 2 2 7 9" xfId="39717"/>
    <cellStyle name="Normal 3 2 2 7 9 2" xfId="39718"/>
    <cellStyle name="Normal 3 2 2 7 9 3" xfId="39719"/>
    <cellStyle name="Normal 3 2 2 8" xfId="39720"/>
    <cellStyle name="Normal 3 2 2 8 10" xfId="39721"/>
    <cellStyle name="Normal 3 2 2 8 2" xfId="39722"/>
    <cellStyle name="Normal 3 2 2 8 2 2" xfId="39723"/>
    <cellStyle name="Normal 3 2 2 8 2 2 2" xfId="39724"/>
    <cellStyle name="Normal 3 2 2 8 2 2 2 2" xfId="39725"/>
    <cellStyle name="Normal 3 2 2 8 2 2 2 3" xfId="39726"/>
    <cellStyle name="Normal 3 2 2 8 2 2 3" xfId="39727"/>
    <cellStyle name="Normal 3 2 2 8 2 2 4" xfId="39728"/>
    <cellStyle name="Normal 3 2 2 8 2 2 5" xfId="39729"/>
    <cellStyle name="Normal 3 2 2 8 2 2 6" xfId="39730"/>
    <cellStyle name="Normal 3 2 2 8 2 3" xfId="39731"/>
    <cellStyle name="Normal 3 2 2 8 2 3 2" xfId="39732"/>
    <cellStyle name="Normal 3 2 2 8 2 3 2 2" xfId="39733"/>
    <cellStyle name="Normal 3 2 2 8 2 3 2 3" xfId="39734"/>
    <cellStyle name="Normal 3 2 2 8 2 3 3" xfId="39735"/>
    <cellStyle name="Normal 3 2 2 8 2 3 4" xfId="39736"/>
    <cellStyle name="Normal 3 2 2 8 2 3 5" xfId="39737"/>
    <cellStyle name="Normal 3 2 2 8 2 3 6" xfId="39738"/>
    <cellStyle name="Normal 3 2 2 8 2 4" xfId="39739"/>
    <cellStyle name="Normal 3 2 2 8 2 4 2" xfId="39740"/>
    <cellStyle name="Normal 3 2 2 8 2 4 3" xfId="39741"/>
    <cellStyle name="Normal 3 2 2 8 2 5" xfId="39742"/>
    <cellStyle name="Normal 3 2 2 8 2 6" xfId="39743"/>
    <cellStyle name="Normal 3 2 2 8 2 7" xfId="39744"/>
    <cellStyle name="Normal 3 2 2 8 2 8" xfId="39745"/>
    <cellStyle name="Normal 3 2 2 8 3" xfId="39746"/>
    <cellStyle name="Normal 3 2 2 8 3 2" xfId="39747"/>
    <cellStyle name="Normal 3 2 2 8 3 2 2" xfId="39748"/>
    <cellStyle name="Normal 3 2 2 8 3 2 2 2" xfId="39749"/>
    <cellStyle name="Normal 3 2 2 8 3 2 2 3" xfId="39750"/>
    <cellStyle name="Normal 3 2 2 8 3 2 3" xfId="39751"/>
    <cellStyle name="Normal 3 2 2 8 3 2 4" xfId="39752"/>
    <cellStyle name="Normal 3 2 2 8 3 2 5" xfId="39753"/>
    <cellStyle name="Normal 3 2 2 8 3 2 6" xfId="39754"/>
    <cellStyle name="Normal 3 2 2 8 3 3" xfId="39755"/>
    <cellStyle name="Normal 3 2 2 8 3 3 2" xfId="39756"/>
    <cellStyle name="Normal 3 2 2 8 3 3 3" xfId="39757"/>
    <cellStyle name="Normal 3 2 2 8 3 4" xfId="39758"/>
    <cellStyle name="Normal 3 2 2 8 3 5" xfId="39759"/>
    <cellStyle name="Normal 3 2 2 8 3 6" xfId="39760"/>
    <cellStyle name="Normal 3 2 2 8 3 7" xfId="39761"/>
    <cellStyle name="Normal 3 2 2 8 4" xfId="39762"/>
    <cellStyle name="Normal 3 2 2 8 4 2" xfId="39763"/>
    <cellStyle name="Normal 3 2 2 8 4 2 2" xfId="39764"/>
    <cellStyle name="Normal 3 2 2 8 4 2 3" xfId="39765"/>
    <cellStyle name="Normal 3 2 2 8 4 3" xfId="39766"/>
    <cellStyle name="Normal 3 2 2 8 4 4" xfId="39767"/>
    <cellStyle name="Normal 3 2 2 8 4 5" xfId="39768"/>
    <cellStyle name="Normal 3 2 2 8 4 6" xfId="39769"/>
    <cellStyle name="Normal 3 2 2 8 5" xfId="39770"/>
    <cellStyle name="Normal 3 2 2 8 5 2" xfId="39771"/>
    <cellStyle name="Normal 3 2 2 8 5 2 2" xfId="39772"/>
    <cellStyle name="Normal 3 2 2 8 5 2 3" xfId="39773"/>
    <cellStyle name="Normal 3 2 2 8 5 3" xfId="39774"/>
    <cellStyle name="Normal 3 2 2 8 5 4" xfId="39775"/>
    <cellStyle name="Normal 3 2 2 8 5 5" xfId="39776"/>
    <cellStyle name="Normal 3 2 2 8 5 6" xfId="39777"/>
    <cellStyle name="Normal 3 2 2 8 6" xfId="39778"/>
    <cellStyle name="Normal 3 2 2 8 6 2" xfId="39779"/>
    <cellStyle name="Normal 3 2 2 8 6 3" xfId="39780"/>
    <cellStyle name="Normal 3 2 2 8 7" xfId="39781"/>
    <cellStyle name="Normal 3 2 2 8 8" xfId="39782"/>
    <cellStyle name="Normal 3 2 2 8 9" xfId="39783"/>
    <cellStyle name="Normal 3 2 2 9" xfId="39784"/>
    <cellStyle name="Normal 3 2 2 9 2" xfId="39785"/>
    <cellStyle name="Normal 3 2 2 9 2 2" xfId="39786"/>
    <cellStyle name="Normal 3 2 2 9 2 2 2" xfId="39787"/>
    <cellStyle name="Normal 3 2 2 9 2 2 2 2" xfId="39788"/>
    <cellStyle name="Normal 3 2 2 9 2 2 2 3" xfId="39789"/>
    <cellStyle name="Normal 3 2 2 9 2 2 3" xfId="39790"/>
    <cellStyle name="Normal 3 2 2 9 2 2 4" xfId="39791"/>
    <cellStyle name="Normal 3 2 2 9 2 2 5" xfId="39792"/>
    <cellStyle name="Normal 3 2 2 9 2 2 6" xfId="39793"/>
    <cellStyle name="Normal 3 2 2 9 2 3" xfId="39794"/>
    <cellStyle name="Normal 3 2 2 9 2 3 2" xfId="39795"/>
    <cellStyle name="Normal 3 2 2 9 2 3 3" xfId="39796"/>
    <cellStyle name="Normal 3 2 2 9 2 4" xfId="39797"/>
    <cellStyle name="Normal 3 2 2 9 2 5" xfId="39798"/>
    <cellStyle name="Normal 3 2 2 9 2 6" xfId="39799"/>
    <cellStyle name="Normal 3 2 2 9 2 7" xfId="39800"/>
    <cellStyle name="Normal 3 2 2 9 3" xfId="39801"/>
    <cellStyle name="Normal 3 2 2 9 3 2" xfId="39802"/>
    <cellStyle name="Normal 3 2 2 9 3 2 2" xfId="39803"/>
    <cellStyle name="Normal 3 2 2 9 3 2 3" xfId="39804"/>
    <cellStyle name="Normal 3 2 2 9 3 3" xfId="39805"/>
    <cellStyle name="Normal 3 2 2 9 3 4" xfId="39806"/>
    <cellStyle name="Normal 3 2 2 9 3 5" xfId="39807"/>
    <cellStyle name="Normal 3 2 2 9 3 6" xfId="39808"/>
    <cellStyle name="Normal 3 2 2 9 4" xfId="39809"/>
    <cellStyle name="Normal 3 2 2 9 4 2" xfId="39810"/>
    <cellStyle name="Normal 3 2 2 9 4 2 2" xfId="39811"/>
    <cellStyle name="Normal 3 2 2 9 4 2 3" xfId="39812"/>
    <cellStyle name="Normal 3 2 2 9 4 3" xfId="39813"/>
    <cellStyle name="Normal 3 2 2 9 4 4" xfId="39814"/>
    <cellStyle name="Normal 3 2 2 9 4 5" xfId="39815"/>
    <cellStyle name="Normal 3 2 2 9 4 6" xfId="39816"/>
    <cellStyle name="Normal 3 2 2 9 5" xfId="39817"/>
    <cellStyle name="Normal 3 2 2 9 5 2" xfId="39818"/>
    <cellStyle name="Normal 3 2 2 9 5 3" xfId="39819"/>
    <cellStyle name="Normal 3 2 2 9 6" xfId="39820"/>
    <cellStyle name="Normal 3 2 2 9 7" xfId="39821"/>
    <cellStyle name="Normal 3 2 2 9 8" xfId="39822"/>
    <cellStyle name="Normal 3 2 2 9 9" xfId="39823"/>
    <cellStyle name="Normal 3 2 3" xfId="411"/>
    <cellStyle name="Normal 3 2 4" xfId="39824"/>
    <cellStyle name="Normal 3 2 4 10" xfId="39825"/>
    <cellStyle name="Normal 3 2 4 10 2" xfId="39826"/>
    <cellStyle name="Normal 3 2 4 10 2 2" xfId="39827"/>
    <cellStyle name="Normal 3 2 4 10 2 3" xfId="39828"/>
    <cellStyle name="Normal 3 2 4 10 3" xfId="39829"/>
    <cellStyle name="Normal 3 2 4 10 4" xfId="39830"/>
    <cellStyle name="Normal 3 2 4 10 5" xfId="39831"/>
    <cellStyle name="Normal 3 2 4 10 6" xfId="39832"/>
    <cellStyle name="Normal 3 2 4 11" xfId="39833"/>
    <cellStyle name="Normal 3 2 4 11 2" xfId="39834"/>
    <cellStyle name="Normal 3 2 4 11 3" xfId="39835"/>
    <cellStyle name="Normal 3 2 4 12" xfId="39836"/>
    <cellStyle name="Normal 3 2 4 13" xfId="39837"/>
    <cellStyle name="Normal 3 2 4 14" xfId="39838"/>
    <cellStyle name="Normal 3 2 4 15" xfId="39839"/>
    <cellStyle name="Normal 3 2 4 2" xfId="39840"/>
    <cellStyle name="Normal 3 2 4 2 10" xfId="39841"/>
    <cellStyle name="Normal 3 2 4 2 10 2" xfId="39842"/>
    <cellStyle name="Normal 3 2 4 2 10 3" xfId="39843"/>
    <cellStyle name="Normal 3 2 4 2 11" xfId="39844"/>
    <cellStyle name="Normal 3 2 4 2 12" xfId="39845"/>
    <cellStyle name="Normal 3 2 4 2 13" xfId="39846"/>
    <cellStyle name="Normal 3 2 4 2 14" xfId="39847"/>
    <cellStyle name="Normal 3 2 4 2 2" xfId="39848"/>
    <cellStyle name="Normal 3 2 4 2 2 10" xfId="39849"/>
    <cellStyle name="Normal 3 2 4 2 2 11" xfId="39850"/>
    <cellStyle name="Normal 3 2 4 2 2 12" xfId="39851"/>
    <cellStyle name="Normal 3 2 4 2 2 13" xfId="39852"/>
    <cellStyle name="Normal 3 2 4 2 2 2" xfId="39853"/>
    <cellStyle name="Normal 3 2 4 2 2 2 10" xfId="39854"/>
    <cellStyle name="Normal 3 2 4 2 2 2 2" xfId="39855"/>
    <cellStyle name="Normal 3 2 4 2 2 2 2 2" xfId="39856"/>
    <cellStyle name="Normal 3 2 4 2 2 2 2 2 2" xfId="39857"/>
    <cellStyle name="Normal 3 2 4 2 2 2 2 2 2 2" xfId="39858"/>
    <cellStyle name="Normal 3 2 4 2 2 2 2 2 2 3" xfId="39859"/>
    <cellStyle name="Normal 3 2 4 2 2 2 2 2 3" xfId="39860"/>
    <cellStyle name="Normal 3 2 4 2 2 2 2 2 4" xfId="39861"/>
    <cellStyle name="Normal 3 2 4 2 2 2 2 2 5" xfId="39862"/>
    <cellStyle name="Normal 3 2 4 2 2 2 2 2 6" xfId="39863"/>
    <cellStyle name="Normal 3 2 4 2 2 2 2 3" xfId="39864"/>
    <cellStyle name="Normal 3 2 4 2 2 2 2 3 2" xfId="39865"/>
    <cellStyle name="Normal 3 2 4 2 2 2 2 3 2 2" xfId="39866"/>
    <cellStyle name="Normal 3 2 4 2 2 2 2 3 2 3" xfId="39867"/>
    <cellStyle name="Normal 3 2 4 2 2 2 2 3 3" xfId="39868"/>
    <cellStyle name="Normal 3 2 4 2 2 2 2 3 4" xfId="39869"/>
    <cellStyle name="Normal 3 2 4 2 2 2 2 3 5" xfId="39870"/>
    <cellStyle name="Normal 3 2 4 2 2 2 2 3 6" xfId="39871"/>
    <cellStyle name="Normal 3 2 4 2 2 2 2 4" xfId="39872"/>
    <cellStyle name="Normal 3 2 4 2 2 2 2 4 2" xfId="39873"/>
    <cellStyle name="Normal 3 2 4 2 2 2 2 4 3" xfId="39874"/>
    <cellStyle name="Normal 3 2 4 2 2 2 2 5" xfId="39875"/>
    <cellStyle name="Normal 3 2 4 2 2 2 2 6" xfId="39876"/>
    <cellStyle name="Normal 3 2 4 2 2 2 2 7" xfId="39877"/>
    <cellStyle name="Normal 3 2 4 2 2 2 2 8" xfId="39878"/>
    <cellStyle name="Normal 3 2 4 2 2 2 3" xfId="39879"/>
    <cellStyle name="Normal 3 2 4 2 2 2 3 2" xfId="39880"/>
    <cellStyle name="Normal 3 2 4 2 2 2 3 2 2" xfId="39881"/>
    <cellStyle name="Normal 3 2 4 2 2 2 3 2 2 2" xfId="39882"/>
    <cellStyle name="Normal 3 2 4 2 2 2 3 2 2 3" xfId="39883"/>
    <cellStyle name="Normal 3 2 4 2 2 2 3 2 3" xfId="39884"/>
    <cellStyle name="Normal 3 2 4 2 2 2 3 2 4" xfId="39885"/>
    <cellStyle name="Normal 3 2 4 2 2 2 3 2 5" xfId="39886"/>
    <cellStyle name="Normal 3 2 4 2 2 2 3 2 6" xfId="39887"/>
    <cellStyle name="Normal 3 2 4 2 2 2 3 3" xfId="39888"/>
    <cellStyle name="Normal 3 2 4 2 2 2 3 3 2" xfId="39889"/>
    <cellStyle name="Normal 3 2 4 2 2 2 3 3 3" xfId="39890"/>
    <cellStyle name="Normal 3 2 4 2 2 2 3 4" xfId="39891"/>
    <cellStyle name="Normal 3 2 4 2 2 2 3 5" xfId="39892"/>
    <cellStyle name="Normal 3 2 4 2 2 2 3 6" xfId="39893"/>
    <cellStyle name="Normal 3 2 4 2 2 2 3 7" xfId="39894"/>
    <cellStyle name="Normal 3 2 4 2 2 2 4" xfId="39895"/>
    <cellStyle name="Normal 3 2 4 2 2 2 4 2" xfId="39896"/>
    <cellStyle name="Normal 3 2 4 2 2 2 4 2 2" xfId="39897"/>
    <cellStyle name="Normal 3 2 4 2 2 2 4 2 3" xfId="39898"/>
    <cellStyle name="Normal 3 2 4 2 2 2 4 3" xfId="39899"/>
    <cellStyle name="Normal 3 2 4 2 2 2 4 4" xfId="39900"/>
    <cellStyle name="Normal 3 2 4 2 2 2 4 5" xfId="39901"/>
    <cellStyle name="Normal 3 2 4 2 2 2 4 6" xfId="39902"/>
    <cellStyle name="Normal 3 2 4 2 2 2 5" xfId="39903"/>
    <cellStyle name="Normal 3 2 4 2 2 2 5 2" xfId="39904"/>
    <cellStyle name="Normal 3 2 4 2 2 2 5 2 2" xfId="39905"/>
    <cellStyle name="Normal 3 2 4 2 2 2 5 2 3" xfId="39906"/>
    <cellStyle name="Normal 3 2 4 2 2 2 5 3" xfId="39907"/>
    <cellStyle name="Normal 3 2 4 2 2 2 5 4" xfId="39908"/>
    <cellStyle name="Normal 3 2 4 2 2 2 5 5" xfId="39909"/>
    <cellStyle name="Normal 3 2 4 2 2 2 5 6" xfId="39910"/>
    <cellStyle name="Normal 3 2 4 2 2 2 6" xfId="39911"/>
    <cellStyle name="Normal 3 2 4 2 2 2 6 2" xfId="39912"/>
    <cellStyle name="Normal 3 2 4 2 2 2 6 3" xfId="39913"/>
    <cellStyle name="Normal 3 2 4 2 2 2 7" xfId="39914"/>
    <cellStyle name="Normal 3 2 4 2 2 2 8" xfId="39915"/>
    <cellStyle name="Normal 3 2 4 2 2 2 9" xfId="39916"/>
    <cellStyle name="Normal 3 2 4 2 2 3" xfId="39917"/>
    <cellStyle name="Normal 3 2 4 2 2 3 2" xfId="39918"/>
    <cellStyle name="Normal 3 2 4 2 2 3 2 2" xfId="39919"/>
    <cellStyle name="Normal 3 2 4 2 2 3 2 2 2" xfId="39920"/>
    <cellStyle name="Normal 3 2 4 2 2 3 2 2 2 2" xfId="39921"/>
    <cellStyle name="Normal 3 2 4 2 2 3 2 2 2 3" xfId="39922"/>
    <cellStyle name="Normal 3 2 4 2 2 3 2 2 3" xfId="39923"/>
    <cellStyle name="Normal 3 2 4 2 2 3 2 2 4" xfId="39924"/>
    <cellStyle name="Normal 3 2 4 2 2 3 2 2 5" xfId="39925"/>
    <cellStyle name="Normal 3 2 4 2 2 3 2 2 6" xfId="39926"/>
    <cellStyle name="Normal 3 2 4 2 2 3 2 3" xfId="39927"/>
    <cellStyle name="Normal 3 2 4 2 2 3 2 3 2" xfId="39928"/>
    <cellStyle name="Normal 3 2 4 2 2 3 2 3 3" xfId="39929"/>
    <cellStyle name="Normal 3 2 4 2 2 3 2 4" xfId="39930"/>
    <cellStyle name="Normal 3 2 4 2 2 3 2 5" xfId="39931"/>
    <cellStyle name="Normal 3 2 4 2 2 3 2 6" xfId="39932"/>
    <cellStyle name="Normal 3 2 4 2 2 3 2 7" xfId="39933"/>
    <cellStyle name="Normal 3 2 4 2 2 3 3" xfId="39934"/>
    <cellStyle name="Normal 3 2 4 2 2 3 3 2" xfId="39935"/>
    <cellStyle name="Normal 3 2 4 2 2 3 3 2 2" xfId="39936"/>
    <cellStyle name="Normal 3 2 4 2 2 3 3 2 3" xfId="39937"/>
    <cellStyle name="Normal 3 2 4 2 2 3 3 3" xfId="39938"/>
    <cellStyle name="Normal 3 2 4 2 2 3 3 4" xfId="39939"/>
    <cellStyle name="Normal 3 2 4 2 2 3 3 5" xfId="39940"/>
    <cellStyle name="Normal 3 2 4 2 2 3 3 6" xfId="39941"/>
    <cellStyle name="Normal 3 2 4 2 2 3 4" xfId="39942"/>
    <cellStyle name="Normal 3 2 4 2 2 3 4 2" xfId="39943"/>
    <cellStyle name="Normal 3 2 4 2 2 3 4 2 2" xfId="39944"/>
    <cellStyle name="Normal 3 2 4 2 2 3 4 2 3" xfId="39945"/>
    <cellStyle name="Normal 3 2 4 2 2 3 4 3" xfId="39946"/>
    <cellStyle name="Normal 3 2 4 2 2 3 4 4" xfId="39947"/>
    <cellStyle name="Normal 3 2 4 2 2 3 4 5" xfId="39948"/>
    <cellStyle name="Normal 3 2 4 2 2 3 4 6" xfId="39949"/>
    <cellStyle name="Normal 3 2 4 2 2 3 5" xfId="39950"/>
    <cellStyle name="Normal 3 2 4 2 2 3 5 2" xfId="39951"/>
    <cellStyle name="Normal 3 2 4 2 2 3 5 3" xfId="39952"/>
    <cellStyle name="Normal 3 2 4 2 2 3 6" xfId="39953"/>
    <cellStyle name="Normal 3 2 4 2 2 3 7" xfId="39954"/>
    <cellStyle name="Normal 3 2 4 2 2 3 8" xfId="39955"/>
    <cellStyle name="Normal 3 2 4 2 2 3 9" xfId="39956"/>
    <cellStyle name="Normal 3 2 4 2 2 4" xfId="39957"/>
    <cellStyle name="Normal 3 2 4 2 2 4 2" xfId="39958"/>
    <cellStyle name="Normal 3 2 4 2 2 4 2 2" xfId="39959"/>
    <cellStyle name="Normal 3 2 4 2 2 4 2 2 2" xfId="39960"/>
    <cellStyle name="Normal 3 2 4 2 2 4 2 2 3" xfId="39961"/>
    <cellStyle name="Normal 3 2 4 2 2 4 2 3" xfId="39962"/>
    <cellStyle name="Normal 3 2 4 2 2 4 2 4" xfId="39963"/>
    <cellStyle name="Normal 3 2 4 2 2 4 2 5" xfId="39964"/>
    <cellStyle name="Normal 3 2 4 2 2 4 2 6" xfId="39965"/>
    <cellStyle name="Normal 3 2 4 2 2 4 3" xfId="39966"/>
    <cellStyle name="Normal 3 2 4 2 2 4 3 2" xfId="39967"/>
    <cellStyle name="Normal 3 2 4 2 2 4 3 3" xfId="39968"/>
    <cellStyle name="Normal 3 2 4 2 2 4 4" xfId="39969"/>
    <cellStyle name="Normal 3 2 4 2 2 4 5" xfId="39970"/>
    <cellStyle name="Normal 3 2 4 2 2 4 6" xfId="39971"/>
    <cellStyle name="Normal 3 2 4 2 2 4 7" xfId="39972"/>
    <cellStyle name="Normal 3 2 4 2 2 5" xfId="39973"/>
    <cellStyle name="Normal 3 2 4 2 2 5 2" xfId="39974"/>
    <cellStyle name="Normal 3 2 4 2 2 5 2 2" xfId="39975"/>
    <cellStyle name="Normal 3 2 4 2 2 5 2 3" xfId="39976"/>
    <cellStyle name="Normal 3 2 4 2 2 5 3" xfId="39977"/>
    <cellStyle name="Normal 3 2 4 2 2 5 4" xfId="39978"/>
    <cellStyle name="Normal 3 2 4 2 2 5 5" xfId="39979"/>
    <cellStyle name="Normal 3 2 4 2 2 5 6" xfId="39980"/>
    <cellStyle name="Normal 3 2 4 2 2 6" xfId="39981"/>
    <cellStyle name="Normal 3 2 4 2 2 6 2" xfId="39982"/>
    <cellStyle name="Normal 3 2 4 2 2 6 2 2" xfId="39983"/>
    <cellStyle name="Normal 3 2 4 2 2 6 2 3" xfId="39984"/>
    <cellStyle name="Normal 3 2 4 2 2 6 3" xfId="39985"/>
    <cellStyle name="Normal 3 2 4 2 2 6 4" xfId="39986"/>
    <cellStyle name="Normal 3 2 4 2 2 6 5" xfId="39987"/>
    <cellStyle name="Normal 3 2 4 2 2 6 6" xfId="39988"/>
    <cellStyle name="Normal 3 2 4 2 2 7" xfId="39989"/>
    <cellStyle name="Normal 3 2 4 2 2 7 2" xfId="39990"/>
    <cellStyle name="Normal 3 2 4 2 2 7 2 2" xfId="39991"/>
    <cellStyle name="Normal 3 2 4 2 2 7 2 3" xfId="39992"/>
    <cellStyle name="Normal 3 2 4 2 2 7 3" xfId="39993"/>
    <cellStyle name="Normal 3 2 4 2 2 7 4" xfId="39994"/>
    <cellStyle name="Normal 3 2 4 2 2 7 5" xfId="39995"/>
    <cellStyle name="Normal 3 2 4 2 2 7 6" xfId="39996"/>
    <cellStyle name="Normal 3 2 4 2 2 8" xfId="39997"/>
    <cellStyle name="Normal 3 2 4 2 2 8 2" xfId="39998"/>
    <cellStyle name="Normal 3 2 4 2 2 8 2 2" xfId="39999"/>
    <cellStyle name="Normal 3 2 4 2 2 8 2 3" xfId="40000"/>
    <cellStyle name="Normal 3 2 4 2 2 8 3" xfId="40001"/>
    <cellStyle name="Normal 3 2 4 2 2 8 4" xfId="40002"/>
    <cellStyle name="Normal 3 2 4 2 2 8 5" xfId="40003"/>
    <cellStyle name="Normal 3 2 4 2 2 8 6" xfId="40004"/>
    <cellStyle name="Normal 3 2 4 2 2 9" xfId="40005"/>
    <cellStyle name="Normal 3 2 4 2 2 9 2" xfId="40006"/>
    <cellStyle name="Normal 3 2 4 2 2 9 3" xfId="40007"/>
    <cellStyle name="Normal 3 2 4 2 3" xfId="40008"/>
    <cellStyle name="Normal 3 2 4 2 3 10" xfId="40009"/>
    <cellStyle name="Normal 3 2 4 2 3 2" xfId="40010"/>
    <cellStyle name="Normal 3 2 4 2 3 2 2" xfId="40011"/>
    <cellStyle name="Normal 3 2 4 2 3 2 2 2" xfId="40012"/>
    <cellStyle name="Normal 3 2 4 2 3 2 2 2 2" xfId="40013"/>
    <cellStyle name="Normal 3 2 4 2 3 2 2 2 3" xfId="40014"/>
    <cellStyle name="Normal 3 2 4 2 3 2 2 3" xfId="40015"/>
    <cellStyle name="Normal 3 2 4 2 3 2 2 4" xfId="40016"/>
    <cellStyle name="Normal 3 2 4 2 3 2 2 5" xfId="40017"/>
    <cellStyle name="Normal 3 2 4 2 3 2 2 6" xfId="40018"/>
    <cellStyle name="Normal 3 2 4 2 3 2 3" xfId="40019"/>
    <cellStyle name="Normal 3 2 4 2 3 2 3 2" xfId="40020"/>
    <cellStyle name="Normal 3 2 4 2 3 2 3 2 2" xfId="40021"/>
    <cellStyle name="Normal 3 2 4 2 3 2 3 2 3" xfId="40022"/>
    <cellStyle name="Normal 3 2 4 2 3 2 3 3" xfId="40023"/>
    <cellStyle name="Normal 3 2 4 2 3 2 3 4" xfId="40024"/>
    <cellStyle name="Normal 3 2 4 2 3 2 3 5" xfId="40025"/>
    <cellStyle name="Normal 3 2 4 2 3 2 3 6" xfId="40026"/>
    <cellStyle name="Normal 3 2 4 2 3 2 4" xfId="40027"/>
    <cellStyle name="Normal 3 2 4 2 3 2 4 2" xfId="40028"/>
    <cellStyle name="Normal 3 2 4 2 3 2 4 3" xfId="40029"/>
    <cellStyle name="Normal 3 2 4 2 3 2 5" xfId="40030"/>
    <cellStyle name="Normal 3 2 4 2 3 2 6" xfId="40031"/>
    <cellStyle name="Normal 3 2 4 2 3 2 7" xfId="40032"/>
    <cellStyle name="Normal 3 2 4 2 3 2 8" xfId="40033"/>
    <cellStyle name="Normal 3 2 4 2 3 3" xfId="40034"/>
    <cellStyle name="Normal 3 2 4 2 3 3 2" xfId="40035"/>
    <cellStyle name="Normal 3 2 4 2 3 3 2 2" xfId="40036"/>
    <cellStyle name="Normal 3 2 4 2 3 3 2 2 2" xfId="40037"/>
    <cellStyle name="Normal 3 2 4 2 3 3 2 2 3" xfId="40038"/>
    <cellStyle name="Normal 3 2 4 2 3 3 2 3" xfId="40039"/>
    <cellStyle name="Normal 3 2 4 2 3 3 2 4" xfId="40040"/>
    <cellStyle name="Normal 3 2 4 2 3 3 2 5" xfId="40041"/>
    <cellStyle name="Normal 3 2 4 2 3 3 2 6" xfId="40042"/>
    <cellStyle name="Normal 3 2 4 2 3 3 3" xfId="40043"/>
    <cellStyle name="Normal 3 2 4 2 3 3 3 2" xfId="40044"/>
    <cellStyle name="Normal 3 2 4 2 3 3 3 3" xfId="40045"/>
    <cellStyle name="Normal 3 2 4 2 3 3 4" xfId="40046"/>
    <cellStyle name="Normal 3 2 4 2 3 3 5" xfId="40047"/>
    <cellStyle name="Normal 3 2 4 2 3 3 6" xfId="40048"/>
    <cellStyle name="Normal 3 2 4 2 3 3 7" xfId="40049"/>
    <cellStyle name="Normal 3 2 4 2 3 4" xfId="40050"/>
    <cellStyle name="Normal 3 2 4 2 3 4 2" xfId="40051"/>
    <cellStyle name="Normal 3 2 4 2 3 4 2 2" xfId="40052"/>
    <cellStyle name="Normal 3 2 4 2 3 4 2 3" xfId="40053"/>
    <cellStyle name="Normal 3 2 4 2 3 4 3" xfId="40054"/>
    <cellStyle name="Normal 3 2 4 2 3 4 4" xfId="40055"/>
    <cellStyle name="Normal 3 2 4 2 3 4 5" xfId="40056"/>
    <cellStyle name="Normal 3 2 4 2 3 4 6" xfId="40057"/>
    <cellStyle name="Normal 3 2 4 2 3 5" xfId="40058"/>
    <cellStyle name="Normal 3 2 4 2 3 5 2" xfId="40059"/>
    <cellStyle name="Normal 3 2 4 2 3 5 2 2" xfId="40060"/>
    <cellStyle name="Normal 3 2 4 2 3 5 2 3" xfId="40061"/>
    <cellStyle name="Normal 3 2 4 2 3 5 3" xfId="40062"/>
    <cellStyle name="Normal 3 2 4 2 3 5 4" xfId="40063"/>
    <cellStyle name="Normal 3 2 4 2 3 5 5" xfId="40064"/>
    <cellStyle name="Normal 3 2 4 2 3 5 6" xfId="40065"/>
    <cellStyle name="Normal 3 2 4 2 3 6" xfId="40066"/>
    <cellStyle name="Normal 3 2 4 2 3 6 2" xfId="40067"/>
    <cellStyle name="Normal 3 2 4 2 3 6 3" xfId="40068"/>
    <cellStyle name="Normal 3 2 4 2 3 7" xfId="40069"/>
    <cellStyle name="Normal 3 2 4 2 3 8" xfId="40070"/>
    <cellStyle name="Normal 3 2 4 2 3 9" xfId="40071"/>
    <cellStyle name="Normal 3 2 4 2 4" xfId="40072"/>
    <cellStyle name="Normal 3 2 4 2 4 2" xfId="40073"/>
    <cellStyle name="Normal 3 2 4 2 4 2 2" xfId="40074"/>
    <cellStyle name="Normal 3 2 4 2 4 2 2 2" xfId="40075"/>
    <cellStyle name="Normal 3 2 4 2 4 2 2 2 2" xfId="40076"/>
    <cellStyle name="Normal 3 2 4 2 4 2 2 2 3" xfId="40077"/>
    <cellStyle name="Normal 3 2 4 2 4 2 2 3" xfId="40078"/>
    <cellStyle name="Normal 3 2 4 2 4 2 2 4" xfId="40079"/>
    <cellStyle name="Normal 3 2 4 2 4 2 2 5" xfId="40080"/>
    <cellStyle name="Normal 3 2 4 2 4 2 2 6" xfId="40081"/>
    <cellStyle name="Normal 3 2 4 2 4 2 3" xfId="40082"/>
    <cellStyle name="Normal 3 2 4 2 4 2 3 2" xfId="40083"/>
    <cellStyle name="Normal 3 2 4 2 4 2 3 3" xfId="40084"/>
    <cellStyle name="Normal 3 2 4 2 4 2 4" xfId="40085"/>
    <cellStyle name="Normal 3 2 4 2 4 2 5" xfId="40086"/>
    <cellStyle name="Normal 3 2 4 2 4 2 6" xfId="40087"/>
    <cellStyle name="Normal 3 2 4 2 4 2 7" xfId="40088"/>
    <cellStyle name="Normal 3 2 4 2 4 3" xfId="40089"/>
    <cellStyle name="Normal 3 2 4 2 4 3 2" xfId="40090"/>
    <cellStyle name="Normal 3 2 4 2 4 3 2 2" xfId="40091"/>
    <cellStyle name="Normal 3 2 4 2 4 3 2 3" xfId="40092"/>
    <cellStyle name="Normal 3 2 4 2 4 3 3" xfId="40093"/>
    <cellStyle name="Normal 3 2 4 2 4 3 4" xfId="40094"/>
    <cellStyle name="Normal 3 2 4 2 4 3 5" xfId="40095"/>
    <cellStyle name="Normal 3 2 4 2 4 3 6" xfId="40096"/>
    <cellStyle name="Normal 3 2 4 2 4 4" xfId="40097"/>
    <cellStyle name="Normal 3 2 4 2 4 4 2" xfId="40098"/>
    <cellStyle name="Normal 3 2 4 2 4 4 2 2" xfId="40099"/>
    <cellStyle name="Normal 3 2 4 2 4 4 2 3" xfId="40100"/>
    <cellStyle name="Normal 3 2 4 2 4 4 3" xfId="40101"/>
    <cellStyle name="Normal 3 2 4 2 4 4 4" xfId="40102"/>
    <cellStyle name="Normal 3 2 4 2 4 4 5" xfId="40103"/>
    <cellStyle name="Normal 3 2 4 2 4 4 6" xfId="40104"/>
    <cellStyle name="Normal 3 2 4 2 4 5" xfId="40105"/>
    <cellStyle name="Normal 3 2 4 2 4 5 2" xfId="40106"/>
    <cellStyle name="Normal 3 2 4 2 4 5 3" xfId="40107"/>
    <cellStyle name="Normal 3 2 4 2 4 6" xfId="40108"/>
    <cellStyle name="Normal 3 2 4 2 4 7" xfId="40109"/>
    <cellStyle name="Normal 3 2 4 2 4 8" xfId="40110"/>
    <cellStyle name="Normal 3 2 4 2 4 9" xfId="40111"/>
    <cellStyle name="Normal 3 2 4 2 5" xfId="40112"/>
    <cellStyle name="Normal 3 2 4 2 5 2" xfId="40113"/>
    <cellStyle name="Normal 3 2 4 2 5 2 2" xfId="40114"/>
    <cellStyle name="Normal 3 2 4 2 5 2 2 2" xfId="40115"/>
    <cellStyle name="Normal 3 2 4 2 5 2 2 3" xfId="40116"/>
    <cellStyle name="Normal 3 2 4 2 5 2 3" xfId="40117"/>
    <cellStyle name="Normal 3 2 4 2 5 2 4" xfId="40118"/>
    <cellStyle name="Normal 3 2 4 2 5 2 5" xfId="40119"/>
    <cellStyle name="Normal 3 2 4 2 5 2 6" xfId="40120"/>
    <cellStyle name="Normal 3 2 4 2 5 3" xfId="40121"/>
    <cellStyle name="Normal 3 2 4 2 5 3 2" xfId="40122"/>
    <cellStyle name="Normal 3 2 4 2 5 3 3" xfId="40123"/>
    <cellStyle name="Normal 3 2 4 2 5 4" xfId="40124"/>
    <cellStyle name="Normal 3 2 4 2 5 5" xfId="40125"/>
    <cellStyle name="Normal 3 2 4 2 5 6" xfId="40126"/>
    <cellStyle name="Normal 3 2 4 2 5 7" xfId="40127"/>
    <cellStyle name="Normal 3 2 4 2 6" xfId="40128"/>
    <cellStyle name="Normal 3 2 4 2 6 2" xfId="40129"/>
    <cellStyle name="Normal 3 2 4 2 6 2 2" xfId="40130"/>
    <cellStyle name="Normal 3 2 4 2 6 2 3" xfId="40131"/>
    <cellStyle name="Normal 3 2 4 2 6 3" xfId="40132"/>
    <cellStyle name="Normal 3 2 4 2 6 4" xfId="40133"/>
    <cellStyle name="Normal 3 2 4 2 6 5" xfId="40134"/>
    <cellStyle name="Normal 3 2 4 2 6 6" xfId="40135"/>
    <cellStyle name="Normal 3 2 4 2 7" xfId="40136"/>
    <cellStyle name="Normal 3 2 4 2 7 2" xfId="40137"/>
    <cellStyle name="Normal 3 2 4 2 7 2 2" xfId="40138"/>
    <cellStyle name="Normal 3 2 4 2 7 2 3" xfId="40139"/>
    <cellStyle name="Normal 3 2 4 2 7 3" xfId="40140"/>
    <cellStyle name="Normal 3 2 4 2 7 4" xfId="40141"/>
    <cellStyle name="Normal 3 2 4 2 7 5" xfId="40142"/>
    <cellStyle name="Normal 3 2 4 2 7 6" xfId="40143"/>
    <cellStyle name="Normal 3 2 4 2 8" xfId="40144"/>
    <cellStyle name="Normal 3 2 4 2 8 2" xfId="40145"/>
    <cellStyle name="Normal 3 2 4 2 8 2 2" xfId="40146"/>
    <cellStyle name="Normal 3 2 4 2 8 2 3" xfId="40147"/>
    <cellStyle name="Normal 3 2 4 2 8 3" xfId="40148"/>
    <cellStyle name="Normal 3 2 4 2 8 4" xfId="40149"/>
    <cellStyle name="Normal 3 2 4 2 8 5" xfId="40150"/>
    <cellStyle name="Normal 3 2 4 2 8 6" xfId="40151"/>
    <cellStyle name="Normal 3 2 4 2 9" xfId="40152"/>
    <cellStyle name="Normal 3 2 4 2 9 2" xfId="40153"/>
    <cellStyle name="Normal 3 2 4 2 9 2 2" xfId="40154"/>
    <cellStyle name="Normal 3 2 4 2 9 2 3" xfId="40155"/>
    <cellStyle name="Normal 3 2 4 2 9 3" xfId="40156"/>
    <cellStyle name="Normal 3 2 4 2 9 4" xfId="40157"/>
    <cellStyle name="Normal 3 2 4 2 9 5" xfId="40158"/>
    <cellStyle name="Normal 3 2 4 2 9 6" xfId="40159"/>
    <cellStyle name="Normal 3 2 4 3" xfId="40160"/>
    <cellStyle name="Normal 3 2 4 3 10" xfId="40161"/>
    <cellStyle name="Normal 3 2 4 3 11" xfId="40162"/>
    <cellStyle name="Normal 3 2 4 3 12" xfId="40163"/>
    <cellStyle name="Normal 3 2 4 3 13" xfId="40164"/>
    <cellStyle name="Normal 3 2 4 3 2" xfId="40165"/>
    <cellStyle name="Normal 3 2 4 3 2 10" xfId="40166"/>
    <cellStyle name="Normal 3 2 4 3 2 2" xfId="40167"/>
    <cellStyle name="Normal 3 2 4 3 2 2 2" xfId="40168"/>
    <cellStyle name="Normal 3 2 4 3 2 2 2 2" xfId="40169"/>
    <cellStyle name="Normal 3 2 4 3 2 2 2 2 2" xfId="40170"/>
    <cellStyle name="Normal 3 2 4 3 2 2 2 2 3" xfId="40171"/>
    <cellStyle name="Normal 3 2 4 3 2 2 2 3" xfId="40172"/>
    <cellStyle name="Normal 3 2 4 3 2 2 2 4" xfId="40173"/>
    <cellStyle name="Normal 3 2 4 3 2 2 2 5" xfId="40174"/>
    <cellStyle name="Normal 3 2 4 3 2 2 2 6" xfId="40175"/>
    <cellStyle name="Normal 3 2 4 3 2 2 3" xfId="40176"/>
    <cellStyle name="Normal 3 2 4 3 2 2 3 2" xfId="40177"/>
    <cellStyle name="Normal 3 2 4 3 2 2 3 2 2" xfId="40178"/>
    <cellStyle name="Normal 3 2 4 3 2 2 3 2 3" xfId="40179"/>
    <cellStyle name="Normal 3 2 4 3 2 2 3 3" xfId="40180"/>
    <cellStyle name="Normal 3 2 4 3 2 2 3 4" xfId="40181"/>
    <cellStyle name="Normal 3 2 4 3 2 2 3 5" xfId="40182"/>
    <cellStyle name="Normal 3 2 4 3 2 2 3 6" xfId="40183"/>
    <cellStyle name="Normal 3 2 4 3 2 2 4" xfId="40184"/>
    <cellStyle name="Normal 3 2 4 3 2 2 4 2" xfId="40185"/>
    <cellStyle name="Normal 3 2 4 3 2 2 4 3" xfId="40186"/>
    <cellStyle name="Normal 3 2 4 3 2 2 5" xfId="40187"/>
    <cellStyle name="Normal 3 2 4 3 2 2 6" xfId="40188"/>
    <cellStyle name="Normal 3 2 4 3 2 2 7" xfId="40189"/>
    <cellStyle name="Normal 3 2 4 3 2 2 8" xfId="40190"/>
    <cellStyle name="Normal 3 2 4 3 2 3" xfId="40191"/>
    <cellStyle name="Normal 3 2 4 3 2 3 2" xfId="40192"/>
    <cellStyle name="Normal 3 2 4 3 2 3 2 2" xfId="40193"/>
    <cellStyle name="Normal 3 2 4 3 2 3 2 2 2" xfId="40194"/>
    <cellStyle name="Normal 3 2 4 3 2 3 2 2 3" xfId="40195"/>
    <cellStyle name="Normal 3 2 4 3 2 3 2 3" xfId="40196"/>
    <cellStyle name="Normal 3 2 4 3 2 3 2 4" xfId="40197"/>
    <cellStyle name="Normal 3 2 4 3 2 3 2 5" xfId="40198"/>
    <cellStyle name="Normal 3 2 4 3 2 3 2 6" xfId="40199"/>
    <cellStyle name="Normal 3 2 4 3 2 3 3" xfId="40200"/>
    <cellStyle name="Normal 3 2 4 3 2 3 3 2" xfId="40201"/>
    <cellStyle name="Normal 3 2 4 3 2 3 3 3" xfId="40202"/>
    <cellStyle name="Normal 3 2 4 3 2 3 4" xfId="40203"/>
    <cellStyle name="Normal 3 2 4 3 2 3 5" xfId="40204"/>
    <cellStyle name="Normal 3 2 4 3 2 3 6" xfId="40205"/>
    <cellStyle name="Normal 3 2 4 3 2 3 7" xfId="40206"/>
    <cellStyle name="Normal 3 2 4 3 2 4" xfId="40207"/>
    <cellStyle name="Normal 3 2 4 3 2 4 2" xfId="40208"/>
    <cellStyle name="Normal 3 2 4 3 2 4 2 2" xfId="40209"/>
    <cellStyle name="Normal 3 2 4 3 2 4 2 3" xfId="40210"/>
    <cellStyle name="Normal 3 2 4 3 2 4 3" xfId="40211"/>
    <cellStyle name="Normal 3 2 4 3 2 4 4" xfId="40212"/>
    <cellStyle name="Normal 3 2 4 3 2 4 5" xfId="40213"/>
    <cellStyle name="Normal 3 2 4 3 2 4 6" xfId="40214"/>
    <cellStyle name="Normal 3 2 4 3 2 5" xfId="40215"/>
    <cellStyle name="Normal 3 2 4 3 2 5 2" xfId="40216"/>
    <cellStyle name="Normal 3 2 4 3 2 5 2 2" xfId="40217"/>
    <cellStyle name="Normal 3 2 4 3 2 5 2 3" xfId="40218"/>
    <cellStyle name="Normal 3 2 4 3 2 5 3" xfId="40219"/>
    <cellStyle name="Normal 3 2 4 3 2 5 4" xfId="40220"/>
    <cellStyle name="Normal 3 2 4 3 2 5 5" xfId="40221"/>
    <cellStyle name="Normal 3 2 4 3 2 5 6" xfId="40222"/>
    <cellStyle name="Normal 3 2 4 3 2 6" xfId="40223"/>
    <cellStyle name="Normal 3 2 4 3 2 6 2" xfId="40224"/>
    <cellStyle name="Normal 3 2 4 3 2 6 3" xfId="40225"/>
    <cellStyle name="Normal 3 2 4 3 2 7" xfId="40226"/>
    <cellStyle name="Normal 3 2 4 3 2 8" xfId="40227"/>
    <cellStyle name="Normal 3 2 4 3 2 9" xfId="40228"/>
    <cellStyle name="Normal 3 2 4 3 3" xfId="40229"/>
    <cellStyle name="Normal 3 2 4 3 3 2" xfId="40230"/>
    <cellStyle name="Normal 3 2 4 3 3 2 2" xfId="40231"/>
    <cellStyle name="Normal 3 2 4 3 3 2 2 2" xfId="40232"/>
    <cellStyle name="Normal 3 2 4 3 3 2 2 2 2" xfId="40233"/>
    <cellStyle name="Normal 3 2 4 3 3 2 2 2 3" xfId="40234"/>
    <cellStyle name="Normal 3 2 4 3 3 2 2 3" xfId="40235"/>
    <cellStyle name="Normal 3 2 4 3 3 2 2 4" xfId="40236"/>
    <cellStyle name="Normal 3 2 4 3 3 2 2 5" xfId="40237"/>
    <cellStyle name="Normal 3 2 4 3 3 2 2 6" xfId="40238"/>
    <cellStyle name="Normal 3 2 4 3 3 2 3" xfId="40239"/>
    <cellStyle name="Normal 3 2 4 3 3 2 3 2" xfId="40240"/>
    <cellStyle name="Normal 3 2 4 3 3 2 3 3" xfId="40241"/>
    <cellStyle name="Normal 3 2 4 3 3 2 4" xfId="40242"/>
    <cellStyle name="Normal 3 2 4 3 3 2 5" xfId="40243"/>
    <cellStyle name="Normal 3 2 4 3 3 2 6" xfId="40244"/>
    <cellStyle name="Normal 3 2 4 3 3 2 7" xfId="40245"/>
    <cellStyle name="Normal 3 2 4 3 3 3" xfId="40246"/>
    <cellStyle name="Normal 3 2 4 3 3 3 2" xfId="40247"/>
    <cellStyle name="Normal 3 2 4 3 3 3 2 2" xfId="40248"/>
    <cellStyle name="Normal 3 2 4 3 3 3 2 3" xfId="40249"/>
    <cellStyle name="Normal 3 2 4 3 3 3 3" xfId="40250"/>
    <cellStyle name="Normal 3 2 4 3 3 3 4" xfId="40251"/>
    <cellStyle name="Normal 3 2 4 3 3 3 5" xfId="40252"/>
    <cellStyle name="Normal 3 2 4 3 3 3 6" xfId="40253"/>
    <cellStyle name="Normal 3 2 4 3 3 4" xfId="40254"/>
    <cellStyle name="Normal 3 2 4 3 3 4 2" xfId="40255"/>
    <cellStyle name="Normal 3 2 4 3 3 4 2 2" xfId="40256"/>
    <cellStyle name="Normal 3 2 4 3 3 4 2 3" xfId="40257"/>
    <cellStyle name="Normal 3 2 4 3 3 4 3" xfId="40258"/>
    <cellStyle name="Normal 3 2 4 3 3 4 4" xfId="40259"/>
    <cellStyle name="Normal 3 2 4 3 3 4 5" xfId="40260"/>
    <cellStyle name="Normal 3 2 4 3 3 4 6" xfId="40261"/>
    <cellStyle name="Normal 3 2 4 3 3 5" xfId="40262"/>
    <cellStyle name="Normal 3 2 4 3 3 5 2" xfId="40263"/>
    <cellStyle name="Normal 3 2 4 3 3 5 3" xfId="40264"/>
    <cellStyle name="Normal 3 2 4 3 3 6" xfId="40265"/>
    <cellStyle name="Normal 3 2 4 3 3 7" xfId="40266"/>
    <cellStyle name="Normal 3 2 4 3 3 8" xfId="40267"/>
    <cellStyle name="Normal 3 2 4 3 3 9" xfId="40268"/>
    <cellStyle name="Normal 3 2 4 3 4" xfId="40269"/>
    <cellStyle name="Normal 3 2 4 3 4 2" xfId="40270"/>
    <cellStyle name="Normal 3 2 4 3 4 2 2" xfId="40271"/>
    <cellStyle name="Normal 3 2 4 3 4 2 2 2" xfId="40272"/>
    <cellStyle name="Normal 3 2 4 3 4 2 2 3" xfId="40273"/>
    <cellStyle name="Normal 3 2 4 3 4 2 3" xfId="40274"/>
    <cellStyle name="Normal 3 2 4 3 4 2 4" xfId="40275"/>
    <cellStyle name="Normal 3 2 4 3 4 2 5" xfId="40276"/>
    <cellStyle name="Normal 3 2 4 3 4 2 6" xfId="40277"/>
    <cellStyle name="Normal 3 2 4 3 4 3" xfId="40278"/>
    <cellStyle name="Normal 3 2 4 3 4 3 2" xfId="40279"/>
    <cellStyle name="Normal 3 2 4 3 4 3 3" xfId="40280"/>
    <cellStyle name="Normal 3 2 4 3 4 4" xfId="40281"/>
    <cellStyle name="Normal 3 2 4 3 4 5" xfId="40282"/>
    <cellStyle name="Normal 3 2 4 3 4 6" xfId="40283"/>
    <cellStyle name="Normal 3 2 4 3 4 7" xfId="40284"/>
    <cellStyle name="Normal 3 2 4 3 5" xfId="40285"/>
    <cellStyle name="Normal 3 2 4 3 5 2" xfId="40286"/>
    <cellStyle name="Normal 3 2 4 3 5 2 2" xfId="40287"/>
    <cellStyle name="Normal 3 2 4 3 5 2 3" xfId="40288"/>
    <cellStyle name="Normal 3 2 4 3 5 3" xfId="40289"/>
    <cellStyle name="Normal 3 2 4 3 5 4" xfId="40290"/>
    <cellStyle name="Normal 3 2 4 3 5 5" xfId="40291"/>
    <cellStyle name="Normal 3 2 4 3 5 6" xfId="40292"/>
    <cellStyle name="Normal 3 2 4 3 6" xfId="40293"/>
    <cellStyle name="Normal 3 2 4 3 6 2" xfId="40294"/>
    <cellStyle name="Normal 3 2 4 3 6 2 2" xfId="40295"/>
    <cellStyle name="Normal 3 2 4 3 6 2 3" xfId="40296"/>
    <cellStyle name="Normal 3 2 4 3 6 3" xfId="40297"/>
    <cellStyle name="Normal 3 2 4 3 6 4" xfId="40298"/>
    <cellStyle name="Normal 3 2 4 3 6 5" xfId="40299"/>
    <cellStyle name="Normal 3 2 4 3 6 6" xfId="40300"/>
    <cellStyle name="Normal 3 2 4 3 7" xfId="40301"/>
    <cellStyle name="Normal 3 2 4 3 7 2" xfId="40302"/>
    <cellStyle name="Normal 3 2 4 3 7 2 2" xfId="40303"/>
    <cellStyle name="Normal 3 2 4 3 7 2 3" xfId="40304"/>
    <cellStyle name="Normal 3 2 4 3 7 3" xfId="40305"/>
    <cellStyle name="Normal 3 2 4 3 7 4" xfId="40306"/>
    <cellStyle name="Normal 3 2 4 3 7 5" xfId="40307"/>
    <cellStyle name="Normal 3 2 4 3 7 6" xfId="40308"/>
    <cellStyle name="Normal 3 2 4 3 8" xfId="40309"/>
    <cellStyle name="Normal 3 2 4 3 8 2" xfId="40310"/>
    <cellStyle name="Normal 3 2 4 3 8 2 2" xfId="40311"/>
    <cellStyle name="Normal 3 2 4 3 8 2 3" xfId="40312"/>
    <cellStyle name="Normal 3 2 4 3 8 3" xfId="40313"/>
    <cellStyle name="Normal 3 2 4 3 8 4" xfId="40314"/>
    <cellStyle name="Normal 3 2 4 3 8 5" xfId="40315"/>
    <cellStyle name="Normal 3 2 4 3 8 6" xfId="40316"/>
    <cellStyle name="Normal 3 2 4 3 9" xfId="40317"/>
    <cellStyle name="Normal 3 2 4 3 9 2" xfId="40318"/>
    <cellStyle name="Normal 3 2 4 3 9 3" xfId="40319"/>
    <cellStyle name="Normal 3 2 4 4" xfId="40320"/>
    <cellStyle name="Normal 3 2 4 4 10" xfId="40321"/>
    <cellStyle name="Normal 3 2 4 4 2" xfId="40322"/>
    <cellStyle name="Normal 3 2 4 4 2 2" xfId="40323"/>
    <cellStyle name="Normal 3 2 4 4 2 2 2" xfId="40324"/>
    <cellStyle name="Normal 3 2 4 4 2 2 2 2" xfId="40325"/>
    <cellStyle name="Normal 3 2 4 4 2 2 2 3" xfId="40326"/>
    <cellStyle name="Normal 3 2 4 4 2 2 3" xfId="40327"/>
    <cellStyle name="Normal 3 2 4 4 2 2 4" xfId="40328"/>
    <cellStyle name="Normal 3 2 4 4 2 2 5" xfId="40329"/>
    <cellStyle name="Normal 3 2 4 4 2 2 6" xfId="40330"/>
    <cellStyle name="Normal 3 2 4 4 2 3" xfId="40331"/>
    <cellStyle name="Normal 3 2 4 4 2 3 2" xfId="40332"/>
    <cellStyle name="Normal 3 2 4 4 2 3 2 2" xfId="40333"/>
    <cellStyle name="Normal 3 2 4 4 2 3 2 3" xfId="40334"/>
    <cellStyle name="Normal 3 2 4 4 2 3 3" xfId="40335"/>
    <cellStyle name="Normal 3 2 4 4 2 3 4" xfId="40336"/>
    <cellStyle name="Normal 3 2 4 4 2 3 5" xfId="40337"/>
    <cellStyle name="Normal 3 2 4 4 2 3 6" xfId="40338"/>
    <cellStyle name="Normal 3 2 4 4 2 4" xfId="40339"/>
    <cellStyle name="Normal 3 2 4 4 2 4 2" xfId="40340"/>
    <cellStyle name="Normal 3 2 4 4 2 4 3" xfId="40341"/>
    <cellStyle name="Normal 3 2 4 4 2 5" xfId="40342"/>
    <cellStyle name="Normal 3 2 4 4 2 6" xfId="40343"/>
    <cellStyle name="Normal 3 2 4 4 2 7" xfId="40344"/>
    <cellStyle name="Normal 3 2 4 4 2 8" xfId="40345"/>
    <cellStyle name="Normal 3 2 4 4 3" xfId="40346"/>
    <cellStyle name="Normal 3 2 4 4 3 2" xfId="40347"/>
    <cellStyle name="Normal 3 2 4 4 3 2 2" xfId="40348"/>
    <cellStyle name="Normal 3 2 4 4 3 2 2 2" xfId="40349"/>
    <cellStyle name="Normal 3 2 4 4 3 2 2 3" xfId="40350"/>
    <cellStyle name="Normal 3 2 4 4 3 2 3" xfId="40351"/>
    <cellStyle name="Normal 3 2 4 4 3 2 4" xfId="40352"/>
    <cellStyle name="Normal 3 2 4 4 3 2 5" xfId="40353"/>
    <cellStyle name="Normal 3 2 4 4 3 2 6" xfId="40354"/>
    <cellStyle name="Normal 3 2 4 4 3 3" xfId="40355"/>
    <cellStyle name="Normal 3 2 4 4 3 3 2" xfId="40356"/>
    <cellStyle name="Normal 3 2 4 4 3 3 3" xfId="40357"/>
    <cellStyle name="Normal 3 2 4 4 3 4" xfId="40358"/>
    <cellStyle name="Normal 3 2 4 4 3 5" xfId="40359"/>
    <cellStyle name="Normal 3 2 4 4 3 6" xfId="40360"/>
    <cellStyle name="Normal 3 2 4 4 3 7" xfId="40361"/>
    <cellStyle name="Normal 3 2 4 4 4" xfId="40362"/>
    <cellStyle name="Normal 3 2 4 4 4 2" xfId="40363"/>
    <cellStyle name="Normal 3 2 4 4 4 2 2" xfId="40364"/>
    <cellStyle name="Normal 3 2 4 4 4 2 3" xfId="40365"/>
    <cellStyle name="Normal 3 2 4 4 4 3" xfId="40366"/>
    <cellStyle name="Normal 3 2 4 4 4 4" xfId="40367"/>
    <cellStyle name="Normal 3 2 4 4 4 5" xfId="40368"/>
    <cellStyle name="Normal 3 2 4 4 4 6" xfId="40369"/>
    <cellStyle name="Normal 3 2 4 4 5" xfId="40370"/>
    <cellStyle name="Normal 3 2 4 4 5 2" xfId="40371"/>
    <cellStyle name="Normal 3 2 4 4 5 2 2" xfId="40372"/>
    <cellStyle name="Normal 3 2 4 4 5 2 3" xfId="40373"/>
    <cellStyle name="Normal 3 2 4 4 5 3" xfId="40374"/>
    <cellStyle name="Normal 3 2 4 4 5 4" xfId="40375"/>
    <cellStyle name="Normal 3 2 4 4 5 5" xfId="40376"/>
    <cellStyle name="Normal 3 2 4 4 5 6" xfId="40377"/>
    <cellStyle name="Normal 3 2 4 4 6" xfId="40378"/>
    <cellStyle name="Normal 3 2 4 4 6 2" xfId="40379"/>
    <cellStyle name="Normal 3 2 4 4 6 3" xfId="40380"/>
    <cellStyle name="Normal 3 2 4 4 7" xfId="40381"/>
    <cellStyle name="Normal 3 2 4 4 8" xfId="40382"/>
    <cellStyle name="Normal 3 2 4 4 9" xfId="40383"/>
    <cellStyle name="Normal 3 2 4 5" xfId="40384"/>
    <cellStyle name="Normal 3 2 4 5 2" xfId="40385"/>
    <cellStyle name="Normal 3 2 4 5 2 2" xfId="40386"/>
    <cellStyle name="Normal 3 2 4 5 2 2 2" xfId="40387"/>
    <cellStyle name="Normal 3 2 4 5 2 2 2 2" xfId="40388"/>
    <cellStyle name="Normal 3 2 4 5 2 2 2 3" xfId="40389"/>
    <cellStyle name="Normal 3 2 4 5 2 2 3" xfId="40390"/>
    <cellStyle name="Normal 3 2 4 5 2 2 4" xfId="40391"/>
    <cellStyle name="Normal 3 2 4 5 2 2 5" xfId="40392"/>
    <cellStyle name="Normal 3 2 4 5 2 2 6" xfId="40393"/>
    <cellStyle name="Normal 3 2 4 5 2 3" xfId="40394"/>
    <cellStyle name="Normal 3 2 4 5 2 3 2" xfId="40395"/>
    <cellStyle name="Normal 3 2 4 5 2 3 3" xfId="40396"/>
    <cellStyle name="Normal 3 2 4 5 2 4" xfId="40397"/>
    <cellStyle name="Normal 3 2 4 5 2 5" xfId="40398"/>
    <cellStyle name="Normal 3 2 4 5 2 6" xfId="40399"/>
    <cellStyle name="Normal 3 2 4 5 2 7" xfId="40400"/>
    <cellStyle name="Normal 3 2 4 5 3" xfId="40401"/>
    <cellStyle name="Normal 3 2 4 5 3 2" xfId="40402"/>
    <cellStyle name="Normal 3 2 4 5 3 2 2" xfId="40403"/>
    <cellStyle name="Normal 3 2 4 5 3 2 3" xfId="40404"/>
    <cellStyle name="Normal 3 2 4 5 3 3" xfId="40405"/>
    <cellStyle name="Normal 3 2 4 5 3 4" xfId="40406"/>
    <cellStyle name="Normal 3 2 4 5 3 5" xfId="40407"/>
    <cellStyle name="Normal 3 2 4 5 3 6" xfId="40408"/>
    <cellStyle name="Normal 3 2 4 5 4" xfId="40409"/>
    <cellStyle name="Normal 3 2 4 5 4 2" xfId="40410"/>
    <cellStyle name="Normal 3 2 4 5 4 2 2" xfId="40411"/>
    <cellStyle name="Normal 3 2 4 5 4 2 3" xfId="40412"/>
    <cellStyle name="Normal 3 2 4 5 4 3" xfId="40413"/>
    <cellStyle name="Normal 3 2 4 5 4 4" xfId="40414"/>
    <cellStyle name="Normal 3 2 4 5 4 5" xfId="40415"/>
    <cellStyle name="Normal 3 2 4 5 4 6" xfId="40416"/>
    <cellStyle name="Normal 3 2 4 5 5" xfId="40417"/>
    <cellStyle name="Normal 3 2 4 5 5 2" xfId="40418"/>
    <cellStyle name="Normal 3 2 4 5 5 3" xfId="40419"/>
    <cellStyle name="Normal 3 2 4 5 6" xfId="40420"/>
    <cellStyle name="Normal 3 2 4 5 7" xfId="40421"/>
    <cellStyle name="Normal 3 2 4 5 8" xfId="40422"/>
    <cellStyle name="Normal 3 2 4 5 9" xfId="40423"/>
    <cellStyle name="Normal 3 2 4 6" xfId="40424"/>
    <cellStyle name="Normal 3 2 4 6 2" xfId="40425"/>
    <cellStyle name="Normal 3 2 4 6 2 2" xfId="40426"/>
    <cellStyle name="Normal 3 2 4 6 2 2 2" xfId="40427"/>
    <cellStyle name="Normal 3 2 4 6 2 2 3" xfId="40428"/>
    <cellStyle name="Normal 3 2 4 6 2 3" xfId="40429"/>
    <cellStyle name="Normal 3 2 4 6 2 4" xfId="40430"/>
    <cellStyle name="Normal 3 2 4 6 2 5" xfId="40431"/>
    <cellStyle name="Normal 3 2 4 6 2 6" xfId="40432"/>
    <cellStyle name="Normal 3 2 4 6 3" xfId="40433"/>
    <cellStyle name="Normal 3 2 4 6 3 2" xfId="40434"/>
    <cellStyle name="Normal 3 2 4 6 3 3" xfId="40435"/>
    <cellStyle name="Normal 3 2 4 6 4" xfId="40436"/>
    <cellStyle name="Normal 3 2 4 6 5" xfId="40437"/>
    <cellStyle name="Normal 3 2 4 6 6" xfId="40438"/>
    <cellStyle name="Normal 3 2 4 6 7" xfId="40439"/>
    <cellStyle name="Normal 3 2 4 7" xfId="40440"/>
    <cellStyle name="Normal 3 2 4 7 2" xfId="40441"/>
    <cellStyle name="Normal 3 2 4 7 2 2" xfId="40442"/>
    <cellStyle name="Normal 3 2 4 7 2 3" xfId="40443"/>
    <cellStyle name="Normal 3 2 4 7 3" xfId="40444"/>
    <cellStyle name="Normal 3 2 4 7 4" xfId="40445"/>
    <cellStyle name="Normal 3 2 4 7 5" xfId="40446"/>
    <cellStyle name="Normal 3 2 4 7 6" xfId="40447"/>
    <cellStyle name="Normal 3 2 4 8" xfId="40448"/>
    <cellStyle name="Normal 3 2 4 8 2" xfId="40449"/>
    <cellStyle name="Normal 3 2 4 8 2 2" xfId="40450"/>
    <cellStyle name="Normal 3 2 4 8 2 3" xfId="40451"/>
    <cellStyle name="Normal 3 2 4 8 3" xfId="40452"/>
    <cellStyle name="Normal 3 2 4 8 4" xfId="40453"/>
    <cellStyle name="Normal 3 2 4 8 5" xfId="40454"/>
    <cellStyle name="Normal 3 2 4 8 6" xfId="40455"/>
    <cellStyle name="Normal 3 2 4 9" xfId="40456"/>
    <cellStyle name="Normal 3 2 4 9 2" xfId="40457"/>
    <cellStyle name="Normal 3 2 4 9 2 2" xfId="40458"/>
    <cellStyle name="Normal 3 2 4 9 2 3" xfId="40459"/>
    <cellStyle name="Normal 3 2 4 9 3" xfId="40460"/>
    <cellStyle name="Normal 3 2 4 9 4" xfId="40461"/>
    <cellStyle name="Normal 3 2 4 9 5" xfId="40462"/>
    <cellStyle name="Normal 3 2 4 9 6" xfId="40463"/>
    <cellStyle name="Normal 3 2 5" xfId="40464"/>
    <cellStyle name="Normal 3 2 5 10" xfId="40465"/>
    <cellStyle name="Normal 3 2 5 11" xfId="40466"/>
    <cellStyle name="Normal 3 2 5 12" xfId="40467"/>
    <cellStyle name="Normal 3 2 5 13" xfId="40468"/>
    <cellStyle name="Normal 3 2 5 2" xfId="40469"/>
    <cellStyle name="Normal 3 2 5 2 10" xfId="40470"/>
    <cellStyle name="Normal 3 2 5 2 2" xfId="40471"/>
    <cellStyle name="Normal 3 2 5 2 2 2" xfId="40472"/>
    <cellStyle name="Normal 3 2 5 2 2 2 2" xfId="40473"/>
    <cellStyle name="Normal 3 2 5 2 2 2 2 2" xfId="40474"/>
    <cellStyle name="Normal 3 2 5 2 2 2 2 3" xfId="40475"/>
    <cellStyle name="Normal 3 2 5 2 2 2 3" xfId="40476"/>
    <cellStyle name="Normal 3 2 5 2 2 2 4" xfId="40477"/>
    <cellStyle name="Normal 3 2 5 2 2 2 5" xfId="40478"/>
    <cellStyle name="Normal 3 2 5 2 2 2 6" xfId="40479"/>
    <cellStyle name="Normal 3 2 5 2 2 3" xfId="40480"/>
    <cellStyle name="Normal 3 2 5 2 2 3 2" xfId="40481"/>
    <cellStyle name="Normal 3 2 5 2 2 3 2 2" xfId="40482"/>
    <cellStyle name="Normal 3 2 5 2 2 3 2 3" xfId="40483"/>
    <cellStyle name="Normal 3 2 5 2 2 3 3" xfId="40484"/>
    <cellStyle name="Normal 3 2 5 2 2 3 4" xfId="40485"/>
    <cellStyle name="Normal 3 2 5 2 2 3 5" xfId="40486"/>
    <cellStyle name="Normal 3 2 5 2 2 3 6" xfId="40487"/>
    <cellStyle name="Normal 3 2 5 2 2 4" xfId="40488"/>
    <cellStyle name="Normal 3 2 5 2 2 4 2" xfId="40489"/>
    <cellStyle name="Normal 3 2 5 2 2 4 3" xfId="40490"/>
    <cellStyle name="Normal 3 2 5 2 2 5" xfId="40491"/>
    <cellStyle name="Normal 3 2 5 2 2 6" xfId="40492"/>
    <cellStyle name="Normal 3 2 5 2 2 7" xfId="40493"/>
    <cellStyle name="Normal 3 2 5 2 2 8" xfId="40494"/>
    <cellStyle name="Normal 3 2 5 2 3" xfId="40495"/>
    <cellStyle name="Normal 3 2 5 2 3 2" xfId="40496"/>
    <cellStyle name="Normal 3 2 5 2 3 2 2" xfId="40497"/>
    <cellStyle name="Normal 3 2 5 2 3 2 2 2" xfId="40498"/>
    <cellStyle name="Normal 3 2 5 2 3 2 2 3" xfId="40499"/>
    <cellStyle name="Normal 3 2 5 2 3 2 3" xfId="40500"/>
    <cellStyle name="Normal 3 2 5 2 3 2 4" xfId="40501"/>
    <cellStyle name="Normal 3 2 5 2 3 2 5" xfId="40502"/>
    <cellStyle name="Normal 3 2 5 2 3 2 6" xfId="40503"/>
    <cellStyle name="Normal 3 2 5 2 3 3" xfId="40504"/>
    <cellStyle name="Normal 3 2 5 2 3 3 2" xfId="40505"/>
    <cellStyle name="Normal 3 2 5 2 3 3 3" xfId="40506"/>
    <cellStyle name="Normal 3 2 5 2 3 4" xfId="40507"/>
    <cellStyle name="Normal 3 2 5 2 3 5" xfId="40508"/>
    <cellStyle name="Normal 3 2 5 2 3 6" xfId="40509"/>
    <cellStyle name="Normal 3 2 5 2 3 7" xfId="40510"/>
    <cellStyle name="Normal 3 2 5 2 4" xfId="40511"/>
    <cellStyle name="Normal 3 2 5 2 4 2" xfId="40512"/>
    <cellStyle name="Normal 3 2 5 2 4 2 2" xfId="40513"/>
    <cellStyle name="Normal 3 2 5 2 4 2 3" xfId="40514"/>
    <cellStyle name="Normal 3 2 5 2 4 3" xfId="40515"/>
    <cellStyle name="Normal 3 2 5 2 4 4" xfId="40516"/>
    <cellStyle name="Normal 3 2 5 2 4 5" xfId="40517"/>
    <cellStyle name="Normal 3 2 5 2 4 6" xfId="40518"/>
    <cellStyle name="Normal 3 2 5 2 5" xfId="40519"/>
    <cellStyle name="Normal 3 2 5 2 5 2" xfId="40520"/>
    <cellStyle name="Normal 3 2 5 2 5 2 2" xfId="40521"/>
    <cellStyle name="Normal 3 2 5 2 5 2 3" xfId="40522"/>
    <cellStyle name="Normal 3 2 5 2 5 3" xfId="40523"/>
    <cellStyle name="Normal 3 2 5 2 5 4" xfId="40524"/>
    <cellStyle name="Normal 3 2 5 2 5 5" xfId="40525"/>
    <cellStyle name="Normal 3 2 5 2 5 6" xfId="40526"/>
    <cellStyle name="Normal 3 2 5 2 6" xfId="40527"/>
    <cellStyle name="Normal 3 2 5 2 6 2" xfId="40528"/>
    <cellStyle name="Normal 3 2 5 2 6 3" xfId="40529"/>
    <cellStyle name="Normal 3 2 5 2 7" xfId="40530"/>
    <cellStyle name="Normal 3 2 5 2 8" xfId="40531"/>
    <cellStyle name="Normal 3 2 5 2 9" xfId="40532"/>
    <cellStyle name="Normal 3 2 5 3" xfId="40533"/>
    <cellStyle name="Normal 3 2 5 3 2" xfId="40534"/>
    <cellStyle name="Normal 3 2 5 3 2 2" xfId="40535"/>
    <cellStyle name="Normal 3 2 5 3 2 2 2" xfId="40536"/>
    <cellStyle name="Normal 3 2 5 3 2 2 2 2" xfId="40537"/>
    <cellStyle name="Normal 3 2 5 3 2 2 2 3" xfId="40538"/>
    <cellStyle name="Normal 3 2 5 3 2 2 3" xfId="40539"/>
    <cellStyle name="Normal 3 2 5 3 2 2 4" xfId="40540"/>
    <cellStyle name="Normal 3 2 5 3 2 2 5" xfId="40541"/>
    <cellStyle name="Normal 3 2 5 3 2 2 6" xfId="40542"/>
    <cellStyle name="Normal 3 2 5 3 2 3" xfId="40543"/>
    <cellStyle name="Normal 3 2 5 3 2 3 2" xfId="40544"/>
    <cellStyle name="Normal 3 2 5 3 2 3 3" xfId="40545"/>
    <cellStyle name="Normal 3 2 5 3 2 4" xfId="40546"/>
    <cellStyle name="Normal 3 2 5 3 2 5" xfId="40547"/>
    <cellStyle name="Normal 3 2 5 3 2 6" xfId="40548"/>
    <cellStyle name="Normal 3 2 5 3 2 7" xfId="40549"/>
    <cellStyle name="Normal 3 2 5 3 3" xfId="40550"/>
    <cellStyle name="Normal 3 2 5 3 3 2" xfId="40551"/>
    <cellStyle name="Normal 3 2 5 3 3 2 2" xfId="40552"/>
    <cellStyle name="Normal 3 2 5 3 3 2 3" xfId="40553"/>
    <cellStyle name="Normal 3 2 5 3 3 3" xfId="40554"/>
    <cellStyle name="Normal 3 2 5 3 3 4" xfId="40555"/>
    <cellStyle name="Normal 3 2 5 3 3 5" xfId="40556"/>
    <cellStyle name="Normal 3 2 5 3 3 6" xfId="40557"/>
    <cellStyle name="Normal 3 2 5 3 4" xfId="40558"/>
    <cellStyle name="Normal 3 2 5 3 4 2" xfId="40559"/>
    <cellStyle name="Normal 3 2 5 3 4 2 2" xfId="40560"/>
    <cellStyle name="Normal 3 2 5 3 4 2 3" xfId="40561"/>
    <cellStyle name="Normal 3 2 5 3 4 3" xfId="40562"/>
    <cellStyle name="Normal 3 2 5 3 4 4" xfId="40563"/>
    <cellStyle name="Normal 3 2 5 3 4 5" xfId="40564"/>
    <cellStyle name="Normal 3 2 5 3 4 6" xfId="40565"/>
    <cellStyle name="Normal 3 2 5 3 5" xfId="40566"/>
    <cellStyle name="Normal 3 2 5 3 5 2" xfId="40567"/>
    <cellStyle name="Normal 3 2 5 3 5 3" xfId="40568"/>
    <cellStyle name="Normal 3 2 5 3 6" xfId="40569"/>
    <cellStyle name="Normal 3 2 5 3 7" xfId="40570"/>
    <cellStyle name="Normal 3 2 5 3 8" xfId="40571"/>
    <cellStyle name="Normal 3 2 5 3 9" xfId="40572"/>
    <cellStyle name="Normal 3 2 5 4" xfId="40573"/>
    <cellStyle name="Normal 3 2 5 4 2" xfId="40574"/>
    <cellStyle name="Normal 3 2 5 4 2 2" xfId="40575"/>
    <cellStyle name="Normal 3 2 5 4 2 2 2" xfId="40576"/>
    <cellStyle name="Normal 3 2 5 4 2 2 3" xfId="40577"/>
    <cellStyle name="Normal 3 2 5 4 2 3" xfId="40578"/>
    <cellStyle name="Normal 3 2 5 4 2 4" xfId="40579"/>
    <cellStyle name="Normal 3 2 5 4 2 5" xfId="40580"/>
    <cellStyle name="Normal 3 2 5 4 2 6" xfId="40581"/>
    <cellStyle name="Normal 3 2 5 4 3" xfId="40582"/>
    <cellStyle name="Normal 3 2 5 4 3 2" xfId="40583"/>
    <cellStyle name="Normal 3 2 5 4 3 3" xfId="40584"/>
    <cellStyle name="Normal 3 2 5 4 4" xfId="40585"/>
    <cellStyle name="Normal 3 2 5 4 5" xfId="40586"/>
    <cellStyle name="Normal 3 2 5 4 6" xfId="40587"/>
    <cellStyle name="Normal 3 2 5 4 7" xfId="40588"/>
    <cellStyle name="Normal 3 2 5 5" xfId="40589"/>
    <cellStyle name="Normal 3 2 5 5 2" xfId="40590"/>
    <cellStyle name="Normal 3 2 5 5 2 2" xfId="40591"/>
    <cellStyle name="Normal 3 2 5 5 2 3" xfId="40592"/>
    <cellStyle name="Normal 3 2 5 5 3" xfId="40593"/>
    <cellStyle name="Normal 3 2 5 5 4" xfId="40594"/>
    <cellStyle name="Normal 3 2 5 5 5" xfId="40595"/>
    <cellStyle name="Normal 3 2 5 5 6" xfId="40596"/>
    <cellStyle name="Normal 3 2 5 6" xfId="40597"/>
    <cellStyle name="Normal 3 2 5 6 2" xfId="40598"/>
    <cellStyle name="Normal 3 2 5 6 2 2" xfId="40599"/>
    <cellStyle name="Normal 3 2 5 6 2 3" xfId="40600"/>
    <cellStyle name="Normal 3 2 5 6 3" xfId="40601"/>
    <cellStyle name="Normal 3 2 5 6 4" xfId="40602"/>
    <cellStyle name="Normal 3 2 5 6 5" xfId="40603"/>
    <cellStyle name="Normal 3 2 5 6 6" xfId="40604"/>
    <cellStyle name="Normal 3 2 5 7" xfId="40605"/>
    <cellStyle name="Normal 3 2 5 7 2" xfId="40606"/>
    <cellStyle name="Normal 3 2 5 7 2 2" xfId="40607"/>
    <cellStyle name="Normal 3 2 5 7 2 3" xfId="40608"/>
    <cellStyle name="Normal 3 2 5 7 3" xfId="40609"/>
    <cellStyle name="Normal 3 2 5 7 4" xfId="40610"/>
    <cellStyle name="Normal 3 2 5 7 5" xfId="40611"/>
    <cellStyle name="Normal 3 2 5 7 6" xfId="40612"/>
    <cellStyle name="Normal 3 2 5 8" xfId="40613"/>
    <cellStyle name="Normal 3 2 5 8 2" xfId="40614"/>
    <cellStyle name="Normal 3 2 5 8 2 2" xfId="40615"/>
    <cellStyle name="Normal 3 2 5 8 2 3" xfId="40616"/>
    <cellStyle name="Normal 3 2 5 8 3" xfId="40617"/>
    <cellStyle name="Normal 3 2 5 8 4" xfId="40618"/>
    <cellStyle name="Normal 3 2 5 8 5" xfId="40619"/>
    <cellStyle name="Normal 3 2 5 8 6" xfId="40620"/>
    <cellStyle name="Normal 3 2 5 9" xfId="40621"/>
    <cellStyle name="Normal 3 2 5 9 2" xfId="40622"/>
    <cellStyle name="Normal 3 2 5 9 3" xfId="40623"/>
    <cellStyle name="Normal 3 2 6" xfId="40624"/>
    <cellStyle name="Normal 3 2 6 10" xfId="40625"/>
    <cellStyle name="Normal 3 2 6 11" xfId="40626"/>
    <cellStyle name="Normal 3 2 6 12" xfId="40627"/>
    <cellStyle name="Normal 3 2 6 13" xfId="40628"/>
    <cellStyle name="Normal 3 2 6 2" xfId="40629"/>
    <cellStyle name="Normal 3 2 6 2 10" xfId="40630"/>
    <cellStyle name="Normal 3 2 6 2 2" xfId="40631"/>
    <cellStyle name="Normal 3 2 6 2 2 2" xfId="40632"/>
    <cellStyle name="Normal 3 2 6 2 2 2 2" xfId="40633"/>
    <cellStyle name="Normal 3 2 6 2 2 2 2 2" xfId="40634"/>
    <cellStyle name="Normal 3 2 6 2 2 2 2 3" xfId="40635"/>
    <cellStyle name="Normal 3 2 6 2 2 2 3" xfId="40636"/>
    <cellStyle name="Normal 3 2 6 2 2 2 4" xfId="40637"/>
    <cellStyle name="Normal 3 2 6 2 2 2 5" xfId="40638"/>
    <cellStyle name="Normal 3 2 6 2 2 2 6" xfId="40639"/>
    <cellStyle name="Normal 3 2 6 2 2 3" xfId="40640"/>
    <cellStyle name="Normal 3 2 6 2 2 3 2" xfId="40641"/>
    <cellStyle name="Normal 3 2 6 2 2 3 2 2" xfId="40642"/>
    <cellStyle name="Normal 3 2 6 2 2 3 2 3" xfId="40643"/>
    <cellStyle name="Normal 3 2 6 2 2 3 3" xfId="40644"/>
    <cellStyle name="Normal 3 2 6 2 2 3 4" xfId="40645"/>
    <cellStyle name="Normal 3 2 6 2 2 3 5" xfId="40646"/>
    <cellStyle name="Normal 3 2 6 2 2 3 6" xfId="40647"/>
    <cellStyle name="Normal 3 2 6 2 2 4" xfId="40648"/>
    <cellStyle name="Normal 3 2 6 2 2 4 2" xfId="40649"/>
    <cellStyle name="Normal 3 2 6 2 2 4 3" xfId="40650"/>
    <cellStyle name="Normal 3 2 6 2 2 5" xfId="40651"/>
    <cellStyle name="Normal 3 2 6 2 2 6" xfId="40652"/>
    <cellStyle name="Normal 3 2 6 2 2 7" xfId="40653"/>
    <cellStyle name="Normal 3 2 6 2 2 8" xfId="40654"/>
    <cellStyle name="Normal 3 2 6 2 3" xfId="40655"/>
    <cellStyle name="Normal 3 2 6 2 3 2" xfId="40656"/>
    <cellStyle name="Normal 3 2 6 2 3 2 2" xfId="40657"/>
    <cellStyle name="Normal 3 2 6 2 3 2 2 2" xfId="40658"/>
    <cellStyle name="Normal 3 2 6 2 3 2 2 3" xfId="40659"/>
    <cellStyle name="Normal 3 2 6 2 3 2 3" xfId="40660"/>
    <cellStyle name="Normal 3 2 6 2 3 2 4" xfId="40661"/>
    <cellStyle name="Normal 3 2 6 2 3 2 5" xfId="40662"/>
    <cellStyle name="Normal 3 2 6 2 3 2 6" xfId="40663"/>
    <cellStyle name="Normal 3 2 6 2 3 3" xfId="40664"/>
    <cellStyle name="Normal 3 2 6 2 3 3 2" xfId="40665"/>
    <cellStyle name="Normal 3 2 6 2 3 3 3" xfId="40666"/>
    <cellStyle name="Normal 3 2 6 2 3 4" xfId="40667"/>
    <cellStyle name="Normal 3 2 6 2 3 5" xfId="40668"/>
    <cellStyle name="Normal 3 2 6 2 3 6" xfId="40669"/>
    <cellStyle name="Normal 3 2 6 2 3 7" xfId="40670"/>
    <cellStyle name="Normal 3 2 6 2 4" xfId="40671"/>
    <cellStyle name="Normal 3 2 6 2 4 2" xfId="40672"/>
    <cellStyle name="Normal 3 2 6 2 4 2 2" xfId="40673"/>
    <cellStyle name="Normal 3 2 6 2 4 2 3" xfId="40674"/>
    <cellStyle name="Normal 3 2 6 2 4 3" xfId="40675"/>
    <cellStyle name="Normal 3 2 6 2 4 4" xfId="40676"/>
    <cellStyle name="Normal 3 2 6 2 4 5" xfId="40677"/>
    <cellStyle name="Normal 3 2 6 2 4 6" xfId="40678"/>
    <cellStyle name="Normal 3 2 6 2 5" xfId="40679"/>
    <cellStyle name="Normal 3 2 6 2 5 2" xfId="40680"/>
    <cellStyle name="Normal 3 2 6 2 5 2 2" xfId="40681"/>
    <cellStyle name="Normal 3 2 6 2 5 2 3" xfId="40682"/>
    <cellStyle name="Normal 3 2 6 2 5 3" xfId="40683"/>
    <cellStyle name="Normal 3 2 6 2 5 4" xfId="40684"/>
    <cellStyle name="Normal 3 2 6 2 5 5" xfId="40685"/>
    <cellStyle name="Normal 3 2 6 2 5 6" xfId="40686"/>
    <cellStyle name="Normal 3 2 6 2 6" xfId="40687"/>
    <cellStyle name="Normal 3 2 6 2 6 2" xfId="40688"/>
    <cellStyle name="Normal 3 2 6 2 6 3" xfId="40689"/>
    <cellStyle name="Normal 3 2 6 2 7" xfId="40690"/>
    <cellStyle name="Normal 3 2 6 2 8" xfId="40691"/>
    <cellStyle name="Normal 3 2 6 2 9" xfId="40692"/>
    <cellStyle name="Normal 3 2 6 3" xfId="40693"/>
    <cellStyle name="Normal 3 2 6 3 2" xfId="40694"/>
    <cellStyle name="Normal 3 2 6 3 2 2" xfId="40695"/>
    <cellStyle name="Normal 3 2 6 3 2 2 2" xfId="40696"/>
    <cellStyle name="Normal 3 2 6 3 2 2 2 2" xfId="40697"/>
    <cellStyle name="Normal 3 2 6 3 2 2 2 3" xfId="40698"/>
    <cellStyle name="Normal 3 2 6 3 2 2 3" xfId="40699"/>
    <cellStyle name="Normal 3 2 6 3 2 2 4" xfId="40700"/>
    <cellStyle name="Normal 3 2 6 3 2 2 5" xfId="40701"/>
    <cellStyle name="Normal 3 2 6 3 2 2 6" xfId="40702"/>
    <cellStyle name="Normal 3 2 6 3 2 3" xfId="40703"/>
    <cellStyle name="Normal 3 2 6 3 2 3 2" xfId="40704"/>
    <cellStyle name="Normal 3 2 6 3 2 3 3" xfId="40705"/>
    <cellStyle name="Normal 3 2 6 3 2 4" xfId="40706"/>
    <cellStyle name="Normal 3 2 6 3 2 5" xfId="40707"/>
    <cellStyle name="Normal 3 2 6 3 2 6" xfId="40708"/>
    <cellStyle name="Normal 3 2 6 3 2 7" xfId="40709"/>
    <cellStyle name="Normal 3 2 6 3 3" xfId="40710"/>
    <cellStyle name="Normal 3 2 6 3 3 2" xfId="40711"/>
    <cellStyle name="Normal 3 2 6 3 3 2 2" xfId="40712"/>
    <cellStyle name="Normal 3 2 6 3 3 2 3" xfId="40713"/>
    <cellStyle name="Normal 3 2 6 3 3 3" xfId="40714"/>
    <cellStyle name="Normal 3 2 6 3 3 4" xfId="40715"/>
    <cellStyle name="Normal 3 2 6 3 3 5" xfId="40716"/>
    <cellStyle name="Normal 3 2 6 3 3 6" xfId="40717"/>
    <cellStyle name="Normal 3 2 6 3 4" xfId="40718"/>
    <cellStyle name="Normal 3 2 6 3 4 2" xfId="40719"/>
    <cellStyle name="Normal 3 2 6 3 4 2 2" xfId="40720"/>
    <cellStyle name="Normal 3 2 6 3 4 2 3" xfId="40721"/>
    <cellStyle name="Normal 3 2 6 3 4 3" xfId="40722"/>
    <cellStyle name="Normal 3 2 6 3 4 4" xfId="40723"/>
    <cellStyle name="Normal 3 2 6 3 4 5" xfId="40724"/>
    <cellStyle name="Normal 3 2 6 3 4 6" xfId="40725"/>
    <cellStyle name="Normal 3 2 6 3 5" xfId="40726"/>
    <cellStyle name="Normal 3 2 6 3 5 2" xfId="40727"/>
    <cellStyle name="Normal 3 2 6 3 5 3" xfId="40728"/>
    <cellStyle name="Normal 3 2 6 3 6" xfId="40729"/>
    <cellStyle name="Normal 3 2 6 3 7" xfId="40730"/>
    <cellStyle name="Normal 3 2 6 3 8" xfId="40731"/>
    <cellStyle name="Normal 3 2 6 3 9" xfId="40732"/>
    <cellStyle name="Normal 3 2 6 4" xfId="40733"/>
    <cellStyle name="Normal 3 2 6 4 2" xfId="40734"/>
    <cellStyle name="Normal 3 2 6 4 2 2" xfId="40735"/>
    <cellStyle name="Normal 3 2 6 4 2 2 2" xfId="40736"/>
    <cellStyle name="Normal 3 2 6 4 2 2 3" xfId="40737"/>
    <cellStyle name="Normal 3 2 6 4 2 3" xfId="40738"/>
    <cellStyle name="Normal 3 2 6 4 2 4" xfId="40739"/>
    <cellStyle name="Normal 3 2 6 4 2 5" xfId="40740"/>
    <cellStyle name="Normal 3 2 6 4 2 6" xfId="40741"/>
    <cellStyle name="Normal 3 2 6 4 3" xfId="40742"/>
    <cellStyle name="Normal 3 2 6 4 3 2" xfId="40743"/>
    <cellStyle name="Normal 3 2 6 4 3 3" xfId="40744"/>
    <cellStyle name="Normal 3 2 6 4 4" xfId="40745"/>
    <cellStyle name="Normal 3 2 6 4 5" xfId="40746"/>
    <cellStyle name="Normal 3 2 6 4 6" xfId="40747"/>
    <cellStyle name="Normal 3 2 6 4 7" xfId="40748"/>
    <cellStyle name="Normal 3 2 6 5" xfId="40749"/>
    <cellStyle name="Normal 3 2 6 5 2" xfId="40750"/>
    <cellStyle name="Normal 3 2 6 5 2 2" xfId="40751"/>
    <cellStyle name="Normal 3 2 6 5 2 3" xfId="40752"/>
    <cellStyle name="Normal 3 2 6 5 3" xfId="40753"/>
    <cellStyle name="Normal 3 2 6 5 4" xfId="40754"/>
    <cellStyle name="Normal 3 2 6 5 5" xfId="40755"/>
    <cellStyle name="Normal 3 2 6 5 6" xfId="40756"/>
    <cellStyle name="Normal 3 2 6 6" xfId="40757"/>
    <cellStyle name="Normal 3 2 6 6 2" xfId="40758"/>
    <cellStyle name="Normal 3 2 6 6 2 2" xfId="40759"/>
    <cellStyle name="Normal 3 2 6 6 2 3" xfId="40760"/>
    <cellStyle name="Normal 3 2 6 6 3" xfId="40761"/>
    <cellStyle name="Normal 3 2 6 6 4" xfId="40762"/>
    <cellStyle name="Normal 3 2 6 6 5" xfId="40763"/>
    <cellStyle name="Normal 3 2 6 6 6" xfId="40764"/>
    <cellStyle name="Normal 3 2 6 7" xfId="40765"/>
    <cellStyle name="Normal 3 2 6 7 2" xfId="40766"/>
    <cellStyle name="Normal 3 2 6 7 2 2" xfId="40767"/>
    <cellStyle name="Normal 3 2 6 7 2 3" xfId="40768"/>
    <cellStyle name="Normal 3 2 6 7 3" xfId="40769"/>
    <cellStyle name="Normal 3 2 6 7 4" xfId="40770"/>
    <cellStyle name="Normal 3 2 6 7 5" xfId="40771"/>
    <cellStyle name="Normal 3 2 6 7 6" xfId="40772"/>
    <cellStyle name="Normal 3 2 6 8" xfId="40773"/>
    <cellStyle name="Normal 3 2 6 8 2" xfId="40774"/>
    <cellStyle name="Normal 3 2 6 8 2 2" xfId="40775"/>
    <cellStyle name="Normal 3 2 6 8 2 3" xfId="40776"/>
    <cellStyle name="Normal 3 2 6 8 3" xfId="40777"/>
    <cellStyle name="Normal 3 2 6 8 4" xfId="40778"/>
    <cellStyle name="Normal 3 2 6 8 5" xfId="40779"/>
    <cellStyle name="Normal 3 2 6 8 6" xfId="40780"/>
    <cellStyle name="Normal 3 2 6 9" xfId="40781"/>
    <cellStyle name="Normal 3 2 6 9 2" xfId="40782"/>
    <cellStyle name="Normal 3 2 6 9 3" xfId="40783"/>
    <cellStyle name="Normal 3 2 7" xfId="40784"/>
    <cellStyle name="Normal 3 2 7 10" xfId="40785"/>
    <cellStyle name="Normal 3 2 7 2" xfId="40786"/>
    <cellStyle name="Normal 3 2 7 2 2" xfId="40787"/>
    <cellStyle name="Normal 3 2 7 2 2 2" xfId="40788"/>
    <cellStyle name="Normal 3 2 7 2 2 2 2" xfId="40789"/>
    <cellStyle name="Normal 3 2 7 2 2 2 3" xfId="40790"/>
    <cellStyle name="Normal 3 2 7 2 2 3" xfId="40791"/>
    <cellStyle name="Normal 3 2 7 2 2 4" xfId="40792"/>
    <cellStyle name="Normal 3 2 7 2 2 5" xfId="40793"/>
    <cellStyle name="Normal 3 2 7 2 2 6" xfId="40794"/>
    <cellStyle name="Normal 3 2 7 2 3" xfId="40795"/>
    <cellStyle name="Normal 3 2 7 2 3 2" xfId="40796"/>
    <cellStyle name="Normal 3 2 7 2 3 2 2" xfId="40797"/>
    <cellStyle name="Normal 3 2 7 2 3 2 3" xfId="40798"/>
    <cellStyle name="Normal 3 2 7 2 3 3" xfId="40799"/>
    <cellStyle name="Normal 3 2 7 2 3 4" xfId="40800"/>
    <cellStyle name="Normal 3 2 7 2 3 5" xfId="40801"/>
    <cellStyle name="Normal 3 2 7 2 3 6" xfId="40802"/>
    <cellStyle name="Normal 3 2 7 2 4" xfId="40803"/>
    <cellStyle name="Normal 3 2 7 2 4 2" xfId="40804"/>
    <cellStyle name="Normal 3 2 7 2 4 3" xfId="40805"/>
    <cellStyle name="Normal 3 2 7 2 5" xfId="40806"/>
    <cellStyle name="Normal 3 2 7 2 6" xfId="40807"/>
    <cellStyle name="Normal 3 2 7 2 7" xfId="40808"/>
    <cellStyle name="Normal 3 2 7 2 8" xfId="40809"/>
    <cellStyle name="Normal 3 2 7 3" xfId="40810"/>
    <cellStyle name="Normal 3 2 7 3 2" xfId="40811"/>
    <cellStyle name="Normal 3 2 7 3 2 2" xfId="40812"/>
    <cellStyle name="Normal 3 2 7 3 2 2 2" xfId="40813"/>
    <cellStyle name="Normal 3 2 7 3 2 2 3" xfId="40814"/>
    <cellStyle name="Normal 3 2 7 3 2 3" xfId="40815"/>
    <cellStyle name="Normal 3 2 7 3 2 4" xfId="40816"/>
    <cellStyle name="Normal 3 2 7 3 2 5" xfId="40817"/>
    <cellStyle name="Normal 3 2 7 3 2 6" xfId="40818"/>
    <cellStyle name="Normal 3 2 7 3 3" xfId="40819"/>
    <cellStyle name="Normal 3 2 7 3 3 2" xfId="40820"/>
    <cellStyle name="Normal 3 2 7 3 3 3" xfId="40821"/>
    <cellStyle name="Normal 3 2 7 3 4" xfId="40822"/>
    <cellStyle name="Normal 3 2 7 3 5" xfId="40823"/>
    <cellStyle name="Normal 3 2 7 3 6" xfId="40824"/>
    <cellStyle name="Normal 3 2 7 3 7" xfId="40825"/>
    <cellStyle name="Normal 3 2 7 4" xfId="40826"/>
    <cellStyle name="Normal 3 2 7 4 2" xfId="40827"/>
    <cellStyle name="Normal 3 2 7 4 2 2" xfId="40828"/>
    <cellStyle name="Normal 3 2 7 4 2 3" xfId="40829"/>
    <cellStyle name="Normal 3 2 7 4 3" xfId="40830"/>
    <cellStyle name="Normal 3 2 7 4 4" xfId="40831"/>
    <cellStyle name="Normal 3 2 7 4 5" xfId="40832"/>
    <cellStyle name="Normal 3 2 7 4 6" xfId="40833"/>
    <cellStyle name="Normal 3 2 7 5" xfId="40834"/>
    <cellStyle name="Normal 3 2 7 5 2" xfId="40835"/>
    <cellStyle name="Normal 3 2 7 5 2 2" xfId="40836"/>
    <cellStyle name="Normal 3 2 7 5 2 3" xfId="40837"/>
    <cellStyle name="Normal 3 2 7 5 3" xfId="40838"/>
    <cellStyle name="Normal 3 2 7 5 4" xfId="40839"/>
    <cellStyle name="Normal 3 2 7 5 5" xfId="40840"/>
    <cellStyle name="Normal 3 2 7 5 6" xfId="40841"/>
    <cellStyle name="Normal 3 2 7 6" xfId="40842"/>
    <cellStyle name="Normal 3 2 7 6 2" xfId="40843"/>
    <cellStyle name="Normal 3 2 7 6 3" xfId="40844"/>
    <cellStyle name="Normal 3 2 7 7" xfId="40845"/>
    <cellStyle name="Normal 3 2 7 8" xfId="40846"/>
    <cellStyle name="Normal 3 2 7 9" xfId="40847"/>
    <cellStyle name="Normal 3 2 8" xfId="40848"/>
    <cellStyle name="Normal 3 2 8 2" xfId="40849"/>
    <cellStyle name="Normal 3 2 8 2 2" xfId="40850"/>
    <cellStyle name="Normal 3 2 8 2 3" xfId="40851"/>
    <cellStyle name="Normal 3 2 8 3" xfId="40852"/>
    <cellStyle name="Normal 3 2 8 4" xfId="40853"/>
    <cellStyle name="Normal 3 2 8 5" xfId="40854"/>
    <cellStyle name="Normal 3 2 8 6" xfId="40855"/>
    <cellStyle name="Normal 3 2 9" xfId="40856"/>
    <cellStyle name="Normal 3 2 9 2" xfId="40857"/>
    <cellStyle name="Normal 3 2 9 2 2" xfId="40858"/>
    <cellStyle name="Normal 3 2 9 2 3" xfId="40859"/>
    <cellStyle name="Normal 3 2 9 3" xfId="40860"/>
    <cellStyle name="Normal 3 2 9 4" xfId="40861"/>
    <cellStyle name="Normal 3 2 9 5" xfId="40862"/>
    <cellStyle name="Normal 3 2 9 6" xfId="40863"/>
    <cellStyle name="Normal 3 3" xfId="138"/>
    <cellStyle name="Normal 3 3 10" xfId="40864"/>
    <cellStyle name="Normal 3 3 11" xfId="40865"/>
    <cellStyle name="Normal 3 3 12" xfId="40866"/>
    <cellStyle name="Normal 3 3 13" xfId="40867"/>
    <cellStyle name="Normal 3 3 2" xfId="139"/>
    <cellStyle name="Normal 3 3 3" xfId="412"/>
    <cellStyle name="Normal 3 3 3 10" xfId="40868"/>
    <cellStyle name="Normal 3 3 3 10 2" xfId="40869"/>
    <cellStyle name="Normal 3 3 3 10 2 2" xfId="40870"/>
    <cellStyle name="Normal 3 3 3 10 2 3" xfId="40871"/>
    <cellStyle name="Normal 3 3 3 10 3" xfId="40872"/>
    <cellStyle name="Normal 3 3 3 10 4" xfId="40873"/>
    <cellStyle name="Normal 3 3 3 10 5" xfId="40874"/>
    <cellStyle name="Normal 3 3 3 10 6" xfId="40875"/>
    <cellStyle name="Normal 3 3 3 11" xfId="40876"/>
    <cellStyle name="Normal 3 3 3 11 2" xfId="40877"/>
    <cellStyle name="Normal 3 3 3 11 3" xfId="40878"/>
    <cellStyle name="Normal 3 3 3 12" xfId="40879"/>
    <cellStyle name="Normal 3 3 3 13" xfId="40880"/>
    <cellStyle name="Normal 3 3 3 14" xfId="40881"/>
    <cellStyle name="Normal 3 3 3 15" xfId="40882"/>
    <cellStyle name="Normal 3 3 3 2" xfId="40883"/>
    <cellStyle name="Normal 3 3 3 2 10" xfId="40884"/>
    <cellStyle name="Normal 3 3 3 2 10 2" xfId="40885"/>
    <cellStyle name="Normal 3 3 3 2 10 3" xfId="40886"/>
    <cellStyle name="Normal 3 3 3 2 11" xfId="40887"/>
    <cellStyle name="Normal 3 3 3 2 12" xfId="40888"/>
    <cellStyle name="Normal 3 3 3 2 13" xfId="40889"/>
    <cellStyle name="Normal 3 3 3 2 14" xfId="40890"/>
    <cellStyle name="Normal 3 3 3 2 2" xfId="40891"/>
    <cellStyle name="Normal 3 3 3 2 2 10" xfId="40892"/>
    <cellStyle name="Normal 3 3 3 2 2 11" xfId="40893"/>
    <cellStyle name="Normal 3 3 3 2 2 12" xfId="40894"/>
    <cellStyle name="Normal 3 3 3 2 2 13" xfId="40895"/>
    <cellStyle name="Normal 3 3 3 2 2 2" xfId="40896"/>
    <cellStyle name="Normal 3 3 3 2 2 2 10" xfId="40897"/>
    <cellStyle name="Normal 3 3 3 2 2 2 2" xfId="40898"/>
    <cellStyle name="Normal 3 3 3 2 2 2 2 2" xfId="40899"/>
    <cellStyle name="Normal 3 3 3 2 2 2 2 2 2" xfId="40900"/>
    <cellStyle name="Normal 3 3 3 2 2 2 2 2 2 2" xfId="40901"/>
    <cellStyle name="Normal 3 3 3 2 2 2 2 2 2 3" xfId="40902"/>
    <cellStyle name="Normal 3 3 3 2 2 2 2 2 3" xfId="40903"/>
    <cellStyle name="Normal 3 3 3 2 2 2 2 2 4" xfId="40904"/>
    <cellStyle name="Normal 3 3 3 2 2 2 2 2 5" xfId="40905"/>
    <cellStyle name="Normal 3 3 3 2 2 2 2 2 6" xfId="40906"/>
    <cellStyle name="Normal 3 3 3 2 2 2 2 3" xfId="40907"/>
    <cellStyle name="Normal 3 3 3 2 2 2 2 3 2" xfId="40908"/>
    <cellStyle name="Normal 3 3 3 2 2 2 2 3 2 2" xfId="40909"/>
    <cellStyle name="Normal 3 3 3 2 2 2 2 3 2 3" xfId="40910"/>
    <cellStyle name="Normal 3 3 3 2 2 2 2 3 3" xfId="40911"/>
    <cellStyle name="Normal 3 3 3 2 2 2 2 3 4" xfId="40912"/>
    <cellStyle name="Normal 3 3 3 2 2 2 2 3 5" xfId="40913"/>
    <cellStyle name="Normal 3 3 3 2 2 2 2 3 6" xfId="40914"/>
    <cellStyle name="Normal 3 3 3 2 2 2 2 4" xfId="40915"/>
    <cellStyle name="Normal 3 3 3 2 2 2 2 4 2" xfId="40916"/>
    <cellStyle name="Normal 3 3 3 2 2 2 2 4 3" xfId="40917"/>
    <cellStyle name="Normal 3 3 3 2 2 2 2 5" xfId="40918"/>
    <cellStyle name="Normal 3 3 3 2 2 2 2 6" xfId="40919"/>
    <cellStyle name="Normal 3 3 3 2 2 2 2 7" xfId="40920"/>
    <cellStyle name="Normal 3 3 3 2 2 2 2 8" xfId="40921"/>
    <cellStyle name="Normal 3 3 3 2 2 2 3" xfId="40922"/>
    <cellStyle name="Normal 3 3 3 2 2 2 3 2" xfId="40923"/>
    <cellStyle name="Normal 3 3 3 2 2 2 3 2 2" xfId="40924"/>
    <cellStyle name="Normal 3 3 3 2 2 2 3 2 2 2" xfId="40925"/>
    <cellStyle name="Normal 3 3 3 2 2 2 3 2 2 3" xfId="40926"/>
    <cellStyle name="Normal 3 3 3 2 2 2 3 2 3" xfId="40927"/>
    <cellStyle name="Normal 3 3 3 2 2 2 3 2 4" xfId="40928"/>
    <cellStyle name="Normal 3 3 3 2 2 2 3 2 5" xfId="40929"/>
    <cellStyle name="Normal 3 3 3 2 2 2 3 2 6" xfId="40930"/>
    <cellStyle name="Normal 3 3 3 2 2 2 3 3" xfId="40931"/>
    <cellStyle name="Normal 3 3 3 2 2 2 3 3 2" xfId="40932"/>
    <cellStyle name="Normal 3 3 3 2 2 2 3 3 3" xfId="40933"/>
    <cellStyle name="Normal 3 3 3 2 2 2 3 4" xfId="40934"/>
    <cellStyle name="Normal 3 3 3 2 2 2 3 5" xfId="40935"/>
    <cellStyle name="Normal 3 3 3 2 2 2 3 6" xfId="40936"/>
    <cellStyle name="Normal 3 3 3 2 2 2 3 7" xfId="40937"/>
    <cellStyle name="Normal 3 3 3 2 2 2 4" xfId="40938"/>
    <cellStyle name="Normal 3 3 3 2 2 2 4 2" xfId="40939"/>
    <cellStyle name="Normal 3 3 3 2 2 2 4 2 2" xfId="40940"/>
    <cellStyle name="Normal 3 3 3 2 2 2 4 2 3" xfId="40941"/>
    <cellStyle name="Normal 3 3 3 2 2 2 4 3" xfId="40942"/>
    <cellStyle name="Normal 3 3 3 2 2 2 4 4" xfId="40943"/>
    <cellStyle name="Normal 3 3 3 2 2 2 4 5" xfId="40944"/>
    <cellStyle name="Normal 3 3 3 2 2 2 4 6" xfId="40945"/>
    <cellStyle name="Normal 3 3 3 2 2 2 5" xfId="40946"/>
    <cellStyle name="Normal 3 3 3 2 2 2 5 2" xfId="40947"/>
    <cellStyle name="Normal 3 3 3 2 2 2 5 2 2" xfId="40948"/>
    <cellStyle name="Normal 3 3 3 2 2 2 5 2 3" xfId="40949"/>
    <cellStyle name="Normal 3 3 3 2 2 2 5 3" xfId="40950"/>
    <cellStyle name="Normal 3 3 3 2 2 2 5 4" xfId="40951"/>
    <cellStyle name="Normal 3 3 3 2 2 2 5 5" xfId="40952"/>
    <cellStyle name="Normal 3 3 3 2 2 2 5 6" xfId="40953"/>
    <cellStyle name="Normal 3 3 3 2 2 2 6" xfId="40954"/>
    <cellStyle name="Normal 3 3 3 2 2 2 6 2" xfId="40955"/>
    <cellStyle name="Normal 3 3 3 2 2 2 6 3" xfId="40956"/>
    <cellStyle name="Normal 3 3 3 2 2 2 7" xfId="40957"/>
    <cellStyle name="Normal 3 3 3 2 2 2 8" xfId="40958"/>
    <cellStyle name="Normal 3 3 3 2 2 2 9" xfId="40959"/>
    <cellStyle name="Normal 3 3 3 2 2 3" xfId="40960"/>
    <cellStyle name="Normal 3 3 3 2 2 3 2" xfId="40961"/>
    <cellStyle name="Normal 3 3 3 2 2 3 2 2" xfId="40962"/>
    <cellStyle name="Normal 3 3 3 2 2 3 2 2 2" xfId="40963"/>
    <cellStyle name="Normal 3 3 3 2 2 3 2 2 2 2" xfId="40964"/>
    <cellStyle name="Normal 3 3 3 2 2 3 2 2 2 3" xfId="40965"/>
    <cellStyle name="Normal 3 3 3 2 2 3 2 2 3" xfId="40966"/>
    <cellStyle name="Normal 3 3 3 2 2 3 2 2 4" xfId="40967"/>
    <cellStyle name="Normal 3 3 3 2 2 3 2 2 5" xfId="40968"/>
    <cellStyle name="Normal 3 3 3 2 2 3 2 2 6" xfId="40969"/>
    <cellStyle name="Normal 3 3 3 2 2 3 2 3" xfId="40970"/>
    <cellStyle name="Normal 3 3 3 2 2 3 2 3 2" xfId="40971"/>
    <cellStyle name="Normal 3 3 3 2 2 3 2 3 3" xfId="40972"/>
    <cellStyle name="Normal 3 3 3 2 2 3 2 4" xfId="40973"/>
    <cellStyle name="Normal 3 3 3 2 2 3 2 5" xfId="40974"/>
    <cellStyle name="Normal 3 3 3 2 2 3 2 6" xfId="40975"/>
    <cellStyle name="Normal 3 3 3 2 2 3 2 7" xfId="40976"/>
    <cellStyle name="Normal 3 3 3 2 2 3 3" xfId="40977"/>
    <cellStyle name="Normal 3 3 3 2 2 3 3 2" xfId="40978"/>
    <cellStyle name="Normal 3 3 3 2 2 3 3 2 2" xfId="40979"/>
    <cellStyle name="Normal 3 3 3 2 2 3 3 2 3" xfId="40980"/>
    <cellStyle name="Normal 3 3 3 2 2 3 3 3" xfId="40981"/>
    <cellStyle name="Normal 3 3 3 2 2 3 3 4" xfId="40982"/>
    <cellStyle name="Normal 3 3 3 2 2 3 3 5" xfId="40983"/>
    <cellStyle name="Normal 3 3 3 2 2 3 3 6" xfId="40984"/>
    <cellStyle name="Normal 3 3 3 2 2 3 4" xfId="40985"/>
    <cellStyle name="Normal 3 3 3 2 2 3 4 2" xfId="40986"/>
    <cellStyle name="Normal 3 3 3 2 2 3 4 2 2" xfId="40987"/>
    <cellStyle name="Normal 3 3 3 2 2 3 4 2 3" xfId="40988"/>
    <cellStyle name="Normal 3 3 3 2 2 3 4 3" xfId="40989"/>
    <cellStyle name="Normal 3 3 3 2 2 3 4 4" xfId="40990"/>
    <cellStyle name="Normal 3 3 3 2 2 3 4 5" xfId="40991"/>
    <cellStyle name="Normal 3 3 3 2 2 3 4 6" xfId="40992"/>
    <cellStyle name="Normal 3 3 3 2 2 3 5" xfId="40993"/>
    <cellStyle name="Normal 3 3 3 2 2 3 5 2" xfId="40994"/>
    <cellStyle name="Normal 3 3 3 2 2 3 5 3" xfId="40995"/>
    <cellStyle name="Normal 3 3 3 2 2 3 6" xfId="40996"/>
    <cellStyle name="Normal 3 3 3 2 2 3 7" xfId="40997"/>
    <cellStyle name="Normal 3 3 3 2 2 3 8" xfId="40998"/>
    <cellStyle name="Normal 3 3 3 2 2 3 9" xfId="40999"/>
    <cellStyle name="Normal 3 3 3 2 2 4" xfId="41000"/>
    <cellStyle name="Normal 3 3 3 2 2 4 2" xfId="41001"/>
    <cellStyle name="Normal 3 3 3 2 2 4 2 2" xfId="41002"/>
    <cellStyle name="Normal 3 3 3 2 2 4 2 2 2" xfId="41003"/>
    <cellStyle name="Normal 3 3 3 2 2 4 2 2 3" xfId="41004"/>
    <cellStyle name="Normal 3 3 3 2 2 4 2 3" xfId="41005"/>
    <cellStyle name="Normal 3 3 3 2 2 4 2 4" xfId="41006"/>
    <cellStyle name="Normal 3 3 3 2 2 4 2 5" xfId="41007"/>
    <cellStyle name="Normal 3 3 3 2 2 4 2 6" xfId="41008"/>
    <cellStyle name="Normal 3 3 3 2 2 4 3" xfId="41009"/>
    <cellStyle name="Normal 3 3 3 2 2 4 3 2" xfId="41010"/>
    <cellStyle name="Normal 3 3 3 2 2 4 3 3" xfId="41011"/>
    <cellStyle name="Normal 3 3 3 2 2 4 4" xfId="41012"/>
    <cellStyle name="Normal 3 3 3 2 2 4 5" xfId="41013"/>
    <cellStyle name="Normal 3 3 3 2 2 4 6" xfId="41014"/>
    <cellStyle name="Normal 3 3 3 2 2 4 7" xfId="41015"/>
    <cellStyle name="Normal 3 3 3 2 2 5" xfId="41016"/>
    <cellStyle name="Normal 3 3 3 2 2 5 2" xfId="41017"/>
    <cellStyle name="Normal 3 3 3 2 2 5 2 2" xfId="41018"/>
    <cellStyle name="Normal 3 3 3 2 2 5 2 3" xfId="41019"/>
    <cellStyle name="Normal 3 3 3 2 2 5 3" xfId="41020"/>
    <cellStyle name="Normal 3 3 3 2 2 5 4" xfId="41021"/>
    <cellStyle name="Normal 3 3 3 2 2 5 5" xfId="41022"/>
    <cellStyle name="Normal 3 3 3 2 2 5 6" xfId="41023"/>
    <cellStyle name="Normal 3 3 3 2 2 6" xfId="41024"/>
    <cellStyle name="Normal 3 3 3 2 2 6 2" xfId="41025"/>
    <cellStyle name="Normal 3 3 3 2 2 6 2 2" xfId="41026"/>
    <cellStyle name="Normal 3 3 3 2 2 6 2 3" xfId="41027"/>
    <cellStyle name="Normal 3 3 3 2 2 6 3" xfId="41028"/>
    <cellStyle name="Normal 3 3 3 2 2 6 4" xfId="41029"/>
    <cellStyle name="Normal 3 3 3 2 2 6 5" xfId="41030"/>
    <cellStyle name="Normal 3 3 3 2 2 6 6" xfId="41031"/>
    <cellStyle name="Normal 3 3 3 2 2 7" xfId="41032"/>
    <cellStyle name="Normal 3 3 3 2 2 7 2" xfId="41033"/>
    <cellStyle name="Normal 3 3 3 2 2 7 2 2" xfId="41034"/>
    <cellStyle name="Normal 3 3 3 2 2 7 2 3" xfId="41035"/>
    <cellStyle name="Normal 3 3 3 2 2 7 3" xfId="41036"/>
    <cellStyle name="Normal 3 3 3 2 2 7 4" xfId="41037"/>
    <cellStyle name="Normal 3 3 3 2 2 7 5" xfId="41038"/>
    <cellStyle name="Normal 3 3 3 2 2 7 6" xfId="41039"/>
    <cellStyle name="Normal 3 3 3 2 2 8" xfId="41040"/>
    <cellStyle name="Normal 3 3 3 2 2 8 2" xfId="41041"/>
    <cellStyle name="Normal 3 3 3 2 2 8 2 2" xfId="41042"/>
    <cellStyle name="Normal 3 3 3 2 2 8 2 3" xfId="41043"/>
    <cellStyle name="Normal 3 3 3 2 2 8 3" xfId="41044"/>
    <cellStyle name="Normal 3 3 3 2 2 8 4" xfId="41045"/>
    <cellStyle name="Normal 3 3 3 2 2 8 5" xfId="41046"/>
    <cellStyle name="Normal 3 3 3 2 2 8 6" xfId="41047"/>
    <cellStyle name="Normal 3 3 3 2 2 9" xfId="41048"/>
    <cellStyle name="Normal 3 3 3 2 2 9 2" xfId="41049"/>
    <cellStyle name="Normal 3 3 3 2 2 9 3" xfId="41050"/>
    <cellStyle name="Normal 3 3 3 2 3" xfId="41051"/>
    <cellStyle name="Normal 3 3 3 2 3 10" xfId="41052"/>
    <cellStyle name="Normal 3 3 3 2 3 2" xfId="41053"/>
    <cellStyle name="Normal 3 3 3 2 3 2 2" xfId="41054"/>
    <cellStyle name="Normal 3 3 3 2 3 2 2 2" xfId="41055"/>
    <cellStyle name="Normal 3 3 3 2 3 2 2 2 2" xfId="41056"/>
    <cellStyle name="Normal 3 3 3 2 3 2 2 2 3" xfId="41057"/>
    <cellStyle name="Normal 3 3 3 2 3 2 2 3" xfId="41058"/>
    <cellStyle name="Normal 3 3 3 2 3 2 2 4" xfId="41059"/>
    <cellStyle name="Normal 3 3 3 2 3 2 2 5" xfId="41060"/>
    <cellStyle name="Normal 3 3 3 2 3 2 2 6" xfId="41061"/>
    <cellStyle name="Normal 3 3 3 2 3 2 3" xfId="41062"/>
    <cellStyle name="Normal 3 3 3 2 3 2 3 2" xfId="41063"/>
    <cellStyle name="Normal 3 3 3 2 3 2 3 2 2" xfId="41064"/>
    <cellStyle name="Normal 3 3 3 2 3 2 3 2 3" xfId="41065"/>
    <cellStyle name="Normal 3 3 3 2 3 2 3 3" xfId="41066"/>
    <cellStyle name="Normal 3 3 3 2 3 2 3 4" xfId="41067"/>
    <cellStyle name="Normal 3 3 3 2 3 2 3 5" xfId="41068"/>
    <cellStyle name="Normal 3 3 3 2 3 2 3 6" xfId="41069"/>
    <cellStyle name="Normal 3 3 3 2 3 2 4" xfId="41070"/>
    <cellStyle name="Normal 3 3 3 2 3 2 4 2" xfId="41071"/>
    <cellStyle name="Normal 3 3 3 2 3 2 4 3" xfId="41072"/>
    <cellStyle name="Normal 3 3 3 2 3 2 5" xfId="41073"/>
    <cellStyle name="Normal 3 3 3 2 3 2 6" xfId="41074"/>
    <cellStyle name="Normal 3 3 3 2 3 2 7" xfId="41075"/>
    <cellStyle name="Normal 3 3 3 2 3 2 8" xfId="41076"/>
    <cellStyle name="Normal 3 3 3 2 3 3" xfId="41077"/>
    <cellStyle name="Normal 3 3 3 2 3 3 2" xfId="41078"/>
    <cellStyle name="Normal 3 3 3 2 3 3 2 2" xfId="41079"/>
    <cellStyle name="Normal 3 3 3 2 3 3 2 2 2" xfId="41080"/>
    <cellStyle name="Normal 3 3 3 2 3 3 2 2 3" xfId="41081"/>
    <cellStyle name="Normal 3 3 3 2 3 3 2 3" xfId="41082"/>
    <cellStyle name="Normal 3 3 3 2 3 3 2 4" xfId="41083"/>
    <cellStyle name="Normal 3 3 3 2 3 3 2 5" xfId="41084"/>
    <cellStyle name="Normal 3 3 3 2 3 3 2 6" xfId="41085"/>
    <cellStyle name="Normal 3 3 3 2 3 3 3" xfId="41086"/>
    <cellStyle name="Normal 3 3 3 2 3 3 3 2" xfId="41087"/>
    <cellStyle name="Normal 3 3 3 2 3 3 3 3" xfId="41088"/>
    <cellStyle name="Normal 3 3 3 2 3 3 4" xfId="41089"/>
    <cellStyle name="Normal 3 3 3 2 3 3 5" xfId="41090"/>
    <cellStyle name="Normal 3 3 3 2 3 3 6" xfId="41091"/>
    <cellStyle name="Normal 3 3 3 2 3 3 7" xfId="41092"/>
    <cellStyle name="Normal 3 3 3 2 3 4" xfId="41093"/>
    <cellStyle name="Normal 3 3 3 2 3 4 2" xfId="41094"/>
    <cellStyle name="Normal 3 3 3 2 3 4 2 2" xfId="41095"/>
    <cellStyle name="Normal 3 3 3 2 3 4 2 3" xfId="41096"/>
    <cellStyle name="Normal 3 3 3 2 3 4 3" xfId="41097"/>
    <cellStyle name="Normal 3 3 3 2 3 4 4" xfId="41098"/>
    <cellStyle name="Normal 3 3 3 2 3 4 5" xfId="41099"/>
    <cellStyle name="Normal 3 3 3 2 3 4 6" xfId="41100"/>
    <cellStyle name="Normal 3 3 3 2 3 5" xfId="41101"/>
    <cellStyle name="Normal 3 3 3 2 3 5 2" xfId="41102"/>
    <cellStyle name="Normal 3 3 3 2 3 5 2 2" xfId="41103"/>
    <cellStyle name="Normal 3 3 3 2 3 5 2 3" xfId="41104"/>
    <cellStyle name="Normal 3 3 3 2 3 5 3" xfId="41105"/>
    <cellStyle name="Normal 3 3 3 2 3 5 4" xfId="41106"/>
    <cellStyle name="Normal 3 3 3 2 3 5 5" xfId="41107"/>
    <cellStyle name="Normal 3 3 3 2 3 5 6" xfId="41108"/>
    <cellStyle name="Normal 3 3 3 2 3 6" xfId="41109"/>
    <cellStyle name="Normal 3 3 3 2 3 6 2" xfId="41110"/>
    <cellStyle name="Normal 3 3 3 2 3 6 3" xfId="41111"/>
    <cellStyle name="Normal 3 3 3 2 3 7" xfId="41112"/>
    <cellStyle name="Normal 3 3 3 2 3 8" xfId="41113"/>
    <cellStyle name="Normal 3 3 3 2 3 9" xfId="41114"/>
    <cellStyle name="Normal 3 3 3 2 4" xfId="41115"/>
    <cellStyle name="Normal 3 3 3 2 4 2" xfId="41116"/>
    <cellStyle name="Normal 3 3 3 2 4 2 2" xfId="41117"/>
    <cellStyle name="Normal 3 3 3 2 4 2 2 2" xfId="41118"/>
    <cellStyle name="Normal 3 3 3 2 4 2 2 2 2" xfId="41119"/>
    <cellStyle name="Normal 3 3 3 2 4 2 2 2 3" xfId="41120"/>
    <cellStyle name="Normal 3 3 3 2 4 2 2 3" xfId="41121"/>
    <cellStyle name="Normal 3 3 3 2 4 2 2 4" xfId="41122"/>
    <cellStyle name="Normal 3 3 3 2 4 2 2 5" xfId="41123"/>
    <cellStyle name="Normal 3 3 3 2 4 2 2 6" xfId="41124"/>
    <cellStyle name="Normal 3 3 3 2 4 2 3" xfId="41125"/>
    <cellStyle name="Normal 3 3 3 2 4 2 3 2" xfId="41126"/>
    <cellStyle name="Normal 3 3 3 2 4 2 3 3" xfId="41127"/>
    <cellStyle name="Normal 3 3 3 2 4 2 4" xfId="41128"/>
    <cellStyle name="Normal 3 3 3 2 4 2 5" xfId="41129"/>
    <cellStyle name="Normal 3 3 3 2 4 2 6" xfId="41130"/>
    <cellStyle name="Normal 3 3 3 2 4 2 7" xfId="41131"/>
    <cellStyle name="Normal 3 3 3 2 4 3" xfId="41132"/>
    <cellStyle name="Normal 3 3 3 2 4 3 2" xfId="41133"/>
    <cellStyle name="Normal 3 3 3 2 4 3 2 2" xfId="41134"/>
    <cellStyle name="Normal 3 3 3 2 4 3 2 3" xfId="41135"/>
    <cellStyle name="Normal 3 3 3 2 4 3 3" xfId="41136"/>
    <cellStyle name="Normal 3 3 3 2 4 3 4" xfId="41137"/>
    <cellStyle name="Normal 3 3 3 2 4 3 5" xfId="41138"/>
    <cellStyle name="Normal 3 3 3 2 4 3 6" xfId="41139"/>
    <cellStyle name="Normal 3 3 3 2 4 4" xfId="41140"/>
    <cellStyle name="Normal 3 3 3 2 4 4 2" xfId="41141"/>
    <cellStyle name="Normal 3 3 3 2 4 4 2 2" xfId="41142"/>
    <cellStyle name="Normal 3 3 3 2 4 4 2 3" xfId="41143"/>
    <cellStyle name="Normal 3 3 3 2 4 4 3" xfId="41144"/>
    <cellStyle name="Normal 3 3 3 2 4 4 4" xfId="41145"/>
    <cellStyle name="Normal 3 3 3 2 4 4 5" xfId="41146"/>
    <cellStyle name="Normal 3 3 3 2 4 4 6" xfId="41147"/>
    <cellStyle name="Normal 3 3 3 2 4 5" xfId="41148"/>
    <cellStyle name="Normal 3 3 3 2 4 5 2" xfId="41149"/>
    <cellStyle name="Normal 3 3 3 2 4 5 3" xfId="41150"/>
    <cellStyle name="Normal 3 3 3 2 4 6" xfId="41151"/>
    <cellStyle name="Normal 3 3 3 2 4 7" xfId="41152"/>
    <cellStyle name="Normal 3 3 3 2 4 8" xfId="41153"/>
    <cellStyle name="Normal 3 3 3 2 4 9" xfId="41154"/>
    <cellStyle name="Normal 3 3 3 2 5" xfId="41155"/>
    <cellStyle name="Normal 3 3 3 2 5 2" xfId="41156"/>
    <cellStyle name="Normal 3 3 3 2 5 2 2" xfId="41157"/>
    <cellStyle name="Normal 3 3 3 2 5 2 2 2" xfId="41158"/>
    <cellStyle name="Normal 3 3 3 2 5 2 2 3" xfId="41159"/>
    <cellStyle name="Normal 3 3 3 2 5 2 3" xfId="41160"/>
    <cellStyle name="Normal 3 3 3 2 5 2 4" xfId="41161"/>
    <cellStyle name="Normal 3 3 3 2 5 2 5" xfId="41162"/>
    <cellStyle name="Normal 3 3 3 2 5 2 6" xfId="41163"/>
    <cellStyle name="Normal 3 3 3 2 5 3" xfId="41164"/>
    <cellStyle name="Normal 3 3 3 2 5 3 2" xfId="41165"/>
    <cellStyle name="Normal 3 3 3 2 5 3 3" xfId="41166"/>
    <cellStyle name="Normal 3 3 3 2 5 4" xfId="41167"/>
    <cellStyle name="Normal 3 3 3 2 5 5" xfId="41168"/>
    <cellStyle name="Normal 3 3 3 2 5 6" xfId="41169"/>
    <cellStyle name="Normal 3 3 3 2 5 7" xfId="41170"/>
    <cellStyle name="Normal 3 3 3 2 6" xfId="41171"/>
    <cellStyle name="Normal 3 3 3 2 6 2" xfId="41172"/>
    <cellStyle name="Normal 3 3 3 2 6 2 2" xfId="41173"/>
    <cellStyle name="Normal 3 3 3 2 6 2 3" xfId="41174"/>
    <cellStyle name="Normal 3 3 3 2 6 3" xfId="41175"/>
    <cellStyle name="Normal 3 3 3 2 6 4" xfId="41176"/>
    <cellStyle name="Normal 3 3 3 2 6 5" xfId="41177"/>
    <cellStyle name="Normal 3 3 3 2 6 6" xfId="41178"/>
    <cellStyle name="Normal 3 3 3 2 7" xfId="41179"/>
    <cellStyle name="Normal 3 3 3 2 7 2" xfId="41180"/>
    <cellStyle name="Normal 3 3 3 2 7 2 2" xfId="41181"/>
    <cellStyle name="Normal 3 3 3 2 7 2 3" xfId="41182"/>
    <cellStyle name="Normal 3 3 3 2 7 3" xfId="41183"/>
    <cellStyle name="Normal 3 3 3 2 7 4" xfId="41184"/>
    <cellStyle name="Normal 3 3 3 2 7 5" xfId="41185"/>
    <cellStyle name="Normal 3 3 3 2 7 6" xfId="41186"/>
    <cellStyle name="Normal 3 3 3 2 8" xfId="41187"/>
    <cellStyle name="Normal 3 3 3 2 8 2" xfId="41188"/>
    <cellStyle name="Normal 3 3 3 2 8 2 2" xfId="41189"/>
    <cellStyle name="Normal 3 3 3 2 8 2 3" xfId="41190"/>
    <cellStyle name="Normal 3 3 3 2 8 3" xfId="41191"/>
    <cellStyle name="Normal 3 3 3 2 8 4" xfId="41192"/>
    <cellStyle name="Normal 3 3 3 2 8 5" xfId="41193"/>
    <cellStyle name="Normal 3 3 3 2 8 6" xfId="41194"/>
    <cellStyle name="Normal 3 3 3 2 9" xfId="41195"/>
    <cellStyle name="Normal 3 3 3 2 9 2" xfId="41196"/>
    <cellStyle name="Normal 3 3 3 2 9 2 2" xfId="41197"/>
    <cellStyle name="Normal 3 3 3 2 9 2 3" xfId="41198"/>
    <cellStyle name="Normal 3 3 3 2 9 3" xfId="41199"/>
    <cellStyle name="Normal 3 3 3 2 9 4" xfId="41200"/>
    <cellStyle name="Normal 3 3 3 2 9 5" xfId="41201"/>
    <cellStyle name="Normal 3 3 3 2 9 6" xfId="41202"/>
    <cellStyle name="Normal 3 3 3 3" xfId="41203"/>
    <cellStyle name="Normal 3 3 3 3 10" xfId="41204"/>
    <cellStyle name="Normal 3 3 3 3 11" xfId="41205"/>
    <cellStyle name="Normal 3 3 3 3 12" xfId="41206"/>
    <cellStyle name="Normal 3 3 3 3 13" xfId="41207"/>
    <cellStyle name="Normal 3 3 3 3 2" xfId="41208"/>
    <cellStyle name="Normal 3 3 3 3 2 10" xfId="41209"/>
    <cellStyle name="Normal 3 3 3 3 2 2" xfId="41210"/>
    <cellStyle name="Normal 3 3 3 3 2 2 2" xfId="41211"/>
    <cellStyle name="Normal 3 3 3 3 2 2 2 2" xfId="41212"/>
    <cellStyle name="Normal 3 3 3 3 2 2 2 2 2" xfId="41213"/>
    <cellStyle name="Normal 3 3 3 3 2 2 2 2 3" xfId="41214"/>
    <cellStyle name="Normal 3 3 3 3 2 2 2 3" xfId="41215"/>
    <cellStyle name="Normal 3 3 3 3 2 2 2 4" xfId="41216"/>
    <cellStyle name="Normal 3 3 3 3 2 2 2 5" xfId="41217"/>
    <cellStyle name="Normal 3 3 3 3 2 2 2 6" xfId="41218"/>
    <cellStyle name="Normal 3 3 3 3 2 2 3" xfId="41219"/>
    <cellStyle name="Normal 3 3 3 3 2 2 3 2" xfId="41220"/>
    <cellStyle name="Normal 3 3 3 3 2 2 3 2 2" xfId="41221"/>
    <cellStyle name="Normal 3 3 3 3 2 2 3 2 3" xfId="41222"/>
    <cellStyle name="Normal 3 3 3 3 2 2 3 3" xfId="41223"/>
    <cellStyle name="Normal 3 3 3 3 2 2 3 4" xfId="41224"/>
    <cellStyle name="Normal 3 3 3 3 2 2 3 5" xfId="41225"/>
    <cellStyle name="Normal 3 3 3 3 2 2 3 6" xfId="41226"/>
    <cellStyle name="Normal 3 3 3 3 2 2 4" xfId="41227"/>
    <cellStyle name="Normal 3 3 3 3 2 2 4 2" xfId="41228"/>
    <cellStyle name="Normal 3 3 3 3 2 2 4 3" xfId="41229"/>
    <cellStyle name="Normal 3 3 3 3 2 2 5" xfId="41230"/>
    <cellStyle name="Normal 3 3 3 3 2 2 6" xfId="41231"/>
    <cellStyle name="Normal 3 3 3 3 2 2 7" xfId="41232"/>
    <cellStyle name="Normal 3 3 3 3 2 2 8" xfId="41233"/>
    <cellStyle name="Normal 3 3 3 3 2 3" xfId="41234"/>
    <cellStyle name="Normal 3 3 3 3 2 3 2" xfId="41235"/>
    <cellStyle name="Normal 3 3 3 3 2 3 2 2" xfId="41236"/>
    <cellStyle name="Normal 3 3 3 3 2 3 2 2 2" xfId="41237"/>
    <cellStyle name="Normal 3 3 3 3 2 3 2 2 3" xfId="41238"/>
    <cellStyle name="Normal 3 3 3 3 2 3 2 3" xfId="41239"/>
    <cellStyle name="Normal 3 3 3 3 2 3 2 4" xfId="41240"/>
    <cellStyle name="Normal 3 3 3 3 2 3 2 5" xfId="41241"/>
    <cellStyle name="Normal 3 3 3 3 2 3 2 6" xfId="41242"/>
    <cellStyle name="Normal 3 3 3 3 2 3 3" xfId="41243"/>
    <cellStyle name="Normal 3 3 3 3 2 3 3 2" xfId="41244"/>
    <cellStyle name="Normal 3 3 3 3 2 3 3 3" xfId="41245"/>
    <cellStyle name="Normal 3 3 3 3 2 3 4" xfId="41246"/>
    <cellStyle name="Normal 3 3 3 3 2 3 5" xfId="41247"/>
    <cellStyle name="Normal 3 3 3 3 2 3 6" xfId="41248"/>
    <cellStyle name="Normal 3 3 3 3 2 3 7" xfId="41249"/>
    <cellStyle name="Normal 3 3 3 3 2 4" xfId="41250"/>
    <cellStyle name="Normal 3 3 3 3 2 4 2" xfId="41251"/>
    <cellStyle name="Normal 3 3 3 3 2 4 2 2" xfId="41252"/>
    <cellStyle name="Normal 3 3 3 3 2 4 2 3" xfId="41253"/>
    <cellStyle name="Normal 3 3 3 3 2 4 3" xfId="41254"/>
    <cellStyle name="Normal 3 3 3 3 2 4 4" xfId="41255"/>
    <cellStyle name="Normal 3 3 3 3 2 4 5" xfId="41256"/>
    <cellStyle name="Normal 3 3 3 3 2 4 6" xfId="41257"/>
    <cellStyle name="Normal 3 3 3 3 2 5" xfId="41258"/>
    <cellStyle name="Normal 3 3 3 3 2 5 2" xfId="41259"/>
    <cellStyle name="Normal 3 3 3 3 2 5 2 2" xfId="41260"/>
    <cellStyle name="Normal 3 3 3 3 2 5 2 3" xfId="41261"/>
    <cellStyle name="Normal 3 3 3 3 2 5 3" xfId="41262"/>
    <cellStyle name="Normal 3 3 3 3 2 5 4" xfId="41263"/>
    <cellStyle name="Normal 3 3 3 3 2 5 5" xfId="41264"/>
    <cellStyle name="Normal 3 3 3 3 2 5 6" xfId="41265"/>
    <cellStyle name="Normal 3 3 3 3 2 6" xfId="41266"/>
    <cellStyle name="Normal 3 3 3 3 2 6 2" xfId="41267"/>
    <cellStyle name="Normal 3 3 3 3 2 6 3" xfId="41268"/>
    <cellStyle name="Normal 3 3 3 3 2 7" xfId="41269"/>
    <cellStyle name="Normal 3 3 3 3 2 8" xfId="41270"/>
    <cellStyle name="Normal 3 3 3 3 2 9" xfId="41271"/>
    <cellStyle name="Normal 3 3 3 3 3" xfId="41272"/>
    <cellStyle name="Normal 3 3 3 3 3 2" xfId="41273"/>
    <cellStyle name="Normal 3 3 3 3 3 2 2" xfId="41274"/>
    <cellStyle name="Normal 3 3 3 3 3 2 2 2" xfId="41275"/>
    <cellStyle name="Normal 3 3 3 3 3 2 2 2 2" xfId="41276"/>
    <cellStyle name="Normal 3 3 3 3 3 2 2 2 3" xfId="41277"/>
    <cellStyle name="Normal 3 3 3 3 3 2 2 3" xfId="41278"/>
    <cellStyle name="Normal 3 3 3 3 3 2 2 4" xfId="41279"/>
    <cellStyle name="Normal 3 3 3 3 3 2 2 5" xfId="41280"/>
    <cellStyle name="Normal 3 3 3 3 3 2 2 6" xfId="41281"/>
    <cellStyle name="Normal 3 3 3 3 3 2 3" xfId="41282"/>
    <cellStyle name="Normal 3 3 3 3 3 2 3 2" xfId="41283"/>
    <cellStyle name="Normal 3 3 3 3 3 2 3 3" xfId="41284"/>
    <cellStyle name="Normal 3 3 3 3 3 2 4" xfId="41285"/>
    <cellStyle name="Normal 3 3 3 3 3 2 5" xfId="41286"/>
    <cellStyle name="Normal 3 3 3 3 3 2 6" xfId="41287"/>
    <cellStyle name="Normal 3 3 3 3 3 2 7" xfId="41288"/>
    <cellStyle name="Normal 3 3 3 3 3 3" xfId="41289"/>
    <cellStyle name="Normal 3 3 3 3 3 3 2" xfId="41290"/>
    <cellStyle name="Normal 3 3 3 3 3 3 2 2" xfId="41291"/>
    <cellStyle name="Normal 3 3 3 3 3 3 2 3" xfId="41292"/>
    <cellStyle name="Normal 3 3 3 3 3 3 3" xfId="41293"/>
    <cellStyle name="Normal 3 3 3 3 3 3 4" xfId="41294"/>
    <cellStyle name="Normal 3 3 3 3 3 3 5" xfId="41295"/>
    <cellStyle name="Normal 3 3 3 3 3 3 6" xfId="41296"/>
    <cellStyle name="Normal 3 3 3 3 3 4" xfId="41297"/>
    <cellStyle name="Normal 3 3 3 3 3 4 2" xfId="41298"/>
    <cellStyle name="Normal 3 3 3 3 3 4 2 2" xfId="41299"/>
    <cellStyle name="Normal 3 3 3 3 3 4 2 3" xfId="41300"/>
    <cellStyle name="Normal 3 3 3 3 3 4 3" xfId="41301"/>
    <cellStyle name="Normal 3 3 3 3 3 4 4" xfId="41302"/>
    <cellStyle name="Normal 3 3 3 3 3 4 5" xfId="41303"/>
    <cellStyle name="Normal 3 3 3 3 3 4 6" xfId="41304"/>
    <cellStyle name="Normal 3 3 3 3 3 5" xfId="41305"/>
    <cellStyle name="Normal 3 3 3 3 3 5 2" xfId="41306"/>
    <cellStyle name="Normal 3 3 3 3 3 5 3" xfId="41307"/>
    <cellStyle name="Normal 3 3 3 3 3 6" xfId="41308"/>
    <cellStyle name="Normal 3 3 3 3 3 7" xfId="41309"/>
    <cellStyle name="Normal 3 3 3 3 3 8" xfId="41310"/>
    <cellStyle name="Normal 3 3 3 3 3 9" xfId="41311"/>
    <cellStyle name="Normal 3 3 3 3 4" xfId="41312"/>
    <cellStyle name="Normal 3 3 3 3 4 2" xfId="41313"/>
    <cellStyle name="Normal 3 3 3 3 4 2 2" xfId="41314"/>
    <cellStyle name="Normal 3 3 3 3 4 2 2 2" xfId="41315"/>
    <cellStyle name="Normal 3 3 3 3 4 2 2 3" xfId="41316"/>
    <cellStyle name="Normal 3 3 3 3 4 2 3" xfId="41317"/>
    <cellStyle name="Normal 3 3 3 3 4 2 4" xfId="41318"/>
    <cellStyle name="Normal 3 3 3 3 4 2 5" xfId="41319"/>
    <cellStyle name="Normal 3 3 3 3 4 2 6" xfId="41320"/>
    <cellStyle name="Normal 3 3 3 3 4 3" xfId="41321"/>
    <cellStyle name="Normal 3 3 3 3 4 3 2" xfId="41322"/>
    <cellStyle name="Normal 3 3 3 3 4 3 3" xfId="41323"/>
    <cellStyle name="Normal 3 3 3 3 4 4" xfId="41324"/>
    <cellStyle name="Normal 3 3 3 3 4 5" xfId="41325"/>
    <cellStyle name="Normal 3 3 3 3 4 6" xfId="41326"/>
    <cellStyle name="Normal 3 3 3 3 4 7" xfId="41327"/>
    <cellStyle name="Normal 3 3 3 3 5" xfId="41328"/>
    <cellStyle name="Normal 3 3 3 3 5 2" xfId="41329"/>
    <cellStyle name="Normal 3 3 3 3 5 2 2" xfId="41330"/>
    <cellStyle name="Normal 3 3 3 3 5 2 3" xfId="41331"/>
    <cellStyle name="Normal 3 3 3 3 5 3" xfId="41332"/>
    <cellStyle name="Normal 3 3 3 3 5 4" xfId="41333"/>
    <cellStyle name="Normal 3 3 3 3 5 5" xfId="41334"/>
    <cellStyle name="Normal 3 3 3 3 5 6" xfId="41335"/>
    <cellStyle name="Normal 3 3 3 3 6" xfId="41336"/>
    <cellStyle name="Normal 3 3 3 3 6 2" xfId="41337"/>
    <cellStyle name="Normal 3 3 3 3 6 2 2" xfId="41338"/>
    <cellStyle name="Normal 3 3 3 3 6 2 3" xfId="41339"/>
    <cellStyle name="Normal 3 3 3 3 6 3" xfId="41340"/>
    <cellStyle name="Normal 3 3 3 3 6 4" xfId="41341"/>
    <cellStyle name="Normal 3 3 3 3 6 5" xfId="41342"/>
    <cellStyle name="Normal 3 3 3 3 6 6" xfId="41343"/>
    <cellStyle name="Normal 3 3 3 3 7" xfId="41344"/>
    <cellStyle name="Normal 3 3 3 3 7 2" xfId="41345"/>
    <cellStyle name="Normal 3 3 3 3 7 2 2" xfId="41346"/>
    <cellStyle name="Normal 3 3 3 3 7 2 3" xfId="41347"/>
    <cellStyle name="Normal 3 3 3 3 7 3" xfId="41348"/>
    <cellStyle name="Normal 3 3 3 3 7 4" xfId="41349"/>
    <cellStyle name="Normal 3 3 3 3 7 5" xfId="41350"/>
    <cellStyle name="Normal 3 3 3 3 7 6" xfId="41351"/>
    <cellStyle name="Normal 3 3 3 3 8" xfId="41352"/>
    <cellStyle name="Normal 3 3 3 3 8 2" xfId="41353"/>
    <cellStyle name="Normal 3 3 3 3 8 2 2" xfId="41354"/>
    <cellStyle name="Normal 3 3 3 3 8 2 3" xfId="41355"/>
    <cellStyle name="Normal 3 3 3 3 8 3" xfId="41356"/>
    <cellStyle name="Normal 3 3 3 3 8 4" xfId="41357"/>
    <cellStyle name="Normal 3 3 3 3 8 5" xfId="41358"/>
    <cellStyle name="Normal 3 3 3 3 8 6" xfId="41359"/>
    <cellStyle name="Normal 3 3 3 3 9" xfId="41360"/>
    <cellStyle name="Normal 3 3 3 3 9 2" xfId="41361"/>
    <cellStyle name="Normal 3 3 3 3 9 3" xfId="41362"/>
    <cellStyle name="Normal 3 3 3 4" xfId="41363"/>
    <cellStyle name="Normal 3 3 3 4 10" xfId="41364"/>
    <cellStyle name="Normal 3 3 3 4 2" xfId="41365"/>
    <cellStyle name="Normal 3 3 3 4 2 2" xfId="41366"/>
    <cellStyle name="Normal 3 3 3 4 2 2 2" xfId="41367"/>
    <cellStyle name="Normal 3 3 3 4 2 2 2 2" xfId="41368"/>
    <cellStyle name="Normal 3 3 3 4 2 2 2 3" xfId="41369"/>
    <cellStyle name="Normal 3 3 3 4 2 2 3" xfId="41370"/>
    <cellStyle name="Normal 3 3 3 4 2 2 4" xfId="41371"/>
    <cellStyle name="Normal 3 3 3 4 2 2 5" xfId="41372"/>
    <cellStyle name="Normal 3 3 3 4 2 2 6" xfId="41373"/>
    <cellStyle name="Normal 3 3 3 4 2 3" xfId="41374"/>
    <cellStyle name="Normal 3 3 3 4 2 3 2" xfId="41375"/>
    <cellStyle name="Normal 3 3 3 4 2 3 2 2" xfId="41376"/>
    <cellStyle name="Normal 3 3 3 4 2 3 2 3" xfId="41377"/>
    <cellStyle name="Normal 3 3 3 4 2 3 3" xfId="41378"/>
    <cellStyle name="Normal 3 3 3 4 2 3 4" xfId="41379"/>
    <cellStyle name="Normal 3 3 3 4 2 3 5" xfId="41380"/>
    <cellStyle name="Normal 3 3 3 4 2 3 6" xfId="41381"/>
    <cellStyle name="Normal 3 3 3 4 2 4" xfId="41382"/>
    <cellStyle name="Normal 3 3 3 4 2 4 2" xfId="41383"/>
    <cellStyle name="Normal 3 3 3 4 2 4 3" xfId="41384"/>
    <cellStyle name="Normal 3 3 3 4 2 5" xfId="41385"/>
    <cellStyle name="Normal 3 3 3 4 2 6" xfId="41386"/>
    <cellStyle name="Normal 3 3 3 4 2 7" xfId="41387"/>
    <cellStyle name="Normal 3 3 3 4 2 8" xfId="41388"/>
    <cellStyle name="Normal 3 3 3 4 3" xfId="41389"/>
    <cellStyle name="Normal 3 3 3 4 3 2" xfId="41390"/>
    <cellStyle name="Normal 3 3 3 4 3 2 2" xfId="41391"/>
    <cellStyle name="Normal 3 3 3 4 3 2 2 2" xfId="41392"/>
    <cellStyle name="Normal 3 3 3 4 3 2 2 3" xfId="41393"/>
    <cellStyle name="Normal 3 3 3 4 3 2 3" xfId="41394"/>
    <cellStyle name="Normal 3 3 3 4 3 2 4" xfId="41395"/>
    <cellStyle name="Normal 3 3 3 4 3 2 5" xfId="41396"/>
    <cellStyle name="Normal 3 3 3 4 3 2 6" xfId="41397"/>
    <cellStyle name="Normal 3 3 3 4 3 3" xfId="41398"/>
    <cellStyle name="Normal 3 3 3 4 3 3 2" xfId="41399"/>
    <cellStyle name="Normal 3 3 3 4 3 3 3" xfId="41400"/>
    <cellStyle name="Normal 3 3 3 4 3 4" xfId="41401"/>
    <cellStyle name="Normal 3 3 3 4 3 5" xfId="41402"/>
    <cellStyle name="Normal 3 3 3 4 3 6" xfId="41403"/>
    <cellStyle name="Normal 3 3 3 4 3 7" xfId="41404"/>
    <cellStyle name="Normal 3 3 3 4 4" xfId="41405"/>
    <cellStyle name="Normal 3 3 3 4 4 2" xfId="41406"/>
    <cellStyle name="Normal 3 3 3 4 4 2 2" xfId="41407"/>
    <cellStyle name="Normal 3 3 3 4 4 2 3" xfId="41408"/>
    <cellStyle name="Normal 3 3 3 4 4 3" xfId="41409"/>
    <cellStyle name="Normal 3 3 3 4 4 4" xfId="41410"/>
    <cellStyle name="Normal 3 3 3 4 4 5" xfId="41411"/>
    <cellStyle name="Normal 3 3 3 4 4 6" xfId="41412"/>
    <cellStyle name="Normal 3 3 3 4 5" xfId="41413"/>
    <cellStyle name="Normal 3 3 3 4 5 2" xfId="41414"/>
    <cellStyle name="Normal 3 3 3 4 5 2 2" xfId="41415"/>
    <cellStyle name="Normal 3 3 3 4 5 2 3" xfId="41416"/>
    <cellStyle name="Normal 3 3 3 4 5 3" xfId="41417"/>
    <cellStyle name="Normal 3 3 3 4 5 4" xfId="41418"/>
    <cellStyle name="Normal 3 3 3 4 5 5" xfId="41419"/>
    <cellStyle name="Normal 3 3 3 4 5 6" xfId="41420"/>
    <cellStyle name="Normal 3 3 3 4 6" xfId="41421"/>
    <cellStyle name="Normal 3 3 3 4 6 2" xfId="41422"/>
    <cellStyle name="Normal 3 3 3 4 6 3" xfId="41423"/>
    <cellStyle name="Normal 3 3 3 4 7" xfId="41424"/>
    <cellStyle name="Normal 3 3 3 4 8" xfId="41425"/>
    <cellStyle name="Normal 3 3 3 4 9" xfId="41426"/>
    <cellStyle name="Normal 3 3 3 5" xfId="41427"/>
    <cellStyle name="Normal 3 3 3 5 2" xfId="41428"/>
    <cellStyle name="Normal 3 3 3 5 2 2" xfId="41429"/>
    <cellStyle name="Normal 3 3 3 5 2 2 2" xfId="41430"/>
    <cellStyle name="Normal 3 3 3 5 2 2 2 2" xfId="41431"/>
    <cellStyle name="Normal 3 3 3 5 2 2 2 3" xfId="41432"/>
    <cellStyle name="Normal 3 3 3 5 2 2 3" xfId="41433"/>
    <cellStyle name="Normal 3 3 3 5 2 2 4" xfId="41434"/>
    <cellStyle name="Normal 3 3 3 5 2 2 5" xfId="41435"/>
    <cellStyle name="Normal 3 3 3 5 2 2 6" xfId="41436"/>
    <cellStyle name="Normal 3 3 3 5 2 3" xfId="41437"/>
    <cellStyle name="Normal 3 3 3 5 2 3 2" xfId="41438"/>
    <cellStyle name="Normal 3 3 3 5 2 3 3" xfId="41439"/>
    <cellStyle name="Normal 3 3 3 5 2 4" xfId="41440"/>
    <cellStyle name="Normal 3 3 3 5 2 5" xfId="41441"/>
    <cellStyle name="Normal 3 3 3 5 2 6" xfId="41442"/>
    <cellStyle name="Normal 3 3 3 5 2 7" xfId="41443"/>
    <cellStyle name="Normal 3 3 3 5 3" xfId="41444"/>
    <cellStyle name="Normal 3 3 3 5 3 2" xfId="41445"/>
    <cellStyle name="Normal 3 3 3 5 3 2 2" xfId="41446"/>
    <cellStyle name="Normal 3 3 3 5 3 2 3" xfId="41447"/>
    <cellStyle name="Normal 3 3 3 5 3 3" xfId="41448"/>
    <cellStyle name="Normal 3 3 3 5 3 4" xfId="41449"/>
    <cellStyle name="Normal 3 3 3 5 3 5" xfId="41450"/>
    <cellStyle name="Normal 3 3 3 5 3 6" xfId="41451"/>
    <cellStyle name="Normal 3 3 3 5 4" xfId="41452"/>
    <cellStyle name="Normal 3 3 3 5 4 2" xfId="41453"/>
    <cellStyle name="Normal 3 3 3 5 4 2 2" xfId="41454"/>
    <cellStyle name="Normal 3 3 3 5 4 2 3" xfId="41455"/>
    <cellStyle name="Normal 3 3 3 5 4 3" xfId="41456"/>
    <cellStyle name="Normal 3 3 3 5 4 4" xfId="41457"/>
    <cellStyle name="Normal 3 3 3 5 4 5" xfId="41458"/>
    <cellStyle name="Normal 3 3 3 5 4 6" xfId="41459"/>
    <cellStyle name="Normal 3 3 3 5 5" xfId="41460"/>
    <cellStyle name="Normal 3 3 3 5 5 2" xfId="41461"/>
    <cellStyle name="Normal 3 3 3 5 5 3" xfId="41462"/>
    <cellStyle name="Normal 3 3 3 5 6" xfId="41463"/>
    <cellStyle name="Normal 3 3 3 5 7" xfId="41464"/>
    <cellStyle name="Normal 3 3 3 5 8" xfId="41465"/>
    <cellStyle name="Normal 3 3 3 5 9" xfId="41466"/>
    <cellStyle name="Normal 3 3 3 6" xfId="41467"/>
    <cellStyle name="Normal 3 3 3 6 2" xfId="41468"/>
    <cellStyle name="Normal 3 3 3 6 2 2" xfId="41469"/>
    <cellStyle name="Normal 3 3 3 6 2 2 2" xfId="41470"/>
    <cellStyle name="Normal 3 3 3 6 2 2 3" xfId="41471"/>
    <cellStyle name="Normal 3 3 3 6 2 3" xfId="41472"/>
    <cellStyle name="Normal 3 3 3 6 2 4" xfId="41473"/>
    <cellStyle name="Normal 3 3 3 6 2 5" xfId="41474"/>
    <cellStyle name="Normal 3 3 3 6 2 6" xfId="41475"/>
    <cellStyle name="Normal 3 3 3 6 3" xfId="41476"/>
    <cellStyle name="Normal 3 3 3 6 3 2" xfId="41477"/>
    <cellStyle name="Normal 3 3 3 6 3 3" xfId="41478"/>
    <cellStyle name="Normal 3 3 3 6 4" xfId="41479"/>
    <cellStyle name="Normal 3 3 3 6 5" xfId="41480"/>
    <cellStyle name="Normal 3 3 3 6 6" xfId="41481"/>
    <cellStyle name="Normal 3 3 3 6 7" xfId="41482"/>
    <cellStyle name="Normal 3 3 3 7" xfId="41483"/>
    <cellStyle name="Normal 3 3 3 7 2" xfId="41484"/>
    <cellStyle name="Normal 3 3 3 7 2 2" xfId="41485"/>
    <cellStyle name="Normal 3 3 3 7 2 3" xfId="41486"/>
    <cellStyle name="Normal 3 3 3 7 3" xfId="41487"/>
    <cellStyle name="Normal 3 3 3 7 4" xfId="41488"/>
    <cellStyle name="Normal 3 3 3 7 5" xfId="41489"/>
    <cellStyle name="Normal 3 3 3 7 6" xfId="41490"/>
    <cellStyle name="Normal 3 3 3 8" xfId="41491"/>
    <cellStyle name="Normal 3 3 3 8 2" xfId="41492"/>
    <cellStyle name="Normal 3 3 3 8 2 2" xfId="41493"/>
    <cellStyle name="Normal 3 3 3 8 2 3" xfId="41494"/>
    <cellStyle name="Normal 3 3 3 8 3" xfId="41495"/>
    <cellStyle name="Normal 3 3 3 8 4" xfId="41496"/>
    <cellStyle name="Normal 3 3 3 8 5" xfId="41497"/>
    <cellStyle name="Normal 3 3 3 8 6" xfId="41498"/>
    <cellStyle name="Normal 3 3 3 9" xfId="41499"/>
    <cellStyle name="Normal 3 3 3 9 2" xfId="41500"/>
    <cellStyle name="Normal 3 3 3 9 2 2" xfId="41501"/>
    <cellStyle name="Normal 3 3 3 9 2 3" xfId="41502"/>
    <cellStyle name="Normal 3 3 3 9 3" xfId="41503"/>
    <cellStyle name="Normal 3 3 3 9 4" xfId="41504"/>
    <cellStyle name="Normal 3 3 3 9 5" xfId="41505"/>
    <cellStyle name="Normal 3 3 3 9 6" xfId="41506"/>
    <cellStyle name="Normal 3 3 4" xfId="413"/>
    <cellStyle name="Normal 3 3 4 10" xfId="41507"/>
    <cellStyle name="Normal 3 3 4 11" xfId="41508"/>
    <cellStyle name="Normal 3 3 4 12" xfId="41509"/>
    <cellStyle name="Normal 3 3 4 13" xfId="41510"/>
    <cellStyle name="Normal 3 3 4 2" xfId="41511"/>
    <cellStyle name="Normal 3 3 4 2 10" xfId="41512"/>
    <cellStyle name="Normal 3 3 4 2 2" xfId="41513"/>
    <cellStyle name="Normal 3 3 4 2 2 2" xfId="41514"/>
    <cellStyle name="Normal 3 3 4 2 2 2 2" xfId="41515"/>
    <cellStyle name="Normal 3 3 4 2 2 2 2 2" xfId="41516"/>
    <cellStyle name="Normal 3 3 4 2 2 2 2 3" xfId="41517"/>
    <cellStyle name="Normal 3 3 4 2 2 2 3" xfId="41518"/>
    <cellStyle name="Normal 3 3 4 2 2 2 4" xfId="41519"/>
    <cellStyle name="Normal 3 3 4 2 2 2 5" xfId="41520"/>
    <cellStyle name="Normal 3 3 4 2 2 2 6" xfId="41521"/>
    <cellStyle name="Normal 3 3 4 2 2 3" xfId="41522"/>
    <cellStyle name="Normal 3 3 4 2 2 3 2" xfId="41523"/>
    <cellStyle name="Normal 3 3 4 2 2 3 2 2" xfId="41524"/>
    <cellStyle name="Normal 3 3 4 2 2 3 2 3" xfId="41525"/>
    <cellStyle name="Normal 3 3 4 2 2 3 3" xfId="41526"/>
    <cellStyle name="Normal 3 3 4 2 2 3 4" xfId="41527"/>
    <cellStyle name="Normal 3 3 4 2 2 3 5" xfId="41528"/>
    <cellStyle name="Normal 3 3 4 2 2 3 6" xfId="41529"/>
    <cellStyle name="Normal 3 3 4 2 2 4" xfId="41530"/>
    <cellStyle name="Normal 3 3 4 2 2 4 2" xfId="41531"/>
    <cellStyle name="Normal 3 3 4 2 2 4 3" xfId="41532"/>
    <cellStyle name="Normal 3 3 4 2 2 5" xfId="41533"/>
    <cellStyle name="Normal 3 3 4 2 2 6" xfId="41534"/>
    <cellStyle name="Normal 3 3 4 2 2 7" xfId="41535"/>
    <cellStyle name="Normal 3 3 4 2 2 8" xfId="41536"/>
    <cellStyle name="Normal 3 3 4 2 3" xfId="41537"/>
    <cellStyle name="Normal 3 3 4 2 3 2" xfId="41538"/>
    <cellStyle name="Normal 3 3 4 2 3 2 2" xfId="41539"/>
    <cellStyle name="Normal 3 3 4 2 3 2 2 2" xfId="41540"/>
    <cellStyle name="Normal 3 3 4 2 3 2 2 3" xfId="41541"/>
    <cellStyle name="Normal 3 3 4 2 3 2 3" xfId="41542"/>
    <cellStyle name="Normal 3 3 4 2 3 2 4" xfId="41543"/>
    <cellStyle name="Normal 3 3 4 2 3 2 5" xfId="41544"/>
    <cellStyle name="Normal 3 3 4 2 3 2 6" xfId="41545"/>
    <cellStyle name="Normal 3 3 4 2 3 3" xfId="41546"/>
    <cellStyle name="Normal 3 3 4 2 3 3 2" xfId="41547"/>
    <cellStyle name="Normal 3 3 4 2 3 3 3" xfId="41548"/>
    <cellStyle name="Normal 3 3 4 2 3 4" xfId="41549"/>
    <cellStyle name="Normal 3 3 4 2 3 5" xfId="41550"/>
    <cellStyle name="Normal 3 3 4 2 3 6" xfId="41551"/>
    <cellStyle name="Normal 3 3 4 2 3 7" xfId="41552"/>
    <cellStyle name="Normal 3 3 4 2 4" xfId="41553"/>
    <cellStyle name="Normal 3 3 4 2 4 2" xfId="41554"/>
    <cellStyle name="Normal 3 3 4 2 4 2 2" xfId="41555"/>
    <cellStyle name="Normal 3 3 4 2 4 2 3" xfId="41556"/>
    <cellStyle name="Normal 3 3 4 2 4 3" xfId="41557"/>
    <cellStyle name="Normal 3 3 4 2 4 4" xfId="41558"/>
    <cellStyle name="Normal 3 3 4 2 4 5" xfId="41559"/>
    <cellStyle name="Normal 3 3 4 2 4 6" xfId="41560"/>
    <cellStyle name="Normal 3 3 4 2 5" xfId="41561"/>
    <cellStyle name="Normal 3 3 4 2 5 2" xfId="41562"/>
    <cellStyle name="Normal 3 3 4 2 5 2 2" xfId="41563"/>
    <cellStyle name="Normal 3 3 4 2 5 2 3" xfId="41564"/>
    <cellStyle name="Normal 3 3 4 2 5 3" xfId="41565"/>
    <cellStyle name="Normal 3 3 4 2 5 4" xfId="41566"/>
    <cellStyle name="Normal 3 3 4 2 5 5" xfId="41567"/>
    <cellStyle name="Normal 3 3 4 2 5 6" xfId="41568"/>
    <cellStyle name="Normal 3 3 4 2 6" xfId="41569"/>
    <cellStyle name="Normal 3 3 4 2 6 2" xfId="41570"/>
    <cellStyle name="Normal 3 3 4 2 6 3" xfId="41571"/>
    <cellStyle name="Normal 3 3 4 2 7" xfId="41572"/>
    <cellStyle name="Normal 3 3 4 2 8" xfId="41573"/>
    <cellStyle name="Normal 3 3 4 2 9" xfId="41574"/>
    <cellStyle name="Normal 3 3 4 3" xfId="41575"/>
    <cellStyle name="Normal 3 3 4 3 2" xfId="41576"/>
    <cellStyle name="Normal 3 3 4 3 2 2" xfId="41577"/>
    <cellStyle name="Normal 3 3 4 3 2 2 2" xfId="41578"/>
    <cellStyle name="Normal 3 3 4 3 2 2 2 2" xfId="41579"/>
    <cellStyle name="Normal 3 3 4 3 2 2 2 3" xfId="41580"/>
    <cellStyle name="Normal 3 3 4 3 2 2 3" xfId="41581"/>
    <cellStyle name="Normal 3 3 4 3 2 2 4" xfId="41582"/>
    <cellStyle name="Normal 3 3 4 3 2 2 5" xfId="41583"/>
    <cellStyle name="Normal 3 3 4 3 2 2 6" xfId="41584"/>
    <cellStyle name="Normal 3 3 4 3 2 3" xfId="41585"/>
    <cellStyle name="Normal 3 3 4 3 2 3 2" xfId="41586"/>
    <cellStyle name="Normal 3 3 4 3 2 3 3" xfId="41587"/>
    <cellStyle name="Normal 3 3 4 3 2 4" xfId="41588"/>
    <cellStyle name="Normal 3 3 4 3 2 5" xfId="41589"/>
    <cellStyle name="Normal 3 3 4 3 2 6" xfId="41590"/>
    <cellStyle name="Normal 3 3 4 3 2 7" xfId="41591"/>
    <cellStyle name="Normal 3 3 4 3 3" xfId="41592"/>
    <cellStyle name="Normal 3 3 4 3 3 2" xfId="41593"/>
    <cellStyle name="Normal 3 3 4 3 3 2 2" xfId="41594"/>
    <cellStyle name="Normal 3 3 4 3 3 2 3" xfId="41595"/>
    <cellStyle name="Normal 3 3 4 3 3 3" xfId="41596"/>
    <cellStyle name="Normal 3 3 4 3 3 4" xfId="41597"/>
    <cellStyle name="Normal 3 3 4 3 3 5" xfId="41598"/>
    <cellStyle name="Normal 3 3 4 3 3 6" xfId="41599"/>
    <cellStyle name="Normal 3 3 4 3 4" xfId="41600"/>
    <cellStyle name="Normal 3 3 4 3 4 2" xfId="41601"/>
    <cellStyle name="Normal 3 3 4 3 4 2 2" xfId="41602"/>
    <cellStyle name="Normal 3 3 4 3 4 2 3" xfId="41603"/>
    <cellStyle name="Normal 3 3 4 3 4 3" xfId="41604"/>
    <cellStyle name="Normal 3 3 4 3 4 4" xfId="41605"/>
    <cellStyle name="Normal 3 3 4 3 4 5" xfId="41606"/>
    <cellStyle name="Normal 3 3 4 3 4 6" xfId="41607"/>
    <cellStyle name="Normal 3 3 4 3 5" xfId="41608"/>
    <cellStyle name="Normal 3 3 4 3 5 2" xfId="41609"/>
    <cellStyle name="Normal 3 3 4 3 5 3" xfId="41610"/>
    <cellStyle name="Normal 3 3 4 3 6" xfId="41611"/>
    <cellStyle name="Normal 3 3 4 3 7" xfId="41612"/>
    <cellStyle name="Normal 3 3 4 3 8" xfId="41613"/>
    <cellStyle name="Normal 3 3 4 3 9" xfId="41614"/>
    <cellStyle name="Normal 3 3 4 4" xfId="41615"/>
    <cellStyle name="Normal 3 3 4 4 2" xfId="41616"/>
    <cellStyle name="Normal 3 3 4 4 2 2" xfId="41617"/>
    <cellStyle name="Normal 3 3 4 4 2 2 2" xfId="41618"/>
    <cellStyle name="Normal 3 3 4 4 2 2 3" xfId="41619"/>
    <cellStyle name="Normal 3 3 4 4 2 3" xfId="41620"/>
    <cellStyle name="Normal 3 3 4 4 2 4" xfId="41621"/>
    <cellStyle name="Normal 3 3 4 4 2 5" xfId="41622"/>
    <cellStyle name="Normal 3 3 4 4 2 6" xfId="41623"/>
    <cellStyle name="Normal 3 3 4 4 3" xfId="41624"/>
    <cellStyle name="Normal 3 3 4 4 3 2" xfId="41625"/>
    <cellStyle name="Normal 3 3 4 4 3 3" xfId="41626"/>
    <cellStyle name="Normal 3 3 4 4 4" xfId="41627"/>
    <cellStyle name="Normal 3 3 4 4 5" xfId="41628"/>
    <cellStyle name="Normal 3 3 4 4 6" xfId="41629"/>
    <cellStyle name="Normal 3 3 4 4 7" xfId="41630"/>
    <cellStyle name="Normal 3 3 4 5" xfId="41631"/>
    <cellStyle name="Normal 3 3 4 5 2" xfId="41632"/>
    <cellStyle name="Normal 3 3 4 5 2 2" xfId="41633"/>
    <cellStyle name="Normal 3 3 4 5 2 3" xfId="41634"/>
    <cellStyle name="Normal 3 3 4 5 3" xfId="41635"/>
    <cellStyle name="Normal 3 3 4 5 4" xfId="41636"/>
    <cellStyle name="Normal 3 3 4 5 5" xfId="41637"/>
    <cellStyle name="Normal 3 3 4 5 6" xfId="41638"/>
    <cellStyle name="Normal 3 3 4 6" xfId="41639"/>
    <cellStyle name="Normal 3 3 4 6 2" xfId="41640"/>
    <cellStyle name="Normal 3 3 4 6 2 2" xfId="41641"/>
    <cellStyle name="Normal 3 3 4 6 2 3" xfId="41642"/>
    <cellStyle name="Normal 3 3 4 6 3" xfId="41643"/>
    <cellStyle name="Normal 3 3 4 6 4" xfId="41644"/>
    <cellStyle name="Normal 3 3 4 6 5" xfId="41645"/>
    <cellStyle name="Normal 3 3 4 6 6" xfId="41646"/>
    <cellStyle name="Normal 3 3 4 7" xfId="41647"/>
    <cellStyle name="Normal 3 3 4 7 2" xfId="41648"/>
    <cellStyle name="Normal 3 3 4 7 2 2" xfId="41649"/>
    <cellStyle name="Normal 3 3 4 7 2 3" xfId="41650"/>
    <cellStyle name="Normal 3 3 4 7 3" xfId="41651"/>
    <cellStyle name="Normal 3 3 4 7 4" xfId="41652"/>
    <cellStyle name="Normal 3 3 4 7 5" xfId="41653"/>
    <cellStyle name="Normal 3 3 4 7 6" xfId="41654"/>
    <cellStyle name="Normal 3 3 4 8" xfId="41655"/>
    <cellStyle name="Normal 3 3 4 8 2" xfId="41656"/>
    <cellStyle name="Normal 3 3 4 8 2 2" xfId="41657"/>
    <cellStyle name="Normal 3 3 4 8 2 3" xfId="41658"/>
    <cellStyle name="Normal 3 3 4 8 3" xfId="41659"/>
    <cellStyle name="Normal 3 3 4 8 4" xfId="41660"/>
    <cellStyle name="Normal 3 3 4 8 5" xfId="41661"/>
    <cellStyle name="Normal 3 3 4 8 6" xfId="41662"/>
    <cellStyle name="Normal 3 3 4 9" xfId="41663"/>
    <cellStyle name="Normal 3 3 4 9 2" xfId="41664"/>
    <cellStyle name="Normal 3 3 4 9 3" xfId="41665"/>
    <cellStyle name="Normal 3 3 5" xfId="41666"/>
    <cellStyle name="Normal 3 3 5 10" xfId="41667"/>
    <cellStyle name="Normal 3 3 5 2" xfId="41668"/>
    <cellStyle name="Normal 3 3 5 2 2" xfId="41669"/>
    <cellStyle name="Normal 3 3 5 2 2 2" xfId="41670"/>
    <cellStyle name="Normal 3 3 5 2 2 2 2" xfId="41671"/>
    <cellStyle name="Normal 3 3 5 2 2 2 3" xfId="41672"/>
    <cellStyle name="Normal 3 3 5 2 2 3" xfId="41673"/>
    <cellStyle name="Normal 3 3 5 2 2 4" xfId="41674"/>
    <cellStyle name="Normal 3 3 5 2 2 5" xfId="41675"/>
    <cellStyle name="Normal 3 3 5 2 2 6" xfId="41676"/>
    <cellStyle name="Normal 3 3 5 2 3" xfId="41677"/>
    <cellStyle name="Normal 3 3 5 2 3 2" xfId="41678"/>
    <cellStyle name="Normal 3 3 5 2 3 2 2" xfId="41679"/>
    <cellStyle name="Normal 3 3 5 2 3 2 3" xfId="41680"/>
    <cellStyle name="Normal 3 3 5 2 3 3" xfId="41681"/>
    <cellStyle name="Normal 3 3 5 2 3 4" xfId="41682"/>
    <cellStyle name="Normal 3 3 5 2 3 5" xfId="41683"/>
    <cellStyle name="Normal 3 3 5 2 3 6" xfId="41684"/>
    <cellStyle name="Normal 3 3 5 2 4" xfId="41685"/>
    <cellStyle name="Normal 3 3 5 2 4 2" xfId="41686"/>
    <cellStyle name="Normal 3 3 5 2 4 3" xfId="41687"/>
    <cellStyle name="Normal 3 3 5 2 5" xfId="41688"/>
    <cellStyle name="Normal 3 3 5 2 6" xfId="41689"/>
    <cellStyle name="Normal 3 3 5 2 7" xfId="41690"/>
    <cellStyle name="Normal 3 3 5 2 8" xfId="41691"/>
    <cellStyle name="Normal 3 3 5 3" xfId="41692"/>
    <cellStyle name="Normal 3 3 5 3 2" xfId="41693"/>
    <cellStyle name="Normal 3 3 5 3 2 2" xfId="41694"/>
    <cellStyle name="Normal 3 3 5 3 2 2 2" xfId="41695"/>
    <cellStyle name="Normal 3 3 5 3 2 2 3" xfId="41696"/>
    <cellStyle name="Normal 3 3 5 3 2 3" xfId="41697"/>
    <cellStyle name="Normal 3 3 5 3 2 4" xfId="41698"/>
    <cellStyle name="Normal 3 3 5 3 2 5" xfId="41699"/>
    <cellStyle name="Normal 3 3 5 3 2 6" xfId="41700"/>
    <cellStyle name="Normal 3 3 5 3 3" xfId="41701"/>
    <cellStyle name="Normal 3 3 5 3 3 2" xfId="41702"/>
    <cellStyle name="Normal 3 3 5 3 3 3" xfId="41703"/>
    <cellStyle name="Normal 3 3 5 3 4" xfId="41704"/>
    <cellStyle name="Normal 3 3 5 3 5" xfId="41705"/>
    <cellStyle name="Normal 3 3 5 3 6" xfId="41706"/>
    <cellStyle name="Normal 3 3 5 3 7" xfId="41707"/>
    <cellStyle name="Normal 3 3 5 4" xfId="41708"/>
    <cellStyle name="Normal 3 3 5 4 2" xfId="41709"/>
    <cellStyle name="Normal 3 3 5 4 2 2" xfId="41710"/>
    <cellStyle name="Normal 3 3 5 4 2 3" xfId="41711"/>
    <cellStyle name="Normal 3 3 5 4 3" xfId="41712"/>
    <cellStyle name="Normal 3 3 5 4 4" xfId="41713"/>
    <cellStyle name="Normal 3 3 5 4 5" xfId="41714"/>
    <cellStyle name="Normal 3 3 5 4 6" xfId="41715"/>
    <cellStyle name="Normal 3 3 5 5" xfId="41716"/>
    <cellStyle name="Normal 3 3 5 5 2" xfId="41717"/>
    <cellStyle name="Normal 3 3 5 5 2 2" xfId="41718"/>
    <cellStyle name="Normal 3 3 5 5 2 3" xfId="41719"/>
    <cellStyle name="Normal 3 3 5 5 3" xfId="41720"/>
    <cellStyle name="Normal 3 3 5 5 4" xfId="41721"/>
    <cellStyle name="Normal 3 3 5 5 5" xfId="41722"/>
    <cellStyle name="Normal 3 3 5 5 6" xfId="41723"/>
    <cellStyle name="Normal 3 3 5 6" xfId="41724"/>
    <cellStyle name="Normal 3 3 5 6 2" xfId="41725"/>
    <cellStyle name="Normal 3 3 5 6 3" xfId="41726"/>
    <cellStyle name="Normal 3 3 5 7" xfId="41727"/>
    <cellStyle name="Normal 3 3 5 8" xfId="41728"/>
    <cellStyle name="Normal 3 3 5 9" xfId="41729"/>
    <cellStyle name="Normal 3 3 6" xfId="41730"/>
    <cellStyle name="Normal 3 3 6 2" xfId="41731"/>
    <cellStyle name="Normal 3 3 6 2 2" xfId="41732"/>
    <cellStyle name="Normal 3 3 6 2 3" xfId="41733"/>
    <cellStyle name="Normal 3 3 6 3" xfId="41734"/>
    <cellStyle name="Normal 3 3 6 4" xfId="41735"/>
    <cellStyle name="Normal 3 3 6 5" xfId="41736"/>
    <cellStyle name="Normal 3 3 6 6" xfId="41737"/>
    <cellStyle name="Normal 3 3 7" xfId="41738"/>
    <cellStyle name="Normal 3 3 7 2" xfId="41739"/>
    <cellStyle name="Normal 3 3 7 2 2" xfId="41740"/>
    <cellStyle name="Normal 3 3 7 2 3" xfId="41741"/>
    <cellStyle name="Normal 3 3 7 3" xfId="41742"/>
    <cellStyle name="Normal 3 3 7 4" xfId="41743"/>
    <cellStyle name="Normal 3 3 7 5" xfId="41744"/>
    <cellStyle name="Normal 3 3 7 6" xfId="41745"/>
    <cellStyle name="Normal 3 3 8" xfId="41746"/>
    <cellStyle name="Normal 3 3 8 2" xfId="41747"/>
    <cellStyle name="Normal 3 3 8 2 2" xfId="41748"/>
    <cellStyle name="Normal 3 3 8 2 3" xfId="41749"/>
    <cellStyle name="Normal 3 3 8 3" xfId="41750"/>
    <cellStyle name="Normal 3 3 8 4" xfId="41751"/>
    <cellStyle name="Normal 3 3 8 5" xfId="41752"/>
    <cellStyle name="Normal 3 3 8 6" xfId="41753"/>
    <cellStyle name="Normal 3 3 9" xfId="41754"/>
    <cellStyle name="Normal 3 3 9 2" xfId="41755"/>
    <cellStyle name="Normal 3 3 9 3" xfId="41756"/>
    <cellStyle name="Normal 3 4" xfId="273"/>
    <cellStyle name="Normal 3 4 2" xfId="414"/>
    <cellStyle name="Normal 3 4 3" xfId="415"/>
    <cellStyle name="Normal 3 5" xfId="275"/>
    <cellStyle name="Normal 3 5 2" xfId="416"/>
    <cellStyle name="Normal 3 5 2 2" xfId="41757"/>
    <cellStyle name="Normal 3 5 2 2 2" xfId="41758"/>
    <cellStyle name="Normal 3 5 2 2 2 2" xfId="41759"/>
    <cellStyle name="Normal 3 5 2 2 2 3" xfId="41760"/>
    <cellStyle name="Normal 3 5 2 2 3" xfId="41761"/>
    <cellStyle name="Normal 3 5 2 2 4" xfId="41762"/>
    <cellStyle name="Normal 3 5 2 2 5" xfId="41763"/>
    <cellStyle name="Normal 3 5 2 2 6" xfId="41764"/>
    <cellStyle name="Normal 3 5 2 3" xfId="41765"/>
    <cellStyle name="Normal 3 5 2 3 2" xfId="41766"/>
    <cellStyle name="Normal 3 5 2 3 3" xfId="41767"/>
    <cellStyle name="Normal 3 5 2 4" xfId="41768"/>
    <cellStyle name="Normal 3 5 2 5" xfId="41769"/>
    <cellStyle name="Normal 3 5 2 6" xfId="41770"/>
    <cellStyle name="Normal 3 5 2 7" xfId="41771"/>
    <cellStyle name="Normal 3 5 3" xfId="417"/>
    <cellStyle name="Normal 3 5 3 2" xfId="41772"/>
    <cellStyle name="Normal 3 5 3 2 2" xfId="41773"/>
    <cellStyle name="Normal 3 5 3 2 3" xfId="41774"/>
    <cellStyle name="Normal 3 5 3 3" xfId="41775"/>
    <cellStyle name="Normal 3 5 3 4" xfId="41776"/>
    <cellStyle name="Normal 3 5 3 5" xfId="41777"/>
    <cellStyle name="Normal 3 5 3 6" xfId="41778"/>
    <cellStyle name="Normal 3 6" xfId="418"/>
    <cellStyle name="Normal 3 6 10" xfId="41779"/>
    <cellStyle name="Normal 3 6 11" xfId="41780"/>
    <cellStyle name="Normal 3 6 12" xfId="41781"/>
    <cellStyle name="Normal 3 6 13" xfId="41782"/>
    <cellStyle name="Normal 3 6 2" xfId="41783"/>
    <cellStyle name="Normal 3 6 2 10" xfId="41784"/>
    <cellStyle name="Normal 3 6 2 2" xfId="41785"/>
    <cellStyle name="Normal 3 6 2 2 2" xfId="41786"/>
    <cellStyle name="Normal 3 6 2 2 2 2" xfId="41787"/>
    <cellStyle name="Normal 3 6 2 2 2 2 2" xfId="41788"/>
    <cellStyle name="Normal 3 6 2 2 2 2 3" xfId="41789"/>
    <cellStyle name="Normal 3 6 2 2 2 3" xfId="41790"/>
    <cellStyle name="Normal 3 6 2 2 2 4" xfId="41791"/>
    <cellStyle name="Normal 3 6 2 2 2 5" xfId="41792"/>
    <cellStyle name="Normal 3 6 2 2 2 6" xfId="41793"/>
    <cellStyle name="Normal 3 6 2 2 3" xfId="41794"/>
    <cellStyle name="Normal 3 6 2 2 3 2" xfId="41795"/>
    <cellStyle name="Normal 3 6 2 2 3 2 2" xfId="41796"/>
    <cellStyle name="Normal 3 6 2 2 3 2 3" xfId="41797"/>
    <cellStyle name="Normal 3 6 2 2 3 3" xfId="41798"/>
    <cellStyle name="Normal 3 6 2 2 3 4" xfId="41799"/>
    <cellStyle name="Normal 3 6 2 2 3 5" xfId="41800"/>
    <cellStyle name="Normal 3 6 2 2 3 6" xfId="41801"/>
    <cellStyle name="Normal 3 6 2 2 4" xfId="41802"/>
    <cellStyle name="Normal 3 6 2 2 4 2" xfId="41803"/>
    <cellStyle name="Normal 3 6 2 2 4 3" xfId="41804"/>
    <cellStyle name="Normal 3 6 2 2 5" xfId="41805"/>
    <cellStyle name="Normal 3 6 2 2 6" xfId="41806"/>
    <cellStyle name="Normal 3 6 2 2 7" xfId="41807"/>
    <cellStyle name="Normal 3 6 2 2 8" xfId="41808"/>
    <cellStyle name="Normal 3 6 2 3" xfId="41809"/>
    <cellStyle name="Normal 3 6 2 3 2" xfId="41810"/>
    <cellStyle name="Normal 3 6 2 3 2 2" xfId="41811"/>
    <cellStyle name="Normal 3 6 2 3 2 2 2" xfId="41812"/>
    <cellStyle name="Normal 3 6 2 3 2 2 3" xfId="41813"/>
    <cellStyle name="Normal 3 6 2 3 2 3" xfId="41814"/>
    <cellStyle name="Normal 3 6 2 3 2 4" xfId="41815"/>
    <cellStyle name="Normal 3 6 2 3 2 5" xfId="41816"/>
    <cellStyle name="Normal 3 6 2 3 2 6" xfId="41817"/>
    <cellStyle name="Normal 3 6 2 3 3" xfId="41818"/>
    <cellStyle name="Normal 3 6 2 3 3 2" xfId="41819"/>
    <cellStyle name="Normal 3 6 2 3 3 3" xfId="41820"/>
    <cellStyle name="Normal 3 6 2 3 4" xfId="41821"/>
    <cellStyle name="Normal 3 6 2 3 5" xfId="41822"/>
    <cellStyle name="Normal 3 6 2 3 6" xfId="41823"/>
    <cellStyle name="Normal 3 6 2 3 7" xfId="41824"/>
    <cellStyle name="Normal 3 6 2 4" xfId="41825"/>
    <cellStyle name="Normal 3 6 2 4 2" xfId="41826"/>
    <cellStyle name="Normal 3 6 2 4 2 2" xfId="41827"/>
    <cellStyle name="Normal 3 6 2 4 2 3" xfId="41828"/>
    <cellStyle name="Normal 3 6 2 4 3" xfId="41829"/>
    <cellStyle name="Normal 3 6 2 4 4" xfId="41830"/>
    <cellStyle name="Normal 3 6 2 4 5" xfId="41831"/>
    <cellStyle name="Normal 3 6 2 4 6" xfId="41832"/>
    <cellStyle name="Normal 3 6 2 5" xfId="41833"/>
    <cellStyle name="Normal 3 6 2 5 2" xfId="41834"/>
    <cellStyle name="Normal 3 6 2 5 2 2" xfId="41835"/>
    <cellStyle name="Normal 3 6 2 5 2 3" xfId="41836"/>
    <cellStyle name="Normal 3 6 2 5 3" xfId="41837"/>
    <cellStyle name="Normal 3 6 2 5 4" xfId="41838"/>
    <cellStyle name="Normal 3 6 2 5 5" xfId="41839"/>
    <cellStyle name="Normal 3 6 2 5 6" xfId="41840"/>
    <cellStyle name="Normal 3 6 2 6" xfId="41841"/>
    <cellStyle name="Normal 3 6 2 6 2" xfId="41842"/>
    <cellStyle name="Normal 3 6 2 6 3" xfId="41843"/>
    <cellStyle name="Normal 3 6 2 7" xfId="41844"/>
    <cellStyle name="Normal 3 6 2 8" xfId="41845"/>
    <cellStyle name="Normal 3 6 2 9" xfId="41846"/>
    <cellStyle name="Normal 3 6 3" xfId="41847"/>
    <cellStyle name="Normal 3 6 3 2" xfId="41848"/>
    <cellStyle name="Normal 3 6 3 2 2" xfId="41849"/>
    <cellStyle name="Normal 3 6 3 2 2 2" xfId="41850"/>
    <cellStyle name="Normal 3 6 3 2 2 2 2" xfId="41851"/>
    <cellStyle name="Normal 3 6 3 2 2 2 3" xfId="41852"/>
    <cellStyle name="Normal 3 6 3 2 2 3" xfId="41853"/>
    <cellStyle name="Normal 3 6 3 2 2 4" xfId="41854"/>
    <cellStyle name="Normal 3 6 3 2 2 5" xfId="41855"/>
    <cellStyle name="Normal 3 6 3 2 2 6" xfId="41856"/>
    <cellStyle name="Normal 3 6 3 2 3" xfId="41857"/>
    <cellStyle name="Normal 3 6 3 2 3 2" xfId="41858"/>
    <cellStyle name="Normal 3 6 3 2 3 3" xfId="41859"/>
    <cellStyle name="Normal 3 6 3 2 4" xfId="41860"/>
    <cellStyle name="Normal 3 6 3 2 5" xfId="41861"/>
    <cellStyle name="Normal 3 6 3 2 6" xfId="41862"/>
    <cellStyle name="Normal 3 6 3 2 7" xfId="41863"/>
    <cellStyle name="Normal 3 6 3 3" xfId="41864"/>
    <cellStyle name="Normal 3 6 3 3 2" xfId="41865"/>
    <cellStyle name="Normal 3 6 3 3 2 2" xfId="41866"/>
    <cellStyle name="Normal 3 6 3 3 2 3" xfId="41867"/>
    <cellStyle name="Normal 3 6 3 3 3" xfId="41868"/>
    <cellStyle name="Normal 3 6 3 3 4" xfId="41869"/>
    <cellStyle name="Normal 3 6 3 3 5" xfId="41870"/>
    <cellStyle name="Normal 3 6 3 3 6" xfId="41871"/>
    <cellStyle name="Normal 3 6 3 4" xfId="41872"/>
    <cellStyle name="Normal 3 6 3 4 2" xfId="41873"/>
    <cellStyle name="Normal 3 6 3 4 2 2" xfId="41874"/>
    <cellStyle name="Normal 3 6 3 4 2 3" xfId="41875"/>
    <cellStyle name="Normal 3 6 3 4 3" xfId="41876"/>
    <cellStyle name="Normal 3 6 3 4 4" xfId="41877"/>
    <cellStyle name="Normal 3 6 3 4 5" xfId="41878"/>
    <cellStyle name="Normal 3 6 3 4 6" xfId="41879"/>
    <cellStyle name="Normal 3 6 3 5" xfId="41880"/>
    <cellStyle name="Normal 3 6 3 5 2" xfId="41881"/>
    <cellStyle name="Normal 3 6 3 5 3" xfId="41882"/>
    <cellStyle name="Normal 3 6 3 6" xfId="41883"/>
    <cellStyle name="Normal 3 6 3 7" xfId="41884"/>
    <cellStyle name="Normal 3 6 3 8" xfId="41885"/>
    <cellStyle name="Normal 3 6 3 9" xfId="41886"/>
    <cellStyle name="Normal 3 6 4" xfId="41887"/>
    <cellStyle name="Normal 3 6 4 2" xfId="41888"/>
    <cellStyle name="Normal 3 6 4 2 2" xfId="41889"/>
    <cellStyle name="Normal 3 6 4 2 2 2" xfId="41890"/>
    <cellStyle name="Normal 3 6 4 2 2 3" xfId="41891"/>
    <cellStyle name="Normal 3 6 4 2 3" xfId="41892"/>
    <cellStyle name="Normal 3 6 4 2 4" xfId="41893"/>
    <cellStyle name="Normal 3 6 4 2 5" xfId="41894"/>
    <cellStyle name="Normal 3 6 4 2 6" xfId="41895"/>
    <cellStyle name="Normal 3 6 4 3" xfId="41896"/>
    <cellStyle name="Normal 3 6 4 3 2" xfId="41897"/>
    <cellStyle name="Normal 3 6 4 3 3" xfId="41898"/>
    <cellStyle name="Normal 3 6 4 4" xfId="41899"/>
    <cellStyle name="Normal 3 6 4 5" xfId="41900"/>
    <cellStyle name="Normal 3 6 4 6" xfId="41901"/>
    <cellStyle name="Normal 3 6 4 7" xfId="41902"/>
    <cellStyle name="Normal 3 6 5" xfId="41903"/>
    <cellStyle name="Normal 3 6 5 2" xfId="41904"/>
    <cellStyle name="Normal 3 6 5 2 2" xfId="41905"/>
    <cellStyle name="Normal 3 6 5 2 3" xfId="41906"/>
    <cellStyle name="Normal 3 6 5 3" xfId="41907"/>
    <cellStyle name="Normal 3 6 5 4" xfId="41908"/>
    <cellStyle name="Normal 3 6 5 5" xfId="41909"/>
    <cellStyle name="Normal 3 6 5 6" xfId="41910"/>
    <cellStyle name="Normal 3 6 6" xfId="41911"/>
    <cellStyle name="Normal 3 6 6 2" xfId="41912"/>
    <cellStyle name="Normal 3 6 6 2 2" xfId="41913"/>
    <cellStyle name="Normal 3 6 6 2 3" xfId="41914"/>
    <cellStyle name="Normal 3 6 6 3" xfId="41915"/>
    <cellStyle name="Normal 3 6 6 4" xfId="41916"/>
    <cellStyle name="Normal 3 6 6 5" xfId="41917"/>
    <cellStyle name="Normal 3 6 6 6" xfId="41918"/>
    <cellStyle name="Normal 3 6 7" xfId="41919"/>
    <cellStyle name="Normal 3 6 7 2" xfId="41920"/>
    <cellStyle name="Normal 3 6 7 2 2" xfId="41921"/>
    <cellStyle name="Normal 3 6 7 2 3" xfId="41922"/>
    <cellStyle name="Normal 3 6 7 3" xfId="41923"/>
    <cellStyle name="Normal 3 6 7 4" xfId="41924"/>
    <cellStyle name="Normal 3 6 7 5" xfId="41925"/>
    <cellStyle name="Normal 3 6 7 6" xfId="41926"/>
    <cellStyle name="Normal 3 6 8" xfId="41927"/>
    <cellStyle name="Normal 3 6 8 2" xfId="41928"/>
    <cellStyle name="Normal 3 6 8 2 2" xfId="41929"/>
    <cellStyle name="Normal 3 6 8 2 3" xfId="41930"/>
    <cellStyle name="Normal 3 6 8 3" xfId="41931"/>
    <cellStyle name="Normal 3 6 8 4" xfId="41932"/>
    <cellStyle name="Normal 3 6 8 5" xfId="41933"/>
    <cellStyle name="Normal 3 6 8 6" xfId="41934"/>
    <cellStyle name="Normal 3 6 9" xfId="41935"/>
    <cellStyle name="Normal 3 6 9 2" xfId="41936"/>
    <cellStyle name="Normal 3 6 9 3" xfId="41937"/>
    <cellStyle name="Normal 3 7" xfId="419"/>
    <cellStyle name="Normal 3 8" xfId="41938"/>
    <cellStyle name="Normal 3 8 10" xfId="41939"/>
    <cellStyle name="Normal 3 8 11" xfId="41940"/>
    <cellStyle name="Normal 3 8 2" xfId="41941"/>
    <cellStyle name="Normal 3 8 2 2" xfId="41942"/>
    <cellStyle name="Normal 3 8 2 2 2" xfId="41943"/>
    <cellStyle name="Normal 3 8 2 2 2 2" xfId="41944"/>
    <cellStyle name="Normal 3 8 2 2 2 3" xfId="41945"/>
    <cellStyle name="Normal 3 8 2 2 3" xfId="41946"/>
    <cellStyle name="Normal 3 8 2 2 4" xfId="41947"/>
    <cellStyle name="Normal 3 8 2 2 5" xfId="41948"/>
    <cellStyle name="Normal 3 8 2 2 6" xfId="41949"/>
    <cellStyle name="Normal 3 8 2 3" xfId="41950"/>
    <cellStyle name="Normal 3 8 2 3 2" xfId="41951"/>
    <cellStyle name="Normal 3 8 2 3 2 2" xfId="41952"/>
    <cellStyle name="Normal 3 8 2 3 2 3" xfId="41953"/>
    <cellStyle name="Normal 3 8 2 3 3" xfId="41954"/>
    <cellStyle name="Normal 3 8 2 3 4" xfId="41955"/>
    <cellStyle name="Normal 3 8 2 3 5" xfId="41956"/>
    <cellStyle name="Normal 3 8 2 3 6" xfId="41957"/>
    <cellStyle name="Normal 3 8 2 4" xfId="41958"/>
    <cellStyle name="Normal 3 8 2 4 2" xfId="41959"/>
    <cellStyle name="Normal 3 8 2 4 3" xfId="41960"/>
    <cellStyle name="Normal 3 8 2 5" xfId="41961"/>
    <cellStyle name="Normal 3 8 2 6" xfId="41962"/>
    <cellStyle name="Normal 3 8 2 7" xfId="41963"/>
    <cellStyle name="Normal 3 8 2 8" xfId="41964"/>
    <cellStyle name="Normal 3 8 3" xfId="41965"/>
    <cellStyle name="Normal 3 8 3 2" xfId="41966"/>
    <cellStyle name="Normal 3 8 3 2 2" xfId="41967"/>
    <cellStyle name="Normal 3 8 3 2 2 2" xfId="41968"/>
    <cellStyle name="Normal 3 8 3 2 2 3" xfId="41969"/>
    <cellStyle name="Normal 3 8 3 2 3" xfId="41970"/>
    <cellStyle name="Normal 3 8 3 2 4" xfId="41971"/>
    <cellStyle name="Normal 3 8 3 2 5" xfId="41972"/>
    <cellStyle name="Normal 3 8 3 2 6" xfId="41973"/>
    <cellStyle name="Normal 3 8 3 3" xfId="41974"/>
    <cellStyle name="Normal 3 8 3 3 2" xfId="41975"/>
    <cellStyle name="Normal 3 8 3 3 3" xfId="41976"/>
    <cellStyle name="Normal 3 8 3 4" xfId="41977"/>
    <cellStyle name="Normal 3 8 3 5" xfId="41978"/>
    <cellStyle name="Normal 3 8 3 6" xfId="41979"/>
    <cellStyle name="Normal 3 8 3 7" xfId="41980"/>
    <cellStyle name="Normal 3 8 4" xfId="41981"/>
    <cellStyle name="Normal 3 8 4 2" xfId="41982"/>
    <cellStyle name="Normal 3 8 4 2 2" xfId="41983"/>
    <cellStyle name="Normal 3 8 4 2 3" xfId="41984"/>
    <cellStyle name="Normal 3 8 4 3" xfId="41985"/>
    <cellStyle name="Normal 3 8 4 4" xfId="41986"/>
    <cellStyle name="Normal 3 8 4 5" xfId="41987"/>
    <cellStyle name="Normal 3 8 4 6" xfId="41988"/>
    <cellStyle name="Normal 3 8 5" xfId="41989"/>
    <cellStyle name="Normal 3 8 5 2" xfId="41990"/>
    <cellStyle name="Normal 3 8 5 2 2" xfId="41991"/>
    <cellStyle name="Normal 3 8 5 2 3" xfId="41992"/>
    <cellStyle name="Normal 3 8 5 3" xfId="41993"/>
    <cellStyle name="Normal 3 8 5 4" xfId="41994"/>
    <cellStyle name="Normal 3 8 5 5" xfId="41995"/>
    <cellStyle name="Normal 3 8 5 6" xfId="41996"/>
    <cellStyle name="Normal 3 8 6" xfId="41997"/>
    <cellStyle name="Normal 3 8 6 2" xfId="41998"/>
    <cellStyle name="Normal 3 8 6 2 2" xfId="41999"/>
    <cellStyle name="Normal 3 8 6 2 3" xfId="42000"/>
    <cellStyle name="Normal 3 8 6 3" xfId="42001"/>
    <cellStyle name="Normal 3 8 6 4" xfId="42002"/>
    <cellStyle name="Normal 3 8 6 5" xfId="42003"/>
    <cellStyle name="Normal 3 8 6 6" xfId="42004"/>
    <cellStyle name="Normal 3 8 7" xfId="42005"/>
    <cellStyle name="Normal 3 8 7 2" xfId="42006"/>
    <cellStyle name="Normal 3 8 7 3" xfId="42007"/>
    <cellStyle name="Normal 3 8 8" xfId="42008"/>
    <cellStyle name="Normal 3 8 9" xfId="42009"/>
    <cellStyle name="Normal 3 9" xfId="42010"/>
    <cellStyle name="Normal 3 9 2" xfId="42011"/>
    <cellStyle name="Normal 3 9 3" xfId="42012"/>
    <cellStyle name="Normal 3 9 3 2" xfId="42013"/>
    <cellStyle name="Normal 3 9 3 3" xfId="42014"/>
    <cellStyle name="Normal 3 9 4" xfId="42015"/>
    <cellStyle name="Normal 3 9 5" xfId="42016"/>
    <cellStyle name="Normal 3 9 6" xfId="42017"/>
    <cellStyle name="Normal 3 9 7" xfId="42018"/>
    <cellStyle name="Normal 3_Apr" xfId="42019"/>
    <cellStyle name="Normal 30" xfId="42020"/>
    <cellStyle name="Normal 30 2" xfId="42021"/>
    <cellStyle name="Normal 30 2 2" xfId="42022"/>
    <cellStyle name="Normal 30 2 3" xfId="42023"/>
    <cellStyle name="Normal 30 3" xfId="42024"/>
    <cellStyle name="Normal 30 4" xfId="42025"/>
    <cellStyle name="Normal 30 5" xfId="42026"/>
    <cellStyle name="Normal 30 6" xfId="42027"/>
    <cellStyle name="Normal 31" xfId="42028"/>
    <cellStyle name="Normal 32" xfId="140"/>
    <cellStyle name="Normal 32 2" xfId="141"/>
    <cellStyle name="Normal 32 3" xfId="42029"/>
    <cellStyle name="Normal 33" xfId="42030"/>
    <cellStyle name="Normal 34" xfId="142"/>
    <cellStyle name="Normal 34 2" xfId="143"/>
    <cellStyle name="Normal 34 3" xfId="42031"/>
    <cellStyle name="Normal 35" xfId="42032"/>
    <cellStyle name="Normal 36" xfId="144"/>
    <cellStyle name="Normal 36 2" xfId="145"/>
    <cellStyle name="Normal 36 3" xfId="42033"/>
    <cellStyle name="Normal 37" xfId="42034"/>
    <cellStyle name="Normal 37 2" xfId="42035"/>
    <cellStyle name="Normal 38" xfId="42036"/>
    <cellStyle name="Normal 39" xfId="42037"/>
    <cellStyle name="Normal 39 2" xfId="42038"/>
    <cellStyle name="Normal 4" xfId="50"/>
    <cellStyle name="Normal 4 10" xfId="42039"/>
    <cellStyle name="Normal 4 10 2" xfId="42040"/>
    <cellStyle name="Normal 4 10 3" xfId="42041"/>
    <cellStyle name="Normal 4 11" xfId="42042"/>
    <cellStyle name="Normal 4 12" xfId="42043"/>
    <cellStyle name="Normal 4 13" xfId="42044"/>
    <cellStyle name="Normal 4 14" xfId="42045"/>
    <cellStyle name="Normal 4 2" xfId="146"/>
    <cellStyle name="Normal 4 2 10" xfId="42046"/>
    <cellStyle name="Normal 4 2 10 2" xfId="42047"/>
    <cellStyle name="Normal 4 2 10 2 2" xfId="42048"/>
    <cellStyle name="Normal 4 2 10 2 2 2" xfId="42049"/>
    <cellStyle name="Normal 4 2 10 2 2 3" xfId="42050"/>
    <cellStyle name="Normal 4 2 10 2 3" xfId="42051"/>
    <cellStyle name="Normal 4 2 10 2 4" xfId="42052"/>
    <cellStyle name="Normal 4 2 10 2 5" xfId="42053"/>
    <cellStyle name="Normal 4 2 10 2 6" xfId="42054"/>
    <cellStyle name="Normal 4 2 10 3" xfId="42055"/>
    <cellStyle name="Normal 4 2 10 3 2" xfId="42056"/>
    <cellStyle name="Normal 4 2 10 3 3" xfId="42057"/>
    <cellStyle name="Normal 4 2 10 4" xfId="42058"/>
    <cellStyle name="Normal 4 2 10 5" xfId="42059"/>
    <cellStyle name="Normal 4 2 10 6" xfId="42060"/>
    <cellStyle name="Normal 4 2 10 7" xfId="42061"/>
    <cellStyle name="Normal 4 2 11" xfId="42062"/>
    <cellStyle name="Normal 4 2 11 2" xfId="42063"/>
    <cellStyle name="Normal 4 2 11 2 2" xfId="42064"/>
    <cellStyle name="Normal 4 2 11 2 3" xfId="42065"/>
    <cellStyle name="Normal 4 2 11 3" xfId="42066"/>
    <cellStyle name="Normal 4 2 11 4" xfId="42067"/>
    <cellStyle name="Normal 4 2 11 5" xfId="42068"/>
    <cellStyle name="Normal 4 2 11 6" xfId="42069"/>
    <cellStyle name="Normal 4 2 2" xfId="420"/>
    <cellStyle name="Normal 4 2 2 10" xfId="42070"/>
    <cellStyle name="Normal 4 2 2 10 2" xfId="42071"/>
    <cellStyle name="Normal 4 2 2 10 2 2" xfId="42072"/>
    <cellStyle name="Normal 4 2 2 10 2 3" xfId="42073"/>
    <cellStyle name="Normal 4 2 2 10 3" xfId="42074"/>
    <cellStyle name="Normal 4 2 2 10 4" xfId="42075"/>
    <cellStyle name="Normal 4 2 2 10 5" xfId="42076"/>
    <cellStyle name="Normal 4 2 2 10 6" xfId="42077"/>
    <cellStyle name="Normal 4 2 2 11" xfId="42078"/>
    <cellStyle name="Normal 4 2 2 11 2" xfId="42079"/>
    <cellStyle name="Normal 4 2 2 11 2 2" xfId="42080"/>
    <cellStyle name="Normal 4 2 2 11 2 3" xfId="42081"/>
    <cellStyle name="Normal 4 2 2 11 3" xfId="42082"/>
    <cellStyle name="Normal 4 2 2 11 4" xfId="42083"/>
    <cellStyle name="Normal 4 2 2 11 5" xfId="42084"/>
    <cellStyle name="Normal 4 2 2 11 6" xfId="42085"/>
    <cellStyle name="Normal 4 2 2 12" xfId="42086"/>
    <cellStyle name="Normal 4 2 2 12 2" xfId="42087"/>
    <cellStyle name="Normal 4 2 2 12 3" xfId="42088"/>
    <cellStyle name="Normal 4 2 2 13" xfId="42089"/>
    <cellStyle name="Normal 4 2 2 14" xfId="42090"/>
    <cellStyle name="Normal 4 2 2 15" xfId="42091"/>
    <cellStyle name="Normal 4 2 2 16" xfId="42092"/>
    <cellStyle name="Normal 4 2 2 2" xfId="421"/>
    <cellStyle name="Normal 4 2 2 2 10" xfId="42093"/>
    <cellStyle name="Normal 4 2 2 2 10 2" xfId="42094"/>
    <cellStyle name="Normal 4 2 2 2 10 3" xfId="42095"/>
    <cellStyle name="Normal 4 2 2 2 11" xfId="42096"/>
    <cellStyle name="Normal 4 2 2 2 12" xfId="42097"/>
    <cellStyle name="Normal 4 2 2 2 13" xfId="42098"/>
    <cellStyle name="Normal 4 2 2 2 14" xfId="42099"/>
    <cellStyle name="Normal 4 2 2 2 2" xfId="42100"/>
    <cellStyle name="Normal 4 2 2 2 2 10" xfId="42101"/>
    <cellStyle name="Normal 4 2 2 2 2 11" xfId="42102"/>
    <cellStyle name="Normal 4 2 2 2 2 12" xfId="42103"/>
    <cellStyle name="Normal 4 2 2 2 2 13" xfId="42104"/>
    <cellStyle name="Normal 4 2 2 2 2 2" xfId="42105"/>
    <cellStyle name="Normal 4 2 2 2 2 2 10" xfId="42106"/>
    <cellStyle name="Normal 4 2 2 2 2 2 2" xfId="42107"/>
    <cellStyle name="Normal 4 2 2 2 2 2 2 2" xfId="42108"/>
    <cellStyle name="Normal 4 2 2 2 2 2 2 2 2" xfId="42109"/>
    <cellStyle name="Normal 4 2 2 2 2 2 2 2 2 2" xfId="42110"/>
    <cellStyle name="Normal 4 2 2 2 2 2 2 2 2 3" xfId="42111"/>
    <cellStyle name="Normal 4 2 2 2 2 2 2 2 3" xfId="42112"/>
    <cellStyle name="Normal 4 2 2 2 2 2 2 2 4" xfId="42113"/>
    <cellStyle name="Normal 4 2 2 2 2 2 2 2 5" xfId="42114"/>
    <cellStyle name="Normal 4 2 2 2 2 2 2 2 6" xfId="42115"/>
    <cellStyle name="Normal 4 2 2 2 2 2 2 3" xfId="42116"/>
    <cellStyle name="Normal 4 2 2 2 2 2 2 3 2" xfId="42117"/>
    <cellStyle name="Normal 4 2 2 2 2 2 2 3 2 2" xfId="42118"/>
    <cellStyle name="Normal 4 2 2 2 2 2 2 3 2 3" xfId="42119"/>
    <cellStyle name="Normal 4 2 2 2 2 2 2 3 3" xfId="42120"/>
    <cellStyle name="Normal 4 2 2 2 2 2 2 3 4" xfId="42121"/>
    <cellStyle name="Normal 4 2 2 2 2 2 2 3 5" xfId="42122"/>
    <cellStyle name="Normal 4 2 2 2 2 2 2 3 6" xfId="42123"/>
    <cellStyle name="Normal 4 2 2 2 2 2 2 4" xfId="42124"/>
    <cellStyle name="Normal 4 2 2 2 2 2 2 4 2" xfId="42125"/>
    <cellStyle name="Normal 4 2 2 2 2 2 2 4 3" xfId="42126"/>
    <cellStyle name="Normal 4 2 2 2 2 2 2 5" xfId="42127"/>
    <cellStyle name="Normal 4 2 2 2 2 2 2 6" xfId="42128"/>
    <cellStyle name="Normal 4 2 2 2 2 2 2 7" xfId="42129"/>
    <cellStyle name="Normal 4 2 2 2 2 2 2 8" xfId="42130"/>
    <cellStyle name="Normal 4 2 2 2 2 2 3" xfId="42131"/>
    <cellStyle name="Normal 4 2 2 2 2 2 3 2" xfId="42132"/>
    <cellStyle name="Normal 4 2 2 2 2 2 3 2 2" xfId="42133"/>
    <cellStyle name="Normal 4 2 2 2 2 2 3 2 2 2" xfId="42134"/>
    <cellStyle name="Normal 4 2 2 2 2 2 3 2 2 3" xfId="42135"/>
    <cellStyle name="Normal 4 2 2 2 2 2 3 2 3" xfId="42136"/>
    <cellStyle name="Normal 4 2 2 2 2 2 3 2 4" xfId="42137"/>
    <cellStyle name="Normal 4 2 2 2 2 2 3 2 5" xfId="42138"/>
    <cellStyle name="Normal 4 2 2 2 2 2 3 2 6" xfId="42139"/>
    <cellStyle name="Normal 4 2 2 2 2 2 3 3" xfId="42140"/>
    <cellStyle name="Normal 4 2 2 2 2 2 3 3 2" xfId="42141"/>
    <cellStyle name="Normal 4 2 2 2 2 2 3 3 3" xfId="42142"/>
    <cellStyle name="Normal 4 2 2 2 2 2 3 4" xfId="42143"/>
    <cellStyle name="Normal 4 2 2 2 2 2 3 5" xfId="42144"/>
    <cellStyle name="Normal 4 2 2 2 2 2 3 6" xfId="42145"/>
    <cellStyle name="Normal 4 2 2 2 2 2 3 7" xfId="42146"/>
    <cellStyle name="Normal 4 2 2 2 2 2 4" xfId="42147"/>
    <cellStyle name="Normal 4 2 2 2 2 2 4 2" xfId="42148"/>
    <cellStyle name="Normal 4 2 2 2 2 2 4 2 2" xfId="42149"/>
    <cellStyle name="Normal 4 2 2 2 2 2 4 2 3" xfId="42150"/>
    <cellStyle name="Normal 4 2 2 2 2 2 4 3" xfId="42151"/>
    <cellStyle name="Normal 4 2 2 2 2 2 4 4" xfId="42152"/>
    <cellStyle name="Normal 4 2 2 2 2 2 4 5" xfId="42153"/>
    <cellStyle name="Normal 4 2 2 2 2 2 4 6" xfId="42154"/>
    <cellStyle name="Normal 4 2 2 2 2 2 5" xfId="42155"/>
    <cellStyle name="Normal 4 2 2 2 2 2 5 2" xfId="42156"/>
    <cellStyle name="Normal 4 2 2 2 2 2 5 2 2" xfId="42157"/>
    <cellStyle name="Normal 4 2 2 2 2 2 5 2 3" xfId="42158"/>
    <cellStyle name="Normal 4 2 2 2 2 2 5 3" xfId="42159"/>
    <cellStyle name="Normal 4 2 2 2 2 2 5 4" xfId="42160"/>
    <cellStyle name="Normal 4 2 2 2 2 2 5 5" xfId="42161"/>
    <cellStyle name="Normal 4 2 2 2 2 2 5 6" xfId="42162"/>
    <cellStyle name="Normal 4 2 2 2 2 2 6" xfId="42163"/>
    <cellStyle name="Normal 4 2 2 2 2 2 6 2" xfId="42164"/>
    <cellStyle name="Normal 4 2 2 2 2 2 6 3" xfId="42165"/>
    <cellStyle name="Normal 4 2 2 2 2 2 7" xfId="42166"/>
    <cellStyle name="Normal 4 2 2 2 2 2 8" xfId="42167"/>
    <cellStyle name="Normal 4 2 2 2 2 2 9" xfId="42168"/>
    <cellStyle name="Normal 4 2 2 2 2 3" xfId="42169"/>
    <cellStyle name="Normal 4 2 2 2 2 3 2" xfId="42170"/>
    <cellStyle name="Normal 4 2 2 2 2 3 2 2" xfId="42171"/>
    <cellStyle name="Normal 4 2 2 2 2 3 2 2 2" xfId="42172"/>
    <cellStyle name="Normal 4 2 2 2 2 3 2 2 2 2" xfId="42173"/>
    <cellStyle name="Normal 4 2 2 2 2 3 2 2 2 3" xfId="42174"/>
    <cellStyle name="Normal 4 2 2 2 2 3 2 2 3" xfId="42175"/>
    <cellStyle name="Normal 4 2 2 2 2 3 2 2 4" xfId="42176"/>
    <cellStyle name="Normal 4 2 2 2 2 3 2 2 5" xfId="42177"/>
    <cellStyle name="Normal 4 2 2 2 2 3 2 2 6" xfId="42178"/>
    <cellStyle name="Normal 4 2 2 2 2 3 2 3" xfId="42179"/>
    <cellStyle name="Normal 4 2 2 2 2 3 2 3 2" xfId="42180"/>
    <cellStyle name="Normal 4 2 2 2 2 3 2 3 3" xfId="42181"/>
    <cellStyle name="Normal 4 2 2 2 2 3 2 4" xfId="42182"/>
    <cellStyle name="Normal 4 2 2 2 2 3 2 5" xfId="42183"/>
    <cellStyle name="Normal 4 2 2 2 2 3 2 6" xfId="42184"/>
    <cellStyle name="Normal 4 2 2 2 2 3 2 7" xfId="42185"/>
    <cellStyle name="Normal 4 2 2 2 2 3 3" xfId="42186"/>
    <cellStyle name="Normal 4 2 2 2 2 3 3 2" xfId="42187"/>
    <cellStyle name="Normal 4 2 2 2 2 3 3 2 2" xfId="42188"/>
    <cellStyle name="Normal 4 2 2 2 2 3 3 2 3" xfId="42189"/>
    <cellStyle name="Normal 4 2 2 2 2 3 3 3" xfId="42190"/>
    <cellStyle name="Normal 4 2 2 2 2 3 3 4" xfId="42191"/>
    <cellStyle name="Normal 4 2 2 2 2 3 3 5" xfId="42192"/>
    <cellStyle name="Normal 4 2 2 2 2 3 3 6" xfId="42193"/>
    <cellStyle name="Normal 4 2 2 2 2 3 4" xfId="42194"/>
    <cellStyle name="Normal 4 2 2 2 2 3 4 2" xfId="42195"/>
    <cellStyle name="Normal 4 2 2 2 2 3 4 2 2" xfId="42196"/>
    <cellStyle name="Normal 4 2 2 2 2 3 4 2 3" xfId="42197"/>
    <cellStyle name="Normal 4 2 2 2 2 3 4 3" xfId="42198"/>
    <cellStyle name="Normal 4 2 2 2 2 3 4 4" xfId="42199"/>
    <cellStyle name="Normal 4 2 2 2 2 3 4 5" xfId="42200"/>
    <cellStyle name="Normal 4 2 2 2 2 3 4 6" xfId="42201"/>
    <cellStyle name="Normal 4 2 2 2 2 3 5" xfId="42202"/>
    <cellStyle name="Normal 4 2 2 2 2 3 5 2" xfId="42203"/>
    <cellStyle name="Normal 4 2 2 2 2 3 5 3" xfId="42204"/>
    <cellStyle name="Normal 4 2 2 2 2 3 6" xfId="42205"/>
    <cellStyle name="Normal 4 2 2 2 2 3 7" xfId="42206"/>
    <cellStyle name="Normal 4 2 2 2 2 3 8" xfId="42207"/>
    <cellStyle name="Normal 4 2 2 2 2 3 9" xfId="42208"/>
    <cellStyle name="Normal 4 2 2 2 2 4" xfId="42209"/>
    <cellStyle name="Normal 4 2 2 2 2 4 2" xfId="42210"/>
    <cellStyle name="Normal 4 2 2 2 2 4 2 2" xfId="42211"/>
    <cellStyle name="Normal 4 2 2 2 2 4 2 2 2" xfId="42212"/>
    <cellStyle name="Normal 4 2 2 2 2 4 2 2 3" xfId="42213"/>
    <cellStyle name="Normal 4 2 2 2 2 4 2 3" xfId="42214"/>
    <cellStyle name="Normal 4 2 2 2 2 4 2 4" xfId="42215"/>
    <cellStyle name="Normal 4 2 2 2 2 4 2 5" xfId="42216"/>
    <cellStyle name="Normal 4 2 2 2 2 4 2 6" xfId="42217"/>
    <cellStyle name="Normal 4 2 2 2 2 4 3" xfId="42218"/>
    <cellStyle name="Normal 4 2 2 2 2 4 3 2" xfId="42219"/>
    <cellStyle name="Normal 4 2 2 2 2 4 3 3" xfId="42220"/>
    <cellStyle name="Normal 4 2 2 2 2 4 4" xfId="42221"/>
    <cellStyle name="Normal 4 2 2 2 2 4 5" xfId="42222"/>
    <cellStyle name="Normal 4 2 2 2 2 4 6" xfId="42223"/>
    <cellStyle name="Normal 4 2 2 2 2 4 7" xfId="42224"/>
    <cellStyle name="Normal 4 2 2 2 2 5" xfId="42225"/>
    <cellStyle name="Normal 4 2 2 2 2 5 2" xfId="42226"/>
    <cellStyle name="Normal 4 2 2 2 2 5 2 2" xfId="42227"/>
    <cellStyle name="Normal 4 2 2 2 2 5 2 3" xfId="42228"/>
    <cellStyle name="Normal 4 2 2 2 2 5 3" xfId="42229"/>
    <cellStyle name="Normal 4 2 2 2 2 5 4" xfId="42230"/>
    <cellStyle name="Normal 4 2 2 2 2 5 5" xfId="42231"/>
    <cellStyle name="Normal 4 2 2 2 2 5 6" xfId="42232"/>
    <cellStyle name="Normal 4 2 2 2 2 6" xfId="42233"/>
    <cellStyle name="Normal 4 2 2 2 2 6 2" xfId="42234"/>
    <cellStyle name="Normal 4 2 2 2 2 6 2 2" xfId="42235"/>
    <cellStyle name="Normal 4 2 2 2 2 6 2 3" xfId="42236"/>
    <cellStyle name="Normal 4 2 2 2 2 6 3" xfId="42237"/>
    <cellStyle name="Normal 4 2 2 2 2 6 4" xfId="42238"/>
    <cellStyle name="Normal 4 2 2 2 2 6 5" xfId="42239"/>
    <cellStyle name="Normal 4 2 2 2 2 6 6" xfId="42240"/>
    <cellStyle name="Normal 4 2 2 2 2 7" xfId="42241"/>
    <cellStyle name="Normal 4 2 2 2 2 7 2" xfId="42242"/>
    <cellStyle name="Normal 4 2 2 2 2 7 2 2" xfId="42243"/>
    <cellStyle name="Normal 4 2 2 2 2 7 2 3" xfId="42244"/>
    <cellStyle name="Normal 4 2 2 2 2 7 3" xfId="42245"/>
    <cellStyle name="Normal 4 2 2 2 2 7 4" xfId="42246"/>
    <cellStyle name="Normal 4 2 2 2 2 7 5" xfId="42247"/>
    <cellStyle name="Normal 4 2 2 2 2 7 6" xfId="42248"/>
    <cellStyle name="Normal 4 2 2 2 2 8" xfId="42249"/>
    <cellStyle name="Normal 4 2 2 2 2 8 2" xfId="42250"/>
    <cellStyle name="Normal 4 2 2 2 2 8 2 2" xfId="42251"/>
    <cellStyle name="Normal 4 2 2 2 2 8 2 3" xfId="42252"/>
    <cellStyle name="Normal 4 2 2 2 2 8 3" xfId="42253"/>
    <cellStyle name="Normal 4 2 2 2 2 8 4" xfId="42254"/>
    <cellStyle name="Normal 4 2 2 2 2 8 5" xfId="42255"/>
    <cellStyle name="Normal 4 2 2 2 2 8 6" xfId="42256"/>
    <cellStyle name="Normal 4 2 2 2 2 9" xfId="42257"/>
    <cellStyle name="Normal 4 2 2 2 2 9 2" xfId="42258"/>
    <cellStyle name="Normal 4 2 2 2 2 9 3" xfId="42259"/>
    <cellStyle name="Normal 4 2 2 2 3" xfId="42260"/>
    <cellStyle name="Normal 4 2 2 2 3 10" xfId="42261"/>
    <cellStyle name="Normal 4 2 2 2 3 2" xfId="42262"/>
    <cellStyle name="Normal 4 2 2 2 3 2 2" xfId="42263"/>
    <cellStyle name="Normal 4 2 2 2 3 2 2 2" xfId="42264"/>
    <cellStyle name="Normal 4 2 2 2 3 2 2 2 2" xfId="42265"/>
    <cellStyle name="Normal 4 2 2 2 3 2 2 2 3" xfId="42266"/>
    <cellStyle name="Normal 4 2 2 2 3 2 2 3" xfId="42267"/>
    <cellStyle name="Normal 4 2 2 2 3 2 2 4" xfId="42268"/>
    <cellStyle name="Normal 4 2 2 2 3 2 2 5" xfId="42269"/>
    <cellStyle name="Normal 4 2 2 2 3 2 2 6" xfId="42270"/>
    <cellStyle name="Normal 4 2 2 2 3 2 3" xfId="42271"/>
    <cellStyle name="Normal 4 2 2 2 3 2 3 2" xfId="42272"/>
    <cellStyle name="Normal 4 2 2 2 3 2 3 2 2" xfId="42273"/>
    <cellStyle name="Normal 4 2 2 2 3 2 3 2 3" xfId="42274"/>
    <cellStyle name="Normal 4 2 2 2 3 2 3 3" xfId="42275"/>
    <cellStyle name="Normal 4 2 2 2 3 2 3 4" xfId="42276"/>
    <cellStyle name="Normal 4 2 2 2 3 2 3 5" xfId="42277"/>
    <cellStyle name="Normal 4 2 2 2 3 2 3 6" xfId="42278"/>
    <cellStyle name="Normal 4 2 2 2 3 2 4" xfId="42279"/>
    <cellStyle name="Normal 4 2 2 2 3 2 4 2" xfId="42280"/>
    <cellStyle name="Normal 4 2 2 2 3 2 4 3" xfId="42281"/>
    <cellStyle name="Normal 4 2 2 2 3 2 5" xfId="42282"/>
    <cellStyle name="Normal 4 2 2 2 3 2 6" xfId="42283"/>
    <cellStyle name="Normal 4 2 2 2 3 2 7" xfId="42284"/>
    <cellStyle name="Normal 4 2 2 2 3 2 8" xfId="42285"/>
    <cellStyle name="Normal 4 2 2 2 3 3" xfId="42286"/>
    <cellStyle name="Normal 4 2 2 2 3 3 2" xfId="42287"/>
    <cellStyle name="Normal 4 2 2 2 3 3 2 2" xfId="42288"/>
    <cellStyle name="Normal 4 2 2 2 3 3 2 2 2" xfId="42289"/>
    <cellStyle name="Normal 4 2 2 2 3 3 2 2 3" xfId="42290"/>
    <cellStyle name="Normal 4 2 2 2 3 3 2 3" xfId="42291"/>
    <cellStyle name="Normal 4 2 2 2 3 3 2 4" xfId="42292"/>
    <cellStyle name="Normal 4 2 2 2 3 3 2 5" xfId="42293"/>
    <cellStyle name="Normal 4 2 2 2 3 3 2 6" xfId="42294"/>
    <cellStyle name="Normal 4 2 2 2 3 3 3" xfId="42295"/>
    <cellStyle name="Normal 4 2 2 2 3 3 3 2" xfId="42296"/>
    <cellStyle name="Normal 4 2 2 2 3 3 3 3" xfId="42297"/>
    <cellStyle name="Normal 4 2 2 2 3 3 4" xfId="42298"/>
    <cellStyle name="Normal 4 2 2 2 3 3 5" xfId="42299"/>
    <cellStyle name="Normal 4 2 2 2 3 3 6" xfId="42300"/>
    <cellStyle name="Normal 4 2 2 2 3 3 7" xfId="42301"/>
    <cellStyle name="Normal 4 2 2 2 3 4" xfId="42302"/>
    <cellStyle name="Normal 4 2 2 2 3 4 2" xfId="42303"/>
    <cellStyle name="Normal 4 2 2 2 3 4 2 2" xfId="42304"/>
    <cellStyle name="Normal 4 2 2 2 3 4 2 3" xfId="42305"/>
    <cellStyle name="Normal 4 2 2 2 3 4 3" xfId="42306"/>
    <cellStyle name="Normal 4 2 2 2 3 4 4" xfId="42307"/>
    <cellStyle name="Normal 4 2 2 2 3 4 5" xfId="42308"/>
    <cellStyle name="Normal 4 2 2 2 3 4 6" xfId="42309"/>
    <cellStyle name="Normal 4 2 2 2 3 5" xfId="42310"/>
    <cellStyle name="Normal 4 2 2 2 3 5 2" xfId="42311"/>
    <cellStyle name="Normal 4 2 2 2 3 5 2 2" xfId="42312"/>
    <cellStyle name="Normal 4 2 2 2 3 5 2 3" xfId="42313"/>
    <cellStyle name="Normal 4 2 2 2 3 5 3" xfId="42314"/>
    <cellStyle name="Normal 4 2 2 2 3 5 4" xfId="42315"/>
    <cellStyle name="Normal 4 2 2 2 3 5 5" xfId="42316"/>
    <cellStyle name="Normal 4 2 2 2 3 5 6" xfId="42317"/>
    <cellStyle name="Normal 4 2 2 2 3 6" xfId="42318"/>
    <cellStyle name="Normal 4 2 2 2 3 6 2" xfId="42319"/>
    <cellStyle name="Normal 4 2 2 2 3 6 3" xfId="42320"/>
    <cellStyle name="Normal 4 2 2 2 3 7" xfId="42321"/>
    <cellStyle name="Normal 4 2 2 2 3 8" xfId="42322"/>
    <cellStyle name="Normal 4 2 2 2 3 9" xfId="42323"/>
    <cellStyle name="Normal 4 2 2 2 4" xfId="42324"/>
    <cellStyle name="Normal 4 2 2 2 4 2" xfId="42325"/>
    <cellStyle name="Normal 4 2 2 2 4 2 2" xfId="42326"/>
    <cellStyle name="Normal 4 2 2 2 4 2 2 2" xfId="42327"/>
    <cellStyle name="Normal 4 2 2 2 4 2 2 2 2" xfId="42328"/>
    <cellStyle name="Normal 4 2 2 2 4 2 2 2 3" xfId="42329"/>
    <cellStyle name="Normal 4 2 2 2 4 2 2 3" xfId="42330"/>
    <cellStyle name="Normal 4 2 2 2 4 2 2 4" xfId="42331"/>
    <cellStyle name="Normal 4 2 2 2 4 2 2 5" xfId="42332"/>
    <cellStyle name="Normal 4 2 2 2 4 2 2 6" xfId="42333"/>
    <cellStyle name="Normal 4 2 2 2 4 2 3" xfId="42334"/>
    <cellStyle name="Normal 4 2 2 2 4 2 3 2" xfId="42335"/>
    <cellStyle name="Normal 4 2 2 2 4 2 3 3" xfId="42336"/>
    <cellStyle name="Normal 4 2 2 2 4 2 4" xfId="42337"/>
    <cellStyle name="Normal 4 2 2 2 4 2 5" xfId="42338"/>
    <cellStyle name="Normal 4 2 2 2 4 2 6" xfId="42339"/>
    <cellStyle name="Normal 4 2 2 2 4 2 7" xfId="42340"/>
    <cellStyle name="Normal 4 2 2 2 4 3" xfId="42341"/>
    <cellStyle name="Normal 4 2 2 2 4 3 2" xfId="42342"/>
    <cellStyle name="Normal 4 2 2 2 4 3 2 2" xfId="42343"/>
    <cellStyle name="Normal 4 2 2 2 4 3 2 3" xfId="42344"/>
    <cellStyle name="Normal 4 2 2 2 4 3 3" xfId="42345"/>
    <cellStyle name="Normal 4 2 2 2 4 3 4" xfId="42346"/>
    <cellStyle name="Normal 4 2 2 2 4 3 5" xfId="42347"/>
    <cellStyle name="Normal 4 2 2 2 4 3 6" xfId="42348"/>
    <cellStyle name="Normal 4 2 2 2 4 4" xfId="42349"/>
    <cellStyle name="Normal 4 2 2 2 4 4 2" xfId="42350"/>
    <cellStyle name="Normal 4 2 2 2 4 4 2 2" xfId="42351"/>
    <cellStyle name="Normal 4 2 2 2 4 4 2 3" xfId="42352"/>
    <cellStyle name="Normal 4 2 2 2 4 4 3" xfId="42353"/>
    <cellStyle name="Normal 4 2 2 2 4 4 4" xfId="42354"/>
    <cellStyle name="Normal 4 2 2 2 4 4 5" xfId="42355"/>
    <cellStyle name="Normal 4 2 2 2 4 4 6" xfId="42356"/>
    <cellStyle name="Normal 4 2 2 2 4 5" xfId="42357"/>
    <cellStyle name="Normal 4 2 2 2 4 5 2" xfId="42358"/>
    <cellStyle name="Normal 4 2 2 2 4 5 3" xfId="42359"/>
    <cellStyle name="Normal 4 2 2 2 4 6" xfId="42360"/>
    <cellStyle name="Normal 4 2 2 2 4 7" xfId="42361"/>
    <cellStyle name="Normal 4 2 2 2 4 8" xfId="42362"/>
    <cellStyle name="Normal 4 2 2 2 4 9" xfId="42363"/>
    <cellStyle name="Normal 4 2 2 2 5" xfId="42364"/>
    <cellStyle name="Normal 4 2 2 2 5 2" xfId="42365"/>
    <cellStyle name="Normal 4 2 2 2 5 2 2" xfId="42366"/>
    <cellStyle name="Normal 4 2 2 2 5 2 2 2" xfId="42367"/>
    <cellStyle name="Normal 4 2 2 2 5 2 2 3" xfId="42368"/>
    <cellStyle name="Normal 4 2 2 2 5 2 3" xfId="42369"/>
    <cellStyle name="Normal 4 2 2 2 5 2 4" xfId="42370"/>
    <cellStyle name="Normal 4 2 2 2 5 2 5" xfId="42371"/>
    <cellStyle name="Normal 4 2 2 2 5 2 6" xfId="42372"/>
    <cellStyle name="Normal 4 2 2 2 5 3" xfId="42373"/>
    <cellStyle name="Normal 4 2 2 2 5 3 2" xfId="42374"/>
    <cellStyle name="Normal 4 2 2 2 5 3 3" xfId="42375"/>
    <cellStyle name="Normal 4 2 2 2 5 4" xfId="42376"/>
    <cellStyle name="Normal 4 2 2 2 5 5" xfId="42377"/>
    <cellStyle name="Normal 4 2 2 2 5 6" xfId="42378"/>
    <cellStyle name="Normal 4 2 2 2 5 7" xfId="42379"/>
    <cellStyle name="Normal 4 2 2 2 6" xfId="42380"/>
    <cellStyle name="Normal 4 2 2 2 6 2" xfId="42381"/>
    <cellStyle name="Normal 4 2 2 2 6 2 2" xfId="42382"/>
    <cellStyle name="Normal 4 2 2 2 6 2 3" xfId="42383"/>
    <cellStyle name="Normal 4 2 2 2 6 3" xfId="42384"/>
    <cellStyle name="Normal 4 2 2 2 6 4" xfId="42385"/>
    <cellStyle name="Normal 4 2 2 2 6 5" xfId="42386"/>
    <cellStyle name="Normal 4 2 2 2 6 6" xfId="42387"/>
    <cellStyle name="Normal 4 2 2 2 7" xfId="42388"/>
    <cellStyle name="Normal 4 2 2 2 7 2" xfId="42389"/>
    <cellStyle name="Normal 4 2 2 2 7 2 2" xfId="42390"/>
    <cellStyle name="Normal 4 2 2 2 7 2 3" xfId="42391"/>
    <cellStyle name="Normal 4 2 2 2 7 3" xfId="42392"/>
    <cellStyle name="Normal 4 2 2 2 7 4" xfId="42393"/>
    <cellStyle name="Normal 4 2 2 2 7 5" xfId="42394"/>
    <cellStyle name="Normal 4 2 2 2 7 6" xfId="42395"/>
    <cellStyle name="Normal 4 2 2 2 8" xfId="42396"/>
    <cellStyle name="Normal 4 2 2 2 8 2" xfId="42397"/>
    <cellStyle name="Normal 4 2 2 2 8 2 2" xfId="42398"/>
    <cellStyle name="Normal 4 2 2 2 8 2 3" xfId="42399"/>
    <cellStyle name="Normal 4 2 2 2 8 3" xfId="42400"/>
    <cellStyle name="Normal 4 2 2 2 8 4" xfId="42401"/>
    <cellStyle name="Normal 4 2 2 2 8 5" xfId="42402"/>
    <cellStyle name="Normal 4 2 2 2 8 6" xfId="42403"/>
    <cellStyle name="Normal 4 2 2 2 9" xfId="42404"/>
    <cellStyle name="Normal 4 2 2 2 9 2" xfId="42405"/>
    <cellStyle name="Normal 4 2 2 2 9 2 2" xfId="42406"/>
    <cellStyle name="Normal 4 2 2 2 9 2 3" xfId="42407"/>
    <cellStyle name="Normal 4 2 2 2 9 3" xfId="42408"/>
    <cellStyle name="Normal 4 2 2 2 9 4" xfId="42409"/>
    <cellStyle name="Normal 4 2 2 2 9 5" xfId="42410"/>
    <cellStyle name="Normal 4 2 2 2 9 6" xfId="42411"/>
    <cellStyle name="Normal 4 2 2 3" xfId="422"/>
    <cellStyle name="Normal 4 2 2 3 10" xfId="42412"/>
    <cellStyle name="Normal 4 2 2 3 10 2" xfId="42413"/>
    <cellStyle name="Normal 4 2 2 3 10 3" xfId="42414"/>
    <cellStyle name="Normal 4 2 2 3 11" xfId="42415"/>
    <cellStyle name="Normal 4 2 2 3 12" xfId="42416"/>
    <cellStyle name="Normal 4 2 2 3 13" xfId="42417"/>
    <cellStyle name="Normal 4 2 2 3 14" xfId="42418"/>
    <cellStyle name="Normal 4 2 2 3 2" xfId="42419"/>
    <cellStyle name="Normal 4 2 2 3 2 10" xfId="42420"/>
    <cellStyle name="Normal 4 2 2 3 2 11" xfId="42421"/>
    <cellStyle name="Normal 4 2 2 3 2 12" xfId="42422"/>
    <cellStyle name="Normal 4 2 2 3 2 13" xfId="42423"/>
    <cellStyle name="Normal 4 2 2 3 2 2" xfId="42424"/>
    <cellStyle name="Normal 4 2 2 3 2 2 10" xfId="42425"/>
    <cellStyle name="Normal 4 2 2 3 2 2 2" xfId="42426"/>
    <cellStyle name="Normal 4 2 2 3 2 2 2 2" xfId="42427"/>
    <cellStyle name="Normal 4 2 2 3 2 2 2 2 2" xfId="42428"/>
    <cellStyle name="Normal 4 2 2 3 2 2 2 2 2 2" xfId="42429"/>
    <cellStyle name="Normal 4 2 2 3 2 2 2 2 2 3" xfId="42430"/>
    <cellStyle name="Normal 4 2 2 3 2 2 2 2 3" xfId="42431"/>
    <cellStyle name="Normal 4 2 2 3 2 2 2 2 4" xfId="42432"/>
    <cellStyle name="Normal 4 2 2 3 2 2 2 2 5" xfId="42433"/>
    <cellStyle name="Normal 4 2 2 3 2 2 2 2 6" xfId="42434"/>
    <cellStyle name="Normal 4 2 2 3 2 2 2 3" xfId="42435"/>
    <cellStyle name="Normal 4 2 2 3 2 2 2 3 2" xfId="42436"/>
    <cellStyle name="Normal 4 2 2 3 2 2 2 3 2 2" xfId="42437"/>
    <cellStyle name="Normal 4 2 2 3 2 2 2 3 2 3" xfId="42438"/>
    <cellStyle name="Normal 4 2 2 3 2 2 2 3 3" xfId="42439"/>
    <cellStyle name="Normal 4 2 2 3 2 2 2 3 4" xfId="42440"/>
    <cellStyle name="Normal 4 2 2 3 2 2 2 3 5" xfId="42441"/>
    <cellStyle name="Normal 4 2 2 3 2 2 2 3 6" xfId="42442"/>
    <cellStyle name="Normal 4 2 2 3 2 2 2 4" xfId="42443"/>
    <cellStyle name="Normal 4 2 2 3 2 2 2 4 2" xfId="42444"/>
    <cellStyle name="Normal 4 2 2 3 2 2 2 4 3" xfId="42445"/>
    <cellStyle name="Normal 4 2 2 3 2 2 2 5" xfId="42446"/>
    <cellStyle name="Normal 4 2 2 3 2 2 2 6" xfId="42447"/>
    <cellStyle name="Normal 4 2 2 3 2 2 2 7" xfId="42448"/>
    <cellStyle name="Normal 4 2 2 3 2 2 2 8" xfId="42449"/>
    <cellStyle name="Normal 4 2 2 3 2 2 3" xfId="42450"/>
    <cellStyle name="Normal 4 2 2 3 2 2 3 2" xfId="42451"/>
    <cellStyle name="Normal 4 2 2 3 2 2 3 2 2" xfId="42452"/>
    <cellStyle name="Normal 4 2 2 3 2 2 3 2 2 2" xfId="42453"/>
    <cellStyle name="Normal 4 2 2 3 2 2 3 2 2 3" xfId="42454"/>
    <cellStyle name="Normal 4 2 2 3 2 2 3 2 3" xfId="42455"/>
    <cellStyle name="Normal 4 2 2 3 2 2 3 2 4" xfId="42456"/>
    <cellStyle name="Normal 4 2 2 3 2 2 3 2 5" xfId="42457"/>
    <cellStyle name="Normal 4 2 2 3 2 2 3 2 6" xfId="42458"/>
    <cellStyle name="Normal 4 2 2 3 2 2 3 3" xfId="42459"/>
    <cellStyle name="Normal 4 2 2 3 2 2 3 3 2" xfId="42460"/>
    <cellStyle name="Normal 4 2 2 3 2 2 3 3 3" xfId="42461"/>
    <cellStyle name="Normal 4 2 2 3 2 2 3 4" xfId="42462"/>
    <cellStyle name="Normal 4 2 2 3 2 2 3 5" xfId="42463"/>
    <cellStyle name="Normal 4 2 2 3 2 2 3 6" xfId="42464"/>
    <cellStyle name="Normal 4 2 2 3 2 2 3 7" xfId="42465"/>
    <cellStyle name="Normal 4 2 2 3 2 2 4" xfId="42466"/>
    <cellStyle name="Normal 4 2 2 3 2 2 4 2" xfId="42467"/>
    <cellStyle name="Normal 4 2 2 3 2 2 4 2 2" xfId="42468"/>
    <cellStyle name="Normal 4 2 2 3 2 2 4 2 3" xfId="42469"/>
    <cellStyle name="Normal 4 2 2 3 2 2 4 3" xfId="42470"/>
    <cellStyle name="Normal 4 2 2 3 2 2 4 4" xfId="42471"/>
    <cellStyle name="Normal 4 2 2 3 2 2 4 5" xfId="42472"/>
    <cellStyle name="Normal 4 2 2 3 2 2 4 6" xfId="42473"/>
    <cellStyle name="Normal 4 2 2 3 2 2 5" xfId="42474"/>
    <cellStyle name="Normal 4 2 2 3 2 2 5 2" xfId="42475"/>
    <cellStyle name="Normal 4 2 2 3 2 2 5 2 2" xfId="42476"/>
    <cellStyle name="Normal 4 2 2 3 2 2 5 2 3" xfId="42477"/>
    <cellStyle name="Normal 4 2 2 3 2 2 5 3" xfId="42478"/>
    <cellStyle name="Normal 4 2 2 3 2 2 5 4" xfId="42479"/>
    <cellStyle name="Normal 4 2 2 3 2 2 5 5" xfId="42480"/>
    <cellStyle name="Normal 4 2 2 3 2 2 5 6" xfId="42481"/>
    <cellStyle name="Normal 4 2 2 3 2 2 6" xfId="42482"/>
    <cellStyle name="Normal 4 2 2 3 2 2 6 2" xfId="42483"/>
    <cellStyle name="Normal 4 2 2 3 2 2 6 3" xfId="42484"/>
    <cellStyle name="Normal 4 2 2 3 2 2 7" xfId="42485"/>
    <cellStyle name="Normal 4 2 2 3 2 2 8" xfId="42486"/>
    <cellStyle name="Normal 4 2 2 3 2 2 9" xfId="42487"/>
    <cellStyle name="Normal 4 2 2 3 2 3" xfId="42488"/>
    <cellStyle name="Normal 4 2 2 3 2 3 2" xfId="42489"/>
    <cellStyle name="Normal 4 2 2 3 2 3 2 2" xfId="42490"/>
    <cellStyle name="Normal 4 2 2 3 2 3 2 2 2" xfId="42491"/>
    <cellStyle name="Normal 4 2 2 3 2 3 2 2 2 2" xfId="42492"/>
    <cellStyle name="Normal 4 2 2 3 2 3 2 2 2 3" xfId="42493"/>
    <cellStyle name="Normal 4 2 2 3 2 3 2 2 3" xfId="42494"/>
    <cellStyle name="Normal 4 2 2 3 2 3 2 2 4" xfId="42495"/>
    <cellStyle name="Normal 4 2 2 3 2 3 2 2 5" xfId="42496"/>
    <cellStyle name="Normal 4 2 2 3 2 3 2 2 6" xfId="42497"/>
    <cellStyle name="Normal 4 2 2 3 2 3 2 3" xfId="42498"/>
    <cellStyle name="Normal 4 2 2 3 2 3 2 3 2" xfId="42499"/>
    <cellStyle name="Normal 4 2 2 3 2 3 2 3 3" xfId="42500"/>
    <cellStyle name="Normal 4 2 2 3 2 3 2 4" xfId="42501"/>
    <cellStyle name="Normal 4 2 2 3 2 3 2 5" xfId="42502"/>
    <cellStyle name="Normal 4 2 2 3 2 3 2 6" xfId="42503"/>
    <cellStyle name="Normal 4 2 2 3 2 3 2 7" xfId="42504"/>
    <cellStyle name="Normal 4 2 2 3 2 3 3" xfId="42505"/>
    <cellStyle name="Normal 4 2 2 3 2 3 3 2" xfId="42506"/>
    <cellStyle name="Normal 4 2 2 3 2 3 3 2 2" xfId="42507"/>
    <cellStyle name="Normal 4 2 2 3 2 3 3 2 3" xfId="42508"/>
    <cellStyle name="Normal 4 2 2 3 2 3 3 3" xfId="42509"/>
    <cellStyle name="Normal 4 2 2 3 2 3 3 4" xfId="42510"/>
    <cellStyle name="Normal 4 2 2 3 2 3 3 5" xfId="42511"/>
    <cellStyle name="Normal 4 2 2 3 2 3 3 6" xfId="42512"/>
    <cellStyle name="Normal 4 2 2 3 2 3 4" xfId="42513"/>
    <cellStyle name="Normal 4 2 2 3 2 3 4 2" xfId="42514"/>
    <cellStyle name="Normal 4 2 2 3 2 3 4 2 2" xfId="42515"/>
    <cellStyle name="Normal 4 2 2 3 2 3 4 2 3" xfId="42516"/>
    <cellStyle name="Normal 4 2 2 3 2 3 4 3" xfId="42517"/>
    <cellStyle name="Normal 4 2 2 3 2 3 4 4" xfId="42518"/>
    <cellStyle name="Normal 4 2 2 3 2 3 4 5" xfId="42519"/>
    <cellStyle name="Normal 4 2 2 3 2 3 4 6" xfId="42520"/>
    <cellStyle name="Normal 4 2 2 3 2 3 5" xfId="42521"/>
    <cellStyle name="Normal 4 2 2 3 2 3 5 2" xfId="42522"/>
    <cellStyle name="Normal 4 2 2 3 2 3 5 3" xfId="42523"/>
    <cellStyle name="Normal 4 2 2 3 2 3 6" xfId="42524"/>
    <cellStyle name="Normal 4 2 2 3 2 3 7" xfId="42525"/>
    <cellStyle name="Normal 4 2 2 3 2 3 8" xfId="42526"/>
    <cellStyle name="Normal 4 2 2 3 2 3 9" xfId="42527"/>
    <cellStyle name="Normal 4 2 2 3 2 4" xfId="42528"/>
    <cellStyle name="Normal 4 2 2 3 2 4 2" xfId="42529"/>
    <cellStyle name="Normal 4 2 2 3 2 4 2 2" xfId="42530"/>
    <cellStyle name="Normal 4 2 2 3 2 4 2 2 2" xfId="42531"/>
    <cellStyle name="Normal 4 2 2 3 2 4 2 2 3" xfId="42532"/>
    <cellStyle name="Normal 4 2 2 3 2 4 2 3" xfId="42533"/>
    <cellStyle name="Normal 4 2 2 3 2 4 2 4" xfId="42534"/>
    <cellStyle name="Normal 4 2 2 3 2 4 2 5" xfId="42535"/>
    <cellStyle name="Normal 4 2 2 3 2 4 2 6" xfId="42536"/>
    <cellStyle name="Normal 4 2 2 3 2 4 3" xfId="42537"/>
    <cellStyle name="Normal 4 2 2 3 2 4 3 2" xfId="42538"/>
    <cellStyle name="Normal 4 2 2 3 2 4 3 3" xfId="42539"/>
    <cellStyle name="Normal 4 2 2 3 2 4 4" xfId="42540"/>
    <cellStyle name="Normal 4 2 2 3 2 4 5" xfId="42541"/>
    <cellStyle name="Normal 4 2 2 3 2 4 6" xfId="42542"/>
    <cellStyle name="Normal 4 2 2 3 2 4 7" xfId="42543"/>
    <cellStyle name="Normal 4 2 2 3 2 5" xfId="42544"/>
    <cellStyle name="Normal 4 2 2 3 2 5 2" xfId="42545"/>
    <cellStyle name="Normal 4 2 2 3 2 5 2 2" xfId="42546"/>
    <cellStyle name="Normal 4 2 2 3 2 5 2 3" xfId="42547"/>
    <cellStyle name="Normal 4 2 2 3 2 5 3" xfId="42548"/>
    <cellStyle name="Normal 4 2 2 3 2 5 4" xfId="42549"/>
    <cellStyle name="Normal 4 2 2 3 2 5 5" xfId="42550"/>
    <cellStyle name="Normal 4 2 2 3 2 5 6" xfId="42551"/>
    <cellStyle name="Normal 4 2 2 3 2 6" xfId="42552"/>
    <cellStyle name="Normal 4 2 2 3 2 6 2" xfId="42553"/>
    <cellStyle name="Normal 4 2 2 3 2 6 2 2" xfId="42554"/>
    <cellStyle name="Normal 4 2 2 3 2 6 2 3" xfId="42555"/>
    <cellStyle name="Normal 4 2 2 3 2 6 3" xfId="42556"/>
    <cellStyle name="Normal 4 2 2 3 2 6 4" xfId="42557"/>
    <cellStyle name="Normal 4 2 2 3 2 6 5" xfId="42558"/>
    <cellStyle name="Normal 4 2 2 3 2 6 6" xfId="42559"/>
    <cellStyle name="Normal 4 2 2 3 2 7" xfId="42560"/>
    <cellStyle name="Normal 4 2 2 3 2 7 2" xfId="42561"/>
    <cellStyle name="Normal 4 2 2 3 2 7 2 2" xfId="42562"/>
    <cellStyle name="Normal 4 2 2 3 2 7 2 3" xfId="42563"/>
    <cellStyle name="Normal 4 2 2 3 2 7 3" xfId="42564"/>
    <cellStyle name="Normal 4 2 2 3 2 7 4" xfId="42565"/>
    <cellStyle name="Normal 4 2 2 3 2 7 5" xfId="42566"/>
    <cellStyle name="Normal 4 2 2 3 2 7 6" xfId="42567"/>
    <cellStyle name="Normal 4 2 2 3 2 8" xfId="42568"/>
    <cellStyle name="Normal 4 2 2 3 2 8 2" xfId="42569"/>
    <cellStyle name="Normal 4 2 2 3 2 8 2 2" xfId="42570"/>
    <cellStyle name="Normal 4 2 2 3 2 8 2 3" xfId="42571"/>
    <cellStyle name="Normal 4 2 2 3 2 8 3" xfId="42572"/>
    <cellStyle name="Normal 4 2 2 3 2 8 4" xfId="42573"/>
    <cellStyle name="Normal 4 2 2 3 2 8 5" xfId="42574"/>
    <cellStyle name="Normal 4 2 2 3 2 8 6" xfId="42575"/>
    <cellStyle name="Normal 4 2 2 3 2 9" xfId="42576"/>
    <cellStyle name="Normal 4 2 2 3 2 9 2" xfId="42577"/>
    <cellStyle name="Normal 4 2 2 3 2 9 3" xfId="42578"/>
    <cellStyle name="Normal 4 2 2 3 3" xfId="42579"/>
    <cellStyle name="Normal 4 2 2 3 3 10" xfId="42580"/>
    <cellStyle name="Normal 4 2 2 3 3 2" xfId="42581"/>
    <cellStyle name="Normal 4 2 2 3 3 2 2" xfId="42582"/>
    <cellStyle name="Normal 4 2 2 3 3 2 2 2" xfId="42583"/>
    <cellStyle name="Normal 4 2 2 3 3 2 2 2 2" xfId="42584"/>
    <cellStyle name="Normal 4 2 2 3 3 2 2 2 3" xfId="42585"/>
    <cellStyle name="Normal 4 2 2 3 3 2 2 3" xfId="42586"/>
    <cellStyle name="Normal 4 2 2 3 3 2 2 4" xfId="42587"/>
    <cellStyle name="Normal 4 2 2 3 3 2 2 5" xfId="42588"/>
    <cellStyle name="Normal 4 2 2 3 3 2 2 6" xfId="42589"/>
    <cellStyle name="Normal 4 2 2 3 3 2 3" xfId="42590"/>
    <cellStyle name="Normal 4 2 2 3 3 2 3 2" xfId="42591"/>
    <cellStyle name="Normal 4 2 2 3 3 2 3 2 2" xfId="42592"/>
    <cellStyle name="Normal 4 2 2 3 3 2 3 2 3" xfId="42593"/>
    <cellStyle name="Normal 4 2 2 3 3 2 3 3" xfId="42594"/>
    <cellStyle name="Normal 4 2 2 3 3 2 3 4" xfId="42595"/>
    <cellStyle name="Normal 4 2 2 3 3 2 3 5" xfId="42596"/>
    <cellStyle name="Normal 4 2 2 3 3 2 3 6" xfId="42597"/>
    <cellStyle name="Normal 4 2 2 3 3 2 4" xfId="42598"/>
    <cellStyle name="Normal 4 2 2 3 3 2 4 2" xfId="42599"/>
    <cellStyle name="Normal 4 2 2 3 3 2 4 3" xfId="42600"/>
    <cellStyle name="Normal 4 2 2 3 3 2 5" xfId="42601"/>
    <cellStyle name="Normal 4 2 2 3 3 2 6" xfId="42602"/>
    <cellStyle name="Normal 4 2 2 3 3 2 7" xfId="42603"/>
    <cellStyle name="Normal 4 2 2 3 3 2 8" xfId="42604"/>
    <cellStyle name="Normal 4 2 2 3 3 3" xfId="42605"/>
    <cellStyle name="Normal 4 2 2 3 3 3 2" xfId="42606"/>
    <cellStyle name="Normal 4 2 2 3 3 3 2 2" xfId="42607"/>
    <cellStyle name="Normal 4 2 2 3 3 3 2 2 2" xfId="42608"/>
    <cellStyle name="Normal 4 2 2 3 3 3 2 2 3" xfId="42609"/>
    <cellStyle name="Normal 4 2 2 3 3 3 2 3" xfId="42610"/>
    <cellStyle name="Normal 4 2 2 3 3 3 2 4" xfId="42611"/>
    <cellStyle name="Normal 4 2 2 3 3 3 2 5" xfId="42612"/>
    <cellStyle name="Normal 4 2 2 3 3 3 2 6" xfId="42613"/>
    <cellStyle name="Normal 4 2 2 3 3 3 3" xfId="42614"/>
    <cellStyle name="Normal 4 2 2 3 3 3 3 2" xfId="42615"/>
    <cellStyle name="Normal 4 2 2 3 3 3 3 3" xfId="42616"/>
    <cellStyle name="Normal 4 2 2 3 3 3 4" xfId="42617"/>
    <cellStyle name="Normal 4 2 2 3 3 3 5" xfId="42618"/>
    <cellStyle name="Normal 4 2 2 3 3 3 6" xfId="42619"/>
    <cellStyle name="Normal 4 2 2 3 3 3 7" xfId="42620"/>
    <cellStyle name="Normal 4 2 2 3 3 4" xfId="42621"/>
    <cellStyle name="Normal 4 2 2 3 3 4 2" xfId="42622"/>
    <cellStyle name="Normal 4 2 2 3 3 4 2 2" xfId="42623"/>
    <cellStyle name="Normal 4 2 2 3 3 4 2 3" xfId="42624"/>
    <cellStyle name="Normal 4 2 2 3 3 4 3" xfId="42625"/>
    <cellStyle name="Normal 4 2 2 3 3 4 4" xfId="42626"/>
    <cellStyle name="Normal 4 2 2 3 3 4 5" xfId="42627"/>
    <cellStyle name="Normal 4 2 2 3 3 4 6" xfId="42628"/>
    <cellStyle name="Normal 4 2 2 3 3 5" xfId="42629"/>
    <cellStyle name="Normal 4 2 2 3 3 5 2" xfId="42630"/>
    <cellStyle name="Normal 4 2 2 3 3 5 2 2" xfId="42631"/>
    <cellStyle name="Normal 4 2 2 3 3 5 2 3" xfId="42632"/>
    <cellStyle name="Normal 4 2 2 3 3 5 3" xfId="42633"/>
    <cellStyle name="Normal 4 2 2 3 3 5 4" xfId="42634"/>
    <cellStyle name="Normal 4 2 2 3 3 5 5" xfId="42635"/>
    <cellStyle name="Normal 4 2 2 3 3 5 6" xfId="42636"/>
    <cellStyle name="Normal 4 2 2 3 3 6" xfId="42637"/>
    <cellStyle name="Normal 4 2 2 3 3 6 2" xfId="42638"/>
    <cellStyle name="Normal 4 2 2 3 3 6 3" xfId="42639"/>
    <cellStyle name="Normal 4 2 2 3 3 7" xfId="42640"/>
    <cellStyle name="Normal 4 2 2 3 3 8" xfId="42641"/>
    <cellStyle name="Normal 4 2 2 3 3 9" xfId="42642"/>
    <cellStyle name="Normal 4 2 2 3 4" xfId="42643"/>
    <cellStyle name="Normal 4 2 2 3 4 2" xfId="42644"/>
    <cellStyle name="Normal 4 2 2 3 4 2 2" xfId="42645"/>
    <cellStyle name="Normal 4 2 2 3 4 2 2 2" xfId="42646"/>
    <cellStyle name="Normal 4 2 2 3 4 2 2 2 2" xfId="42647"/>
    <cellStyle name="Normal 4 2 2 3 4 2 2 2 3" xfId="42648"/>
    <cellStyle name="Normal 4 2 2 3 4 2 2 3" xfId="42649"/>
    <cellStyle name="Normal 4 2 2 3 4 2 2 4" xfId="42650"/>
    <cellStyle name="Normal 4 2 2 3 4 2 2 5" xfId="42651"/>
    <cellStyle name="Normal 4 2 2 3 4 2 2 6" xfId="42652"/>
    <cellStyle name="Normal 4 2 2 3 4 2 3" xfId="42653"/>
    <cellStyle name="Normal 4 2 2 3 4 2 3 2" xfId="42654"/>
    <cellStyle name="Normal 4 2 2 3 4 2 3 3" xfId="42655"/>
    <cellStyle name="Normal 4 2 2 3 4 2 4" xfId="42656"/>
    <cellStyle name="Normal 4 2 2 3 4 2 5" xfId="42657"/>
    <cellStyle name="Normal 4 2 2 3 4 2 6" xfId="42658"/>
    <cellStyle name="Normal 4 2 2 3 4 2 7" xfId="42659"/>
    <cellStyle name="Normal 4 2 2 3 4 3" xfId="42660"/>
    <cellStyle name="Normal 4 2 2 3 4 3 2" xfId="42661"/>
    <cellStyle name="Normal 4 2 2 3 4 3 2 2" xfId="42662"/>
    <cellStyle name="Normal 4 2 2 3 4 3 2 3" xfId="42663"/>
    <cellStyle name="Normal 4 2 2 3 4 3 3" xfId="42664"/>
    <cellStyle name="Normal 4 2 2 3 4 3 4" xfId="42665"/>
    <cellStyle name="Normal 4 2 2 3 4 3 5" xfId="42666"/>
    <cellStyle name="Normal 4 2 2 3 4 3 6" xfId="42667"/>
    <cellStyle name="Normal 4 2 2 3 4 4" xfId="42668"/>
    <cellStyle name="Normal 4 2 2 3 4 4 2" xfId="42669"/>
    <cellStyle name="Normal 4 2 2 3 4 4 2 2" xfId="42670"/>
    <cellStyle name="Normal 4 2 2 3 4 4 2 3" xfId="42671"/>
    <cellStyle name="Normal 4 2 2 3 4 4 3" xfId="42672"/>
    <cellStyle name="Normal 4 2 2 3 4 4 4" xfId="42673"/>
    <cellStyle name="Normal 4 2 2 3 4 4 5" xfId="42674"/>
    <cellStyle name="Normal 4 2 2 3 4 4 6" xfId="42675"/>
    <cellStyle name="Normal 4 2 2 3 4 5" xfId="42676"/>
    <cellStyle name="Normal 4 2 2 3 4 5 2" xfId="42677"/>
    <cellStyle name="Normal 4 2 2 3 4 5 3" xfId="42678"/>
    <cellStyle name="Normal 4 2 2 3 4 6" xfId="42679"/>
    <cellStyle name="Normal 4 2 2 3 4 7" xfId="42680"/>
    <cellStyle name="Normal 4 2 2 3 4 8" xfId="42681"/>
    <cellStyle name="Normal 4 2 2 3 4 9" xfId="42682"/>
    <cellStyle name="Normal 4 2 2 3 5" xfId="42683"/>
    <cellStyle name="Normal 4 2 2 3 5 2" xfId="42684"/>
    <cellStyle name="Normal 4 2 2 3 5 2 2" xfId="42685"/>
    <cellStyle name="Normal 4 2 2 3 5 2 2 2" xfId="42686"/>
    <cellStyle name="Normal 4 2 2 3 5 2 2 3" xfId="42687"/>
    <cellStyle name="Normal 4 2 2 3 5 2 3" xfId="42688"/>
    <cellStyle name="Normal 4 2 2 3 5 2 4" xfId="42689"/>
    <cellStyle name="Normal 4 2 2 3 5 2 5" xfId="42690"/>
    <cellStyle name="Normal 4 2 2 3 5 2 6" xfId="42691"/>
    <cellStyle name="Normal 4 2 2 3 5 3" xfId="42692"/>
    <cellStyle name="Normal 4 2 2 3 5 3 2" xfId="42693"/>
    <cellStyle name="Normal 4 2 2 3 5 3 3" xfId="42694"/>
    <cellStyle name="Normal 4 2 2 3 5 4" xfId="42695"/>
    <cellStyle name="Normal 4 2 2 3 5 5" xfId="42696"/>
    <cellStyle name="Normal 4 2 2 3 5 6" xfId="42697"/>
    <cellStyle name="Normal 4 2 2 3 5 7" xfId="42698"/>
    <cellStyle name="Normal 4 2 2 3 6" xfId="42699"/>
    <cellStyle name="Normal 4 2 2 3 6 2" xfId="42700"/>
    <cellStyle name="Normal 4 2 2 3 6 2 2" xfId="42701"/>
    <cellStyle name="Normal 4 2 2 3 6 2 3" xfId="42702"/>
    <cellStyle name="Normal 4 2 2 3 6 3" xfId="42703"/>
    <cellStyle name="Normal 4 2 2 3 6 4" xfId="42704"/>
    <cellStyle name="Normal 4 2 2 3 6 5" xfId="42705"/>
    <cellStyle name="Normal 4 2 2 3 6 6" xfId="42706"/>
    <cellStyle name="Normal 4 2 2 3 7" xfId="42707"/>
    <cellStyle name="Normal 4 2 2 3 7 2" xfId="42708"/>
    <cellStyle name="Normal 4 2 2 3 7 2 2" xfId="42709"/>
    <cellStyle name="Normal 4 2 2 3 7 2 3" xfId="42710"/>
    <cellStyle name="Normal 4 2 2 3 7 3" xfId="42711"/>
    <cellStyle name="Normal 4 2 2 3 7 4" xfId="42712"/>
    <cellStyle name="Normal 4 2 2 3 7 5" xfId="42713"/>
    <cellStyle name="Normal 4 2 2 3 7 6" xfId="42714"/>
    <cellStyle name="Normal 4 2 2 3 8" xfId="42715"/>
    <cellStyle name="Normal 4 2 2 3 8 2" xfId="42716"/>
    <cellStyle name="Normal 4 2 2 3 8 2 2" xfId="42717"/>
    <cellStyle name="Normal 4 2 2 3 8 2 3" xfId="42718"/>
    <cellStyle name="Normal 4 2 2 3 8 3" xfId="42719"/>
    <cellStyle name="Normal 4 2 2 3 8 4" xfId="42720"/>
    <cellStyle name="Normal 4 2 2 3 8 5" xfId="42721"/>
    <cellStyle name="Normal 4 2 2 3 8 6" xfId="42722"/>
    <cellStyle name="Normal 4 2 2 3 9" xfId="42723"/>
    <cellStyle name="Normal 4 2 2 3 9 2" xfId="42724"/>
    <cellStyle name="Normal 4 2 2 3 9 2 2" xfId="42725"/>
    <cellStyle name="Normal 4 2 2 3 9 2 3" xfId="42726"/>
    <cellStyle name="Normal 4 2 2 3 9 3" xfId="42727"/>
    <cellStyle name="Normal 4 2 2 3 9 4" xfId="42728"/>
    <cellStyle name="Normal 4 2 2 3 9 5" xfId="42729"/>
    <cellStyle name="Normal 4 2 2 3 9 6" xfId="42730"/>
    <cellStyle name="Normal 4 2 2 4" xfId="42731"/>
    <cellStyle name="Normal 4 2 2 4 10" xfId="42732"/>
    <cellStyle name="Normal 4 2 2 4 11" xfId="42733"/>
    <cellStyle name="Normal 4 2 2 4 12" xfId="42734"/>
    <cellStyle name="Normal 4 2 2 4 13" xfId="42735"/>
    <cellStyle name="Normal 4 2 2 4 2" xfId="42736"/>
    <cellStyle name="Normal 4 2 2 4 2 10" xfId="42737"/>
    <cellStyle name="Normal 4 2 2 4 2 2" xfId="42738"/>
    <cellStyle name="Normal 4 2 2 4 2 2 2" xfId="42739"/>
    <cellStyle name="Normal 4 2 2 4 2 2 2 2" xfId="42740"/>
    <cellStyle name="Normal 4 2 2 4 2 2 2 2 2" xfId="42741"/>
    <cellStyle name="Normal 4 2 2 4 2 2 2 2 3" xfId="42742"/>
    <cellStyle name="Normal 4 2 2 4 2 2 2 3" xfId="42743"/>
    <cellStyle name="Normal 4 2 2 4 2 2 2 4" xfId="42744"/>
    <cellStyle name="Normal 4 2 2 4 2 2 2 5" xfId="42745"/>
    <cellStyle name="Normal 4 2 2 4 2 2 2 6" xfId="42746"/>
    <cellStyle name="Normal 4 2 2 4 2 2 3" xfId="42747"/>
    <cellStyle name="Normal 4 2 2 4 2 2 3 2" xfId="42748"/>
    <cellStyle name="Normal 4 2 2 4 2 2 3 2 2" xfId="42749"/>
    <cellStyle name="Normal 4 2 2 4 2 2 3 2 3" xfId="42750"/>
    <cellStyle name="Normal 4 2 2 4 2 2 3 3" xfId="42751"/>
    <cellStyle name="Normal 4 2 2 4 2 2 3 4" xfId="42752"/>
    <cellStyle name="Normal 4 2 2 4 2 2 3 5" xfId="42753"/>
    <cellStyle name="Normal 4 2 2 4 2 2 3 6" xfId="42754"/>
    <cellStyle name="Normal 4 2 2 4 2 2 4" xfId="42755"/>
    <cellStyle name="Normal 4 2 2 4 2 2 4 2" xfId="42756"/>
    <cellStyle name="Normal 4 2 2 4 2 2 4 3" xfId="42757"/>
    <cellStyle name="Normal 4 2 2 4 2 2 5" xfId="42758"/>
    <cellStyle name="Normal 4 2 2 4 2 2 6" xfId="42759"/>
    <cellStyle name="Normal 4 2 2 4 2 2 7" xfId="42760"/>
    <cellStyle name="Normal 4 2 2 4 2 2 8" xfId="42761"/>
    <cellStyle name="Normal 4 2 2 4 2 3" xfId="42762"/>
    <cellStyle name="Normal 4 2 2 4 2 3 2" xfId="42763"/>
    <cellStyle name="Normal 4 2 2 4 2 3 2 2" xfId="42764"/>
    <cellStyle name="Normal 4 2 2 4 2 3 2 2 2" xfId="42765"/>
    <cellStyle name="Normal 4 2 2 4 2 3 2 2 3" xfId="42766"/>
    <cellStyle name="Normal 4 2 2 4 2 3 2 3" xfId="42767"/>
    <cellStyle name="Normal 4 2 2 4 2 3 2 4" xfId="42768"/>
    <cellStyle name="Normal 4 2 2 4 2 3 2 5" xfId="42769"/>
    <cellStyle name="Normal 4 2 2 4 2 3 2 6" xfId="42770"/>
    <cellStyle name="Normal 4 2 2 4 2 3 3" xfId="42771"/>
    <cellStyle name="Normal 4 2 2 4 2 3 3 2" xfId="42772"/>
    <cellStyle name="Normal 4 2 2 4 2 3 3 3" xfId="42773"/>
    <cellStyle name="Normal 4 2 2 4 2 3 4" xfId="42774"/>
    <cellStyle name="Normal 4 2 2 4 2 3 5" xfId="42775"/>
    <cellStyle name="Normal 4 2 2 4 2 3 6" xfId="42776"/>
    <cellStyle name="Normal 4 2 2 4 2 3 7" xfId="42777"/>
    <cellStyle name="Normal 4 2 2 4 2 4" xfId="42778"/>
    <cellStyle name="Normal 4 2 2 4 2 4 2" xfId="42779"/>
    <cellStyle name="Normal 4 2 2 4 2 4 2 2" xfId="42780"/>
    <cellStyle name="Normal 4 2 2 4 2 4 2 3" xfId="42781"/>
    <cellStyle name="Normal 4 2 2 4 2 4 3" xfId="42782"/>
    <cellStyle name="Normal 4 2 2 4 2 4 4" xfId="42783"/>
    <cellStyle name="Normal 4 2 2 4 2 4 5" xfId="42784"/>
    <cellStyle name="Normal 4 2 2 4 2 4 6" xfId="42785"/>
    <cellStyle name="Normal 4 2 2 4 2 5" xfId="42786"/>
    <cellStyle name="Normal 4 2 2 4 2 5 2" xfId="42787"/>
    <cellStyle name="Normal 4 2 2 4 2 5 2 2" xfId="42788"/>
    <cellStyle name="Normal 4 2 2 4 2 5 2 3" xfId="42789"/>
    <cellStyle name="Normal 4 2 2 4 2 5 3" xfId="42790"/>
    <cellStyle name="Normal 4 2 2 4 2 5 4" xfId="42791"/>
    <cellStyle name="Normal 4 2 2 4 2 5 5" xfId="42792"/>
    <cellStyle name="Normal 4 2 2 4 2 5 6" xfId="42793"/>
    <cellStyle name="Normal 4 2 2 4 2 6" xfId="42794"/>
    <cellStyle name="Normal 4 2 2 4 2 6 2" xfId="42795"/>
    <cellStyle name="Normal 4 2 2 4 2 6 3" xfId="42796"/>
    <cellStyle name="Normal 4 2 2 4 2 7" xfId="42797"/>
    <cellStyle name="Normal 4 2 2 4 2 8" xfId="42798"/>
    <cellStyle name="Normal 4 2 2 4 2 9" xfId="42799"/>
    <cellStyle name="Normal 4 2 2 4 3" xfId="42800"/>
    <cellStyle name="Normal 4 2 2 4 3 2" xfId="42801"/>
    <cellStyle name="Normal 4 2 2 4 3 2 2" xfId="42802"/>
    <cellStyle name="Normal 4 2 2 4 3 2 2 2" xfId="42803"/>
    <cellStyle name="Normal 4 2 2 4 3 2 2 2 2" xfId="42804"/>
    <cellStyle name="Normal 4 2 2 4 3 2 2 2 3" xfId="42805"/>
    <cellStyle name="Normal 4 2 2 4 3 2 2 3" xfId="42806"/>
    <cellStyle name="Normal 4 2 2 4 3 2 2 4" xfId="42807"/>
    <cellStyle name="Normal 4 2 2 4 3 2 2 5" xfId="42808"/>
    <cellStyle name="Normal 4 2 2 4 3 2 2 6" xfId="42809"/>
    <cellStyle name="Normal 4 2 2 4 3 2 3" xfId="42810"/>
    <cellStyle name="Normal 4 2 2 4 3 2 3 2" xfId="42811"/>
    <cellStyle name="Normal 4 2 2 4 3 2 3 3" xfId="42812"/>
    <cellStyle name="Normal 4 2 2 4 3 2 4" xfId="42813"/>
    <cellStyle name="Normal 4 2 2 4 3 2 5" xfId="42814"/>
    <cellStyle name="Normal 4 2 2 4 3 2 6" xfId="42815"/>
    <cellStyle name="Normal 4 2 2 4 3 2 7" xfId="42816"/>
    <cellStyle name="Normal 4 2 2 4 3 3" xfId="42817"/>
    <cellStyle name="Normal 4 2 2 4 3 3 2" xfId="42818"/>
    <cellStyle name="Normal 4 2 2 4 3 3 2 2" xfId="42819"/>
    <cellStyle name="Normal 4 2 2 4 3 3 2 3" xfId="42820"/>
    <cellStyle name="Normal 4 2 2 4 3 3 3" xfId="42821"/>
    <cellStyle name="Normal 4 2 2 4 3 3 4" xfId="42822"/>
    <cellStyle name="Normal 4 2 2 4 3 3 5" xfId="42823"/>
    <cellStyle name="Normal 4 2 2 4 3 3 6" xfId="42824"/>
    <cellStyle name="Normal 4 2 2 4 3 4" xfId="42825"/>
    <cellStyle name="Normal 4 2 2 4 3 4 2" xfId="42826"/>
    <cellStyle name="Normal 4 2 2 4 3 4 2 2" xfId="42827"/>
    <cellStyle name="Normal 4 2 2 4 3 4 2 3" xfId="42828"/>
    <cellStyle name="Normal 4 2 2 4 3 4 3" xfId="42829"/>
    <cellStyle name="Normal 4 2 2 4 3 4 4" xfId="42830"/>
    <cellStyle name="Normal 4 2 2 4 3 4 5" xfId="42831"/>
    <cellStyle name="Normal 4 2 2 4 3 4 6" xfId="42832"/>
    <cellStyle name="Normal 4 2 2 4 3 5" xfId="42833"/>
    <cellStyle name="Normal 4 2 2 4 3 5 2" xfId="42834"/>
    <cellStyle name="Normal 4 2 2 4 3 5 3" xfId="42835"/>
    <cellStyle name="Normal 4 2 2 4 3 6" xfId="42836"/>
    <cellStyle name="Normal 4 2 2 4 3 7" xfId="42837"/>
    <cellStyle name="Normal 4 2 2 4 3 8" xfId="42838"/>
    <cellStyle name="Normal 4 2 2 4 3 9" xfId="42839"/>
    <cellStyle name="Normal 4 2 2 4 4" xfId="42840"/>
    <cellStyle name="Normal 4 2 2 4 4 2" xfId="42841"/>
    <cellStyle name="Normal 4 2 2 4 4 2 2" xfId="42842"/>
    <cellStyle name="Normal 4 2 2 4 4 2 2 2" xfId="42843"/>
    <cellStyle name="Normal 4 2 2 4 4 2 2 3" xfId="42844"/>
    <cellStyle name="Normal 4 2 2 4 4 2 3" xfId="42845"/>
    <cellStyle name="Normal 4 2 2 4 4 2 4" xfId="42846"/>
    <cellStyle name="Normal 4 2 2 4 4 2 5" xfId="42847"/>
    <cellStyle name="Normal 4 2 2 4 4 2 6" xfId="42848"/>
    <cellStyle name="Normal 4 2 2 4 4 3" xfId="42849"/>
    <cellStyle name="Normal 4 2 2 4 4 3 2" xfId="42850"/>
    <cellStyle name="Normal 4 2 2 4 4 3 3" xfId="42851"/>
    <cellStyle name="Normal 4 2 2 4 4 4" xfId="42852"/>
    <cellStyle name="Normal 4 2 2 4 4 5" xfId="42853"/>
    <cellStyle name="Normal 4 2 2 4 4 6" xfId="42854"/>
    <cellStyle name="Normal 4 2 2 4 4 7" xfId="42855"/>
    <cellStyle name="Normal 4 2 2 4 5" xfId="42856"/>
    <cellStyle name="Normal 4 2 2 4 5 2" xfId="42857"/>
    <cellStyle name="Normal 4 2 2 4 5 2 2" xfId="42858"/>
    <cellStyle name="Normal 4 2 2 4 5 2 3" xfId="42859"/>
    <cellStyle name="Normal 4 2 2 4 5 3" xfId="42860"/>
    <cellStyle name="Normal 4 2 2 4 5 4" xfId="42861"/>
    <cellStyle name="Normal 4 2 2 4 5 5" xfId="42862"/>
    <cellStyle name="Normal 4 2 2 4 5 6" xfId="42863"/>
    <cellStyle name="Normal 4 2 2 4 6" xfId="42864"/>
    <cellStyle name="Normal 4 2 2 4 6 2" xfId="42865"/>
    <cellStyle name="Normal 4 2 2 4 6 2 2" xfId="42866"/>
    <cellStyle name="Normal 4 2 2 4 6 2 3" xfId="42867"/>
    <cellStyle name="Normal 4 2 2 4 6 3" xfId="42868"/>
    <cellStyle name="Normal 4 2 2 4 6 4" xfId="42869"/>
    <cellStyle name="Normal 4 2 2 4 6 5" xfId="42870"/>
    <cellStyle name="Normal 4 2 2 4 6 6" xfId="42871"/>
    <cellStyle name="Normal 4 2 2 4 7" xfId="42872"/>
    <cellStyle name="Normal 4 2 2 4 7 2" xfId="42873"/>
    <cellStyle name="Normal 4 2 2 4 7 2 2" xfId="42874"/>
    <cellStyle name="Normal 4 2 2 4 7 2 3" xfId="42875"/>
    <cellStyle name="Normal 4 2 2 4 7 3" xfId="42876"/>
    <cellStyle name="Normal 4 2 2 4 7 4" xfId="42877"/>
    <cellStyle name="Normal 4 2 2 4 7 5" xfId="42878"/>
    <cellStyle name="Normal 4 2 2 4 7 6" xfId="42879"/>
    <cellStyle name="Normal 4 2 2 4 8" xfId="42880"/>
    <cellStyle name="Normal 4 2 2 4 8 2" xfId="42881"/>
    <cellStyle name="Normal 4 2 2 4 8 2 2" xfId="42882"/>
    <cellStyle name="Normal 4 2 2 4 8 2 3" xfId="42883"/>
    <cellStyle name="Normal 4 2 2 4 8 3" xfId="42884"/>
    <cellStyle name="Normal 4 2 2 4 8 4" xfId="42885"/>
    <cellStyle name="Normal 4 2 2 4 8 5" xfId="42886"/>
    <cellStyle name="Normal 4 2 2 4 8 6" xfId="42887"/>
    <cellStyle name="Normal 4 2 2 4 9" xfId="42888"/>
    <cellStyle name="Normal 4 2 2 4 9 2" xfId="42889"/>
    <cellStyle name="Normal 4 2 2 4 9 3" xfId="42890"/>
    <cellStyle name="Normal 4 2 2 5" xfId="42891"/>
    <cellStyle name="Normal 4 2 2 5 10" xfId="42892"/>
    <cellStyle name="Normal 4 2 2 5 2" xfId="42893"/>
    <cellStyle name="Normal 4 2 2 5 2 2" xfId="42894"/>
    <cellStyle name="Normal 4 2 2 5 2 2 2" xfId="42895"/>
    <cellStyle name="Normal 4 2 2 5 2 2 2 2" xfId="42896"/>
    <cellStyle name="Normal 4 2 2 5 2 2 2 3" xfId="42897"/>
    <cellStyle name="Normal 4 2 2 5 2 2 3" xfId="42898"/>
    <cellStyle name="Normal 4 2 2 5 2 2 4" xfId="42899"/>
    <cellStyle name="Normal 4 2 2 5 2 2 5" xfId="42900"/>
    <cellStyle name="Normal 4 2 2 5 2 2 6" xfId="42901"/>
    <cellStyle name="Normal 4 2 2 5 2 3" xfId="42902"/>
    <cellStyle name="Normal 4 2 2 5 2 3 2" xfId="42903"/>
    <cellStyle name="Normal 4 2 2 5 2 3 2 2" xfId="42904"/>
    <cellStyle name="Normal 4 2 2 5 2 3 2 3" xfId="42905"/>
    <cellStyle name="Normal 4 2 2 5 2 3 3" xfId="42906"/>
    <cellStyle name="Normal 4 2 2 5 2 3 4" xfId="42907"/>
    <cellStyle name="Normal 4 2 2 5 2 3 5" xfId="42908"/>
    <cellStyle name="Normal 4 2 2 5 2 3 6" xfId="42909"/>
    <cellStyle name="Normal 4 2 2 5 2 4" xfId="42910"/>
    <cellStyle name="Normal 4 2 2 5 2 4 2" xfId="42911"/>
    <cellStyle name="Normal 4 2 2 5 2 4 3" xfId="42912"/>
    <cellStyle name="Normal 4 2 2 5 2 5" xfId="42913"/>
    <cellStyle name="Normal 4 2 2 5 2 6" xfId="42914"/>
    <cellStyle name="Normal 4 2 2 5 2 7" xfId="42915"/>
    <cellStyle name="Normal 4 2 2 5 2 8" xfId="42916"/>
    <cellStyle name="Normal 4 2 2 5 3" xfId="42917"/>
    <cellStyle name="Normal 4 2 2 5 3 2" xfId="42918"/>
    <cellStyle name="Normal 4 2 2 5 3 2 2" xfId="42919"/>
    <cellStyle name="Normal 4 2 2 5 3 2 2 2" xfId="42920"/>
    <cellStyle name="Normal 4 2 2 5 3 2 2 3" xfId="42921"/>
    <cellStyle name="Normal 4 2 2 5 3 2 3" xfId="42922"/>
    <cellStyle name="Normal 4 2 2 5 3 2 4" xfId="42923"/>
    <cellStyle name="Normal 4 2 2 5 3 2 5" xfId="42924"/>
    <cellStyle name="Normal 4 2 2 5 3 2 6" xfId="42925"/>
    <cellStyle name="Normal 4 2 2 5 3 3" xfId="42926"/>
    <cellStyle name="Normal 4 2 2 5 3 3 2" xfId="42927"/>
    <cellStyle name="Normal 4 2 2 5 3 3 3" xfId="42928"/>
    <cellStyle name="Normal 4 2 2 5 3 4" xfId="42929"/>
    <cellStyle name="Normal 4 2 2 5 3 5" xfId="42930"/>
    <cellStyle name="Normal 4 2 2 5 3 6" xfId="42931"/>
    <cellStyle name="Normal 4 2 2 5 3 7" xfId="42932"/>
    <cellStyle name="Normal 4 2 2 5 4" xfId="42933"/>
    <cellStyle name="Normal 4 2 2 5 4 2" xfId="42934"/>
    <cellStyle name="Normal 4 2 2 5 4 2 2" xfId="42935"/>
    <cellStyle name="Normal 4 2 2 5 4 2 3" xfId="42936"/>
    <cellStyle name="Normal 4 2 2 5 4 3" xfId="42937"/>
    <cellStyle name="Normal 4 2 2 5 4 4" xfId="42938"/>
    <cellStyle name="Normal 4 2 2 5 4 5" xfId="42939"/>
    <cellStyle name="Normal 4 2 2 5 4 6" xfId="42940"/>
    <cellStyle name="Normal 4 2 2 5 5" xfId="42941"/>
    <cellStyle name="Normal 4 2 2 5 5 2" xfId="42942"/>
    <cellStyle name="Normal 4 2 2 5 5 2 2" xfId="42943"/>
    <cellStyle name="Normal 4 2 2 5 5 2 3" xfId="42944"/>
    <cellStyle name="Normal 4 2 2 5 5 3" xfId="42945"/>
    <cellStyle name="Normal 4 2 2 5 5 4" xfId="42946"/>
    <cellStyle name="Normal 4 2 2 5 5 5" xfId="42947"/>
    <cellStyle name="Normal 4 2 2 5 5 6" xfId="42948"/>
    <cellStyle name="Normal 4 2 2 5 6" xfId="42949"/>
    <cellStyle name="Normal 4 2 2 5 6 2" xfId="42950"/>
    <cellStyle name="Normal 4 2 2 5 6 3" xfId="42951"/>
    <cellStyle name="Normal 4 2 2 5 7" xfId="42952"/>
    <cellStyle name="Normal 4 2 2 5 8" xfId="42953"/>
    <cellStyle name="Normal 4 2 2 5 9" xfId="42954"/>
    <cellStyle name="Normal 4 2 2 6" xfId="42955"/>
    <cellStyle name="Normal 4 2 2 6 2" xfId="42956"/>
    <cellStyle name="Normal 4 2 2 6 2 2" xfId="42957"/>
    <cellStyle name="Normal 4 2 2 6 2 2 2" xfId="42958"/>
    <cellStyle name="Normal 4 2 2 6 2 2 2 2" xfId="42959"/>
    <cellStyle name="Normal 4 2 2 6 2 2 2 3" xfId="42960"/>
    <cellStyle name="Normal 4 2 2 6 2 2 3" xfId="42961"/>
    <cellStyle name="Normal 4 2 2 6 2 2 4" xfId="42962"/>
    <cellStyle name="Normal 4 2 2 6 2 2 5" xfId="42963"/>
    <cellStyle name="Normal 4 2 2 6 2 2 6" xfId="42964"/>
    <cellStyle name="Normal 4 2 2 6 2 3" xfId="42965"/>
    <cellStyle name="Normal 4 2 2 6 2 3 2" xfId="42966"/>
    <cellStyle name="Normal 4 2 2 6 2 3 3" xfId="42967"/>
    <cellStyle name="Normal 4 2 2 6 2 4" xfId="42968"/>
    <cellStyle name="Normal 4 2 2 6 2 5" xfId="42969"/>
    <cellStyle name="Normal 4 2 2 6 2 6" xfId="42970"/>
    <cellStyle name="Normal 4 2 2 6 2 7" xfId="42971"/>
    <cellStyle name="Normal 4 2 2 6 3" xfId="42972"/>
    <cellStyle name="Normal 4 2 2 6 3 2" xfId="42973"/>
    <cellStyle name="Normal 4 2 2 6 3 2 2" xfId="42974"/>
    <cellStyle name="Normal 4 2 2 6 3 2 3" xfId="42975"/>
    <cellStyle name="Normal 4 2 2 6 3 3" xfId="42976"/>
    <cellStyle name="Normal 4 2 2 6 3 4" xfId="42977"/>
    <cellStyle name="Normal 4 2 2 6 3 5" xfId="42978"/>
    <cellStyle name="Normal 4 2 2 6 3 6" xfId="42979"/>
    <cellStyle name="Normal 4 2 2 6 4" xfId="42980"/>
    <cellStyle name="Normal 4 2 2 6 4 2" xfId="42981"/>
    <cellStyle name="Normal 4 2 2 6 4 2 2" xfId="42982"/>
    <cellStyle name="Normal 4 2 2 6 4 2 3" xfId="42983"/>
    <cellStyle name="Normal 4 2 2 6 4 3" xfId="42984"/>
    <cellStyle name="Normal 4 2 2 6 4 4" xfId="42985"/>
    <cellStyle name="Normal 4 2 2 6 4 5" xfId="42986"/>
    <cellStyle name="Normal 4 2 2 6 4 6" xfId="42987"/>
    <cellStyle name="Normal 4 2 2 6 5" xfId="42988"/>
    <cellStyle name="Normal 4 2 2 6 5 2" xfId="42989"/>
    <cellStyle name="Normal 4 2 2 6 5 3" xfId="42990"/>
    <cellStyle name="Normal 4 2 2 6 6" xfId="42991"/>
    <cellStyle name="Normal 4 2 2 6 7" xfId="42992"/>
    <cellStyle name="Normal 4 2 2 6 8" xfId="42993"/>
    <cellStyle name="Normal 4 2 2 6 9" xfId="42994"/>
    <cellStyle name="Normal 4 2 2 7" xfId="42995"/>
    <cellStyle name="Normal 4 2 2 7 2" xfId="42996"/>
    <cellStyle name="Normal 4 2 2 7 2 2" xfId="42997"/>
    <cellStyle name="Normal 4 2 2 7 2 2 2" xfId="42998"/>
    <cellStyle name="Normal 4 2 2 7 2 2 3" xfId="42999"/>
    <cellStyle name="Normal 4 2 2 7 2 3" xfId="43000"/>
    <cellStyle name="Normal 4 2 2 7 2 4" xfId="43001"/>
    <cellStyle name="Normal 4 2 2 7 2 5" xfId="43002"/>
    <cellStyle name="Normal 4 2 2 7 2 6" xfId="43003"/>
    <cellStyle name="Normal 4 2 2 7 3" xfId="43004"/>
    <cellStyle name="Normal 4 2 2 7 3 2" xfId="43005"/>
    <cellStyle name="Normal 4 2 2 7 3 3" xfId="43006"/>
    <cellStyle name="Normal 4 2 2 7 4" xfId="43007"/>
    <cellStyle name="Normal 4 2 2 7 5" xfId="43008"/>
    <cellStyle name="Normal 4 2 2 7 6" xfId="43009"/>
    <cellStyle name="Normal 4 2 2 7 7" xfId="43010"/>
    <cellStyle name="Normal 4 2 2 8" xfId="43011"/>
    <cellStyle name="Normal 4 2 2 8 2" xfId="43012"/>
    <cellStyle name="Normal 4 2 2 8 2 2" xfId="43013"/>
    <cellStyle name="Normal 4 2 2 8 2 3" xfId="43014"/>
    <cellStyle name="Normal 4 2 2 8 3" xfId="43015"/>
    <cellStyle name="Normal 4 2 2 8 4" xfId="43016"/>
    <cellStyle name="Normal 4 2 2 8 5" xfId="43017"/>
    <cellStyle name="Normal 4 2 2 8 6" xfId="43018"/>
    <cellStyle name="Normal 4 2 2 9" xfId="43019"/>
    <cellStyle name="Normal 4 2 2 9 2" xfId="43020"/>
    <cellStyle name="Normal 4 2 2 9 2 2" xfId="43021"/>
    <cellStyle name="Normal 4 2 2 9 2 3" xfId="43022"/>
    <cellStyle name="Normal 4 2 2 9 3" xfId="43023"/>
    <cellStyle name="Normal 4 2 2 9 4" xfId="43024"/>
    <cellStyle name="Normal 4 2 2 9 5" xfId="43025"/>
    <cellStyle name="Normal 4 2 2 9 6" xfId="43026"/>
    <cellStyle name="Normal 4 2 3" xfId="423"/>
    <cellStyle name="Normal 4 2 4" xfId="43027"/>
    <cellStyle name="Normal 4 2 4 10" xfId="43028"/>
    <cellStyle name="Normal 4 2 4 10 2" xfId="43029"/>
    <cellStyle name="Normal 4 2 4 10 2 2" xfId="43030"/>
    <cellStyle name="Normal 4 2 4 10 2 3" xfId="43031"/>
    <cellStyle name="Normal 4 2 4 10 3" xfId="43032"/>
    <cellStyle name="Normal 4 2 4 10 4" xfId="43033"/>
    <cellStyle name="Normal 4 2 4 10 5" xfId="43034"/>
    <cellStyle name="Normal 4 2 4 10 6" xfId="43035"/>
    <cellStyle name="Normal 4 2 4 11" xfId="43036"/>
    <cellStyle name="Normal 4 2 4 11 2" xfId="43037"/>
    <cellStyle name="Normal 4 2 4 11 3" xfId="43038"/>
    <cellStyle name="Normal 4 2 4 12" xfId="43039"/>
    <cellStyle name="Normal 4 2 4 13" xfId="43040"/>
    <cellStyle name="Normal 4 2 4 14" xfId="43041"/>
    <cellStyle name="Normal 4 2 4 15" xfId="43042"/>
    <cellStyle name="Normal 4 2 4 2" xfId="43043"/>
    <cellStyle name="Normal 4 2 4 2 10" xfId="43044"/>
    <cellStyle name="Normal 4 2 4 2 10 2" xfId="43045"/>
    <cellStyle name="Normal 4 2 4 2 10 3" xfId="43046"/>
    <cellStyle name="Normal 4 2 4 2 11" xfId="43047"/>
    <cellStyle name="Normal 4 2 4 2 12" xfId="43048"/>
    <cellStyle name="Normal 4 2 4 2 13" xfId="43049"/>
    <cellStyle name="Normal 4 2 4 2 14" xfId="43050"/>
    <cellStyle name="Normal 4 2 4 2 2" xfId="43051"/>
    <cellStyle name="Normal 4 2 4 2 2 10" xfId="43052"/>
    <cellStyle name="Normal 4 2 4 2 2 11" xfId="43053"/>
    <cellStyle name="Normal 4 2 4 2 2 12" xfId="43054"/>
    <cellStyle name="Normal 4 2 4 2 2 13" xfId="43055"/>
    <cellStyle name="Normal 4 2 4 2 2 2" xfId="43056"/>
    <cellStyle name="Normal 4 2 4 2 2 2 10" xfId="43057"/>
    <cellStyle name="Normal 4 2 4 2 2 2 2" xfId="43058"/>
    <cellStyle name="Normal 4 2 4 2 2 2 2 2" xfId="43059"/>
    <cellStyle name="Normal 4 2 4 2 2 2 2 2 2" xfId="43060"/>
    <cellStyle name="Normal 4 2 4 2 2 2 2 2 2 2" xfId="43061"/>
    <cellStyle name="Normal 4 2 4 2 2 2 2 2 2 3" xfId="43062"/>
    <cellStyle name="Normal 4 2 4 2 2 2 2 2 3" xfId="43063"/>
    <cellStyle name="Normal 4 2 4 2 2 2 2 2 4" xfId="43064"/>
    <cellStyle name="Normal 4 2 4 2 2 2 2 2 5" xfId="43065"/>
    <cellStyle name="Normal 4 2 4 2 2 2 2 2 6" xfId="43066"/>
    <cellStyle name="Normal 4 2 4 2 2 2 2 3" xfId="43067"/>
    <cellStyle name="Normal 4 2 4 2 2 2 2 3 2" xfId="43068"/>
    <cellStyle name="Normal 4 2 4 2 2 2 2 3 2 2" xfId="43069"/>
    <cellStyle name="Normal 4 2 4 2 2 2 2 3 2 3" xfId="43070"/>
    <cellStyle name="Normal 4 2 4 2 2 2 2 3 3" xfId="43071"/>
    <cellStyle name="Normal 4 2 4 2 2 2 2 3 4" xfId="43072"/>
    <cellStyle name="Normal 4 2 4 2 2 2 2 3 5" xfId="43073"/>
    <cellStyle name="Normal 4 2 4 2 2 2 2 3 6" xfId="43074"/>
    <cellStyle name="Normal 4 2 4 2 2 2 2 4" xfId="43075"/>
    <cellStyle name="Normal 4 2 4 2 2 2 2 4 2" xfId="43076"/>
    <cellStyle name="Normal 4 2 4 2 2 2 2 4 3" xfId="43077"/>
    <cellStyle name="Normal 4 2 4 2 2 2 2 5" xfId="43078"/>
    <cellStyle name="Normal 4 2 4 2 2 2 2 6" xfId="43079"/>
    <cellStyle name="Normal 4 2 4 2 2 2 2 7" xfId="43080"/>
    <cellStyle name="Normal 4 2 4 2 2 2 2 8" xfId="43081"/>
    <cellStyle name="Normal 4 2 4 2 2 2 3" xfId="43082"/>
    <cellStyle name="Normal 4 2 4 2 2 2 3 2" xfId="43083"/>
    <cellStyle name="Normal 4 2 4 2 2 2 3 2 2" xfId="43084"/>
    <cellStyle name="Normal 4 2 4 2 2 2 3 2 2 2" xfId="43085"/>
    <cellStyle name="Normal 4 2 4 2 2 2 3 2 2 3" xfId="43086"/>
    <cellStyle name="Normal 4 2 4 2 2 2 3 2 3" xfId="43087"/>
    <cellStyle name="Normal 4 2 4 2 2 2 3 2 4" xfId="43088"/>
    <cellStyle name="Normal 4 2 4 2 2 2 3 2 5" xfId="43089"/>
    <cellStyle name="Normal 4 2 4 2 2 2 3 2 6" xfId="43090"/>
    <cellStyle name="Normal 4 2 4 2 2 2 3 3" xfId="43091"/>
    <cellStyle name="Normal 4 2 4 2 2 2 3 3 2" xfId="43092"/>
    <cellStyle name="Normal 4 2 4 2 2 2 3 3 3" xfId="43093"/>
    <cellStyle name="Normal 4 2 4 2 2 2 3 4" xfId="43094"/>
    <cellStyle name="Normal 4 2 4 2 2 2 3 5" xfId="43095"/>
    <cellStyle name="Normal 4 2 4 2 2 2 3 6" xfId="43096"/>
    <cellStyle name="Normal 4 2 4 2 2 2 3 7" xfId="43097"/>
    <cellStyle name="Normal 4 2 4 2 2 2 4" xfId="43098"/>
    <cellStyle name="Normal 4 2 4 2 2 2 4 2" xfId="43099"/>
    <cellStyle name="Normal 4 2 4 2 2 2 4 2 2" xfId="43100"/>
    <cellStyle name="Normal 4 2 4 2 2 2 4 2 3" xfId="43101"/>
    <cellStyle name="Normal 4 2 4 2 2 2 4 3" xfId="43102"/>
    <cellStyle name="Normal 4 2 4 2 2 2 4 4" xfId="43103"/>
    <cellStyle name="Normal 4 2 4 2 2 2 4 5" xfId="43104"/>
    <cellStyle name="Normal 4 2 4 2 2 2 4 6" xfId="43105"/>
    <cellStyle name="Normal 4 2 4 2 2 2 5" xfId="43106"/>
    <cellStyle name="Normal 4 2 4 2 2 2 5 2" xfId="43107"/>
    <cellStyle name="Normal 4 2 4 2 2 2 5 2 2" xfId="43108"/>
    <cellStyle name="Normal 4 2 4 2 2 2 5 2 3" xfId="43109"/>
    <cellStyle name="Normal 4 2 4 2 2 2 5 3" xfId="43110"/>
    <cellStyle name="Normal 4 2 4 2 2 2 5 4" xfId="43111"/>
    <cellStyle name="Normal 4 2 4 2 2 2 5 5" xfId="43112"/>
    <cellStyle name="Normal 4 2 4 2 2 2 5 6" xfId="43113"/>
    <cellStyle name="Normal 4 2 4 2 2 2 6" xfId="43114"/>
    <cellStyle name="Normal 4 2 4 2 2 2 6 2" xfId="43115"/>
    <cellStyle name="Normal 4 2 4 2 2 2 6 3" xfId="43116"/>
    <cellStyle name="Normal 4 2 4 2 2 2 7" xfId="43117"/>
    <cellStyle name="Normal 4 2 4 2 2 2 8" xfId="43118"/>
    <cellStyle name="Normal 4 2 4 2 2 2 9" xfId="43119"/>
    <cellStyle name="Normal 4 2 4 2 2 3" xfId="43120"/>
    <cellStyle name="Normal 4 2 4 2 2 3 2" xfId="43121"/>
    <cellStyle name="Normal 4 2 4 2 2 3 2 2" xfId="43122"/>
    <cellStyle name="Normal 4 2 4 2 2 3 2 2 2" xfId="43123"/>
    <cellStyle name="Normal 4 2 4 2 2 3 2 2 2 2" xfId="43124"/>
    <cellStyle name="Normal 4 2 4 2 2 3 2 2 2 3" xfId="43125"/>
    <cellStyle name="Normal 4 2 4 2 2 3 2 2 3" xfId="43126"/>
    <cellStyle name="Normal 4 2 4 2 2 3 2 2 4" xfId="43127"/>
    <cellStyle name="Normal 4 2 4 2 2 3 2 2 5" xfId="43128"/>
    <cellStyle name="Normal 4 2 4 2 2 3 2 2 6" xfId="43129"/>
    <cellStyle name="Normal 4 2 4 2 2 3 2 3" xfId="43130"/>
    <cellStyle name="Normal 4 2 4 2 2 3 2 3 2" xfId="43131"/>
    <cellStyle name="Normal 4 2 4 2 2 3 2 3 3" xfId="43132"/>
    <cellStyle name="Normal 4 2 4 2 2 3 2 4" xfId="43133"/>
    <cellStyle name="Normal 4 2 4 2 2 3 2 5" xfId="43134"/>
    <cellStyle name="Normal 4 2 4 2 2 3 2 6" xfId="43135"/>
    <cellStyle name="Normal 4 2 4 2 2 3 2 7" xfId="43136"/>
    <cellStyle name="Normal 4 2 4 2 2 3 3" xfId="43137"/>
    <cellStyle name="Normal 4 2 4 2 2 3 3 2" xfId="43138"/>
    <cellStyle name="Normal 4 2 4 2 2 3 3 2 2" xfId="43139"/>
    <cellStyle name="Normal 4 2 4 2 2 3 3 2 3" xfId="43140"/>
    <cellStyle name="Normal 4 2 4 2 2 3 3 3" xfId="43141"/>
    <cellStyle name="Normal 4 2 4 2 2 3 3 4" xfId="43142"/>
    <cellStyle name="Normal 4 2 4 2 2 3 3 5" xfId="43143"/>
    <cellStyle name="Normal 4 2 4 2 2 3 3 6" xfId="43144"/>
    <cellStyle name="Normal 4 2 4 2 2 3 4" xfId="43145"/>
    <cellStyle name="Normal 4 2 4 2 2 3 4 2" xfId="43146"/>
    <cellStyle name="Normal 4 2 4 2 2 3 4 2 2" xfId="43147"/>
    <cellStyle name="Normal 4 2 4 2 2 3 4 2 3" xfId="43148"/>
    <cellStyle name="Normal 4 2 4 2 2 3 4 3" xfId="43149"/>
    <cellStyle name="Normal 4 2 4 2 2 3 4 4" xfId="43150"/>
    <cellStyle name="Normal 4 2 4 2 2 3 4 5" xfId="43151"/>
    <cellStyle name="Normal 4 2 4 2 2 3 4 6" xfId="43152"/>
    <cellStyle name="Normal 4 2 4 2 2 3 5" xfId="43153"/>
    <cellStyle name="Normal 4 2 4 2 2 3 5 2" xfId="43154"/>
    <cellStyle name="Normal 4 2 4 2 2 3 5 3" xfId="43155"/>
    <cellStyle name="Normal 4 2 4 2 2 3 6" xfId="43156"/>
    <cellStyle name="Normal 4 2 4 2 2 3 7" xfId="43157"/>
    <cellStyle name="Normal 4 2 4 2 2 3 8" xfId="43158"/>
    <cellStyle name="Normal 4 2 4 2 2 3 9" xfId="43159"/>
    <cellStyle name="Normal 4 2 4 2 2 4" xfId="43160"/>
    <cellStyle name="Normal 4 2 4 2 2 4 2" xfId="43161"/>
    <cellStyle name="Normal 4 2 4 2 2 4 2 2" xfId="43162"/>
    <cellStyle name="Normal 4 2 4 2 2 4 2 2 2" xfId="43163"/>
    <cellStyle name="Normal 4 2 4 2 2 4 2 2 3" xfId="43164"/>
    <cellStyle name="Normal 4 2 4 2 2 4 2 3" xfId="43165"/>
    <cellStyle name="Normal 4 2 4 2 2 4 2 4" xfId="43166"/>
    <cellStyle name="Normal 4 2 4 2 2 4 2 5" xfId="43167"/>
    <cellStyle name="Normal 4 2 4 2 2 4 2 6" xfId="43168"/>
    <cellStyle name="Normal 4 2 4 2 2 4 3" xfId="43169"/>
    <cellStyle name="Normal 4 2 4 2 2 4 3 2" xfId="43170"/>
    <cellStyle name="Normal 4 2 4 2 2 4 3 3" xfId="43171"/>
    <cellStyle name="Normal 4 2 4 2 2 4 4" xfId="43172"/>
    <cellStyle name="Normal 4 2 4 2 2 4 5" xfId="43173"/>
    <cellStyle name="Normal 4 2 4 2 2 4 6" xfId="43174"/>
    <cellStyle name="Normal 4 2 4 2 2 4 7" xfId="43175"/>
    <cellStyle name="Normal 4 2 4 2 2 5" xfId="43176"/>
    <cellStyle name="Normal 4 2 4 2 2 5 2" xfId="43177"/>
    <cellStyle name="Normal 4 2 4 2 2 5 2 2" xfId="43178"/>
    <cellStyle name="Normal 4 2 4 2 2 5 2 3" xfId="43179"/>
    <cellStyle name="Normal 4 2 4 2 2 5 3" xfId="43180"/>
    <cellStyle name="Normal 4 2 4 2 2 5 4" xfId="43181"/>
    <cellStyle name="Normal 4 2 4 2 2 5 5" xfId="43182"/>
    <cellStyle name="Normal 4 2 4 2 2 5 6" xfId="43183"/>
    <cellStyle name="Normal 4 2 4 2 2 6" xfId="43184"/>
    <cellStyle name="Normal 4 2 4 2 2 6 2" xfId="43185"/>
    <cellStyle name="Normal 4 2 4 2 2 6 2 2" xfId="43186"/>
    <cellStyle name="Normal 4 2 4 2 2 6 2 3" xfId="43187"/>
    <cellStyle name="Normal 4 2 4 2 2 6 3" xfId="43188"/>
    <cellStyle name="Normal 4 2 4 2 2 6 4" xfId="43189"/>
    <cellStyle name="Normal 4 2 4 2 2 6 5" xfId="43190"/>
    <cellStyle name="Normal 4 2 4 2 2 6 6" xfId="43191"/>
    <cellStyle name="Normal 4 2 4 2 2 7" xfId="43192"/>
    <cellStyle name="Normal 4 2 4 2 2 7 2" xfId="43193"/>
    <cellStyle name="Normal 4 2 4 2 2 7 2 2" xfId="43194"/>
    <cellStyle name="Normal 4 2 4 2 2 7 2 3" xfId="43195"/>
    <cellStyle name="Normal 4 2 4 2 2 7 3" xfId="43196"/>
    <cellStyle name="Normal 4 2 4 2 2 7 4" xfId="43197"/>
    <cellStyle name="Normal 4 2 4 2 2 7 5" xfId="43198"/>
    <cellStyle name="Normal 4 2 4 2 2 7 6" xfId="43199"/>
    <cellStyle name="Normal 4 2 4 2 2 8" xfId="43200"/>
    <cellStyle name="Normal 4 2 4 2 2 8 2" xfId="43201"/>
    <cellStyle name="Normal 4 2 4 2 2 8 2 2" xfId="43202"/>
    <cellStyle name="Normal 4 2 4 2 2 8 2 3" xfId="43203"/>
    <cellStyle name="Normal 4 2 4 2 2 8 3" xfId="43204"/>
    <cellStyle name="Normal 4 2 4 2 2 8 4" xfId="43205"/>
    <cellStyle name="Normal 4 2 4 2 2 8 5" xfId="43206"/>
    <cellStyle name="Normal 4 2 4 2 2 8 6" xfId="43207"/>
    <cellStyle name="Normal 4 2 4 2 2 9" xfId="43208"/>
    <cellStyle name="Normal 4 2 4 2 2 9 2" xfId="43209"/>
    <cellStyle name="Normal 4 2 4 2 2 9 3" xfId="43210"/>
    <cellStyle name="Normal 4 2 4 2 3" xfId="43211"/>
    <cellStyle name="Normal 4 2 4 2 3 10" xfId="43212"/>
    <cellStyle name="Normal 4 2 4 2 3 2" xfId="43213"/>
    <cellStyle name="Normal 4 2 4 2 3 2 2" xfId="43214"/>
    <cellStyle name="Normal 4 2 4 2 3 2 2 2" xfId="43215"/>
    <cellStyle name="Normal 4 2 4 2 3 2 2 2 2" xfId="43216"/>
    <cellStyle name="Normal 4 2 4 2 3 2 2 2 3" xfId="43217"/>
    <cellStyle name="Normal 4 2 4 2 3 2 2 3" xfId="43218"/>
    <cellStyle name="Normal 4 2 4 2 3 2 2 4" xfId="43219"/>
    <cellStyle name="Normal 4 2 4 2 3 2 2 5" xfId="43220"/>
    <cellStyle name="Normal 4 2 4 2 3 2 2 6" xfId="43221"/>
    <cellStyle name="Normal 4 2 4 2 3 2 3" xfId="43222"/>
    <cellStyle name="Normal 4 2 4 2 3 2 3 2" xfId="43223"/>
    <cellStyle name="Normal 4 2 4 2 3 2 3 2 2" xfId="43224"/>
    <cellStyle name="Normal 4 2 4 2 3 2 3 2 3" xfId="43225"/>
    <cellStyle name="Normal 4 2 4 2 3 2 3 3" xfId="43226"/>
    <cellStyle name="Normal 4 2 4 2 3 2 3 4" xfId="43227"/>
    <cellStyle name="Normal 4 2 4 2 3 2 3 5" xfId="43228"/>
    <cellStyle name="Normal 4 2 4 2 3 2 3 6" xfId="43229"/>
    <cellStyle name="Normal 4 2 4 2 3 2 4" xfId="43230"/>
    <cellStyle name="Normal 4 2 4 2 3 2 4 2" xfId="43231"/>
    <cellStyle name="Normal 4 2 4 2 3 2 4 3" xfId="43232"/>
    <cellStyle name="Normal 4 2 4 2 3 2 5" xfId="43233"/>
    <cellStyle name="Normal 4 2 4 2 3 2 6" xfId="43234"/>
    <cellStyle name="Normal 4 2 4 2 3 2 7" xfId="43235"/>
    <cellStyle name="Normal 4 2 4 2 3 2 8" xfId="43236"/>
    <cellStyle name="Normal 4 2 4 2 3 3" xfId="43237"/>
    <cellStyle name="Normal 4 2 4 2 3 3 2" xfId="43238"/>
    <cellStyle name="Normal 4 2 4 2 3 3 2 2" xfId="43239"/>
    <cellStyle name="Normal 4 2 4 2 3 3 2 2 2" xfId="43240"/>
    <cellStyle name="Normal 4 2 4 2 3 3 2 2 3" xfId="43241"/>
    <cellStyle name="Normal 4 2 4 2 3 3 2 3" xfId="43242"/>
    <cellStyle name="Normal 4 2 4 2 3 3 2 4" xfId="43243"/>
    <cellStyle name="Normal 4 2 4 2 3 3 2 5" xfId="43244"/>
    <cellStyle name="Normal 4 2 4 2 3 3 2 6" xfId="43245"/>
    <cellStyle name="Normal 4 2 4 2 3 3 3" xfId="43246"/>
    <cellStyle name="Normal 4 2 4 2 3 3 3 2" xfId="43247"/>
    <cellStyle name="Normal 4 2 4 2 3 3 3 3" xfId="43248"/>
    <cellStyle name="Normal 4 2 4 2 3 3 4" xfId="43249"/>
    <cellStyle name="Normal 4 2 4 2 3 3 5" xfId="43250"/>
    <cellStyle name="Normal 4 2 4 2 3 3 6" xfId="43251"/>
    <cellStyle name="Normal 4 2 4 2 3 3 7" xfId="43252"/>
    <cellStyle name="Normal 4 2 4 2 3 4" xfId="43253"/>
    <cellStyle name="Normal 4 2 4 2 3 4 2" xfId="43254"/>
    <cellStyle name="Normal 4 2 4 2 3 4 2 2" xfId="43255"/>
    <cellStyle name="Normal 4 2 4 2 3 4 2 3" xfId="43256"/>
    <cellStyle name="Normal 4 2 4 2 3 4 3" xfId="43257"/>
    <cellStyle name="Normal 4 2 4 2 3 4 4" xfId="43258"/>
    <cellStyle name="Normal 4 2 4 2 3 4 5" xfId="43259"/>
    <cellStyle name="Normal 4 2 4 2 3 4 6" xfId="43260"/>
    <cellStyle name="Normal 4 2 4 2 3 5" xfId="43261"/>
    <cellStyle name="Normal 4 2 4 2 3 5 2" xfId="43262"/>
    <cellStyle name="Normal 4 2 4 2 3 5 2 2" xfId="43263"/>
    <cellStyle name="Normal 4 2 4 2 3 5 2 3" xfId="43264"/>
    <cellStyle name="Normal 4 2 4 2 3 5 3" xfId="43265"/>
    <cellStyle name="Normal 4 2 4 2 3 5 4" xfId="43266"/>
    <cellStyle name="Normal 4 2 4 2 3 5 5" xfId="43267"/>
    <cellStyle name="Normal 4 2 4 2 3 5 6" xfId="43268"/>
    <cellStyle name="Normal 4 2 4 2 3 6" xfId="43269"/>
    <cellStyle name="Normal 4 2 4 2 3 6 2" xfId="43270"/>
    <cellStyle name="Normal 4 2 4 2 3 6 3" xfId="43271"/>
    <cellStyle name="Normal 4 2 4 2 3 7" xfId="43272"/>
    <cellStyle name="Normal 4 2 4 2 3 8" xfId="43273"/>
    <cellStyle name="Normal 4 2 4 2 3 9" xfId="43274"/>
    <cellStyle name="Normal 4 2 4 2 4" xfId="43275"/>
    <cellStyle name="Normal 4 2 4 2 4 2" xfId="43276"/>
    <cellStyle name="Normal 4 2 4 2 4 2 2" xfId="43277"/>
    <cellStyle name="Normal 4 2 4 2 4 2 2 2" xfId="43278"/>
    <cellStyle name="Normal 4 2 4 2 4 2 2 2 2" xfId="43279"/>
    <cellStyle name="Normal 4 2 4 2 4 2 2 2 3" xfId="43280"/>
    <cellStyle name="Normal 4 2 4 2 4 2 2 3" xfId="43281"/>
    <cellStyle name="Normal 4 2 4 2 4 2 2 4" xfId="43282"/>
    <cellStyle name="Normal 4 2 4 2 4 2 2 5" xfId="43283"/>
    <cellStyle name="Normal 4 2 4 2 4 2 2 6" xfId="43284"/>
    <cellStyle name="Normal 4 2 4 2 4 2 3" xfId="43285"/>
    <cellStyle name="Normal 4 2 4 2 4 2 3 2" xfId="43286"/>
    <cellStyle name="Normal 4 2 4 2 4 2 3 3" xfId="43287"/>
    <cellStyle name="Normal 4 2 4 2 4 2 4" xfId="43288"/>
    <cellStyle name="Normal 4 2 4 2 4 2 5" xfId="43289"/>
    <cellStyle name="Normal 4 2 4 2 4 2 6" xfId="43290"/>
    <cellStyle name="Normal 4 2 4 2 4 2 7" xfId="43291"/>
    <cellStyle name="Normal 4 2 4 2 4 3" xfId="43292"/>
    <cellStyle name="Normal 4 2 4 2 4 3 2" xfId="43293"/>
    <cellStyle name="Normal 4 2 4 2 4 3 2 2" xfId="43294"/>
    <cellStyle name="Normal 4 2 4 2 4 3 2 3" xfId="43295"/>
    <cellStyle name="Normal 4 2 4 2 4 3 3" xfId="43296"/>
    <cellStyle name="Normal 4 2 4 2 4 3 4" xfId="43297"/>
    <cellStyle name="Normal 4 2 4 2 4 3 5" xfId="43298"/>
    <cellStyle name="Normal 4 2 4 2 4 3 6" xfId="43299"/>
    <cellStyle name="Normal 4 2 4 2 4 4" xfId="43300"/>
    <cellStyle name="Normal 4 2 4 2 4 4 2" xfId="43301"/>
    <cellStyle name="Normal 4 2 4 2 4 4 2 2" xfId="43302"/>
    <cellStyle name="Normal 4 2 4 2 4 4 2 3" xfId="43303"/>
    <cellStyle name="Normal 4 2 4 2 4 4 3" xfId="43304"/>
    <cellStyle name="Normal 4 2 4 2 4 4 4" xfId="43305"/>
    <cellStyle name="Normal 4 2 4 2 4 4 5" xfId="43306"/>
    <cellStyle name="Normal 4 2 4 2 4 4 6" xfId="43307"/>
    <cellStyle name="Normal 4 2 4 2 4 5" xfId="43308"/>
    <cellStyle name="Normal 4 2 4 2 4 5 2" xfId="43309"/>
    <cellStyle name="Normal 4 2 4 2 4 5 3" xfId="43310"/>
    <cellStyle name="Normal 4 2 4 2 4 6" xfId="43311"/>
    <cellStyle name="Normal 4 2 4 2 4 7" xfId="43312"/>
    <cellStyle name="Normal 4 2 4 2 4 8" xfId="43313"/>
    <cellStyle name="Normal 4 2 4 2 4 9" xfId="43314"/>
    <cellStyle name="Normal 4 2 4 2 5" xfId="43315"/>
    <cellStyle name="Normal 4 2 4 2 5 2" xfId="43316"/>
    <cellStyle name="Normal 4 2 4 2 5 2 2" xfId="43317"/>
    <cellStyle name="Normal 4 2 4 2 5 2 2 2" xfId="43318"/>
    <cellStyle name="Normal 4 2 4 2 5 2 2 3" xfId="43319"/>
    <cellStyle name="Normal 4 2 4 2 5 2 3" xfId="43320"/>
    <cellStyle name="Normal 4 2 4 2 5 2 4" xfId="43321"/>
    <cellStyle name="Normal 4 2 4 2 5 2 5" xfId="43322"/>
    <cellStyle name="Normal 4 2 4 2 5 2 6" xfId="43323"/>
    <cellStyle name="Normal 4 2 4 2 5 3" xfId="43324"/>
    <cellStyle name="Normal 4 2 4 2 5 3 2" xfId="43325"/>
    <cellStyle name="Normal 4 2 4 2 5 3 3" xfId="43326"/>
    <cellStyle name="Normal 4 2 4 2 5 4" xfId="43327"/>
    <cellStyle name="Normal 4 2 4 2 5 5" xfId="43328"/>
    <cellStyle name="Normal 4 2 4 2 5 6" xfId="43329"/>
    <cellStyle name="Normal 4 2 4 2 5 7" xfId="43330"/>
    <cellStyle name="Normal 4 2 4 2 6" xfId="43331"/>
    <cellStyle name="Normal 4 2 4 2 6 2" xfId="43332"/>
    <cellStyle name="Normal 4 2 4 2 6 2 2" xfId="43333"/>
    <cellStyle name="Normal 4 2 4 2 6 2 3" xfId="43334"/>
    <cellStyle name="Normal 4 2 4 2 6 3" xfId="43335"/>
    <cellStyle name="Normal 4 2 4 2 6 4" xfId="43336"/>
    <cellStyle name="Normal 4 2 4 2 6 5" xfId="43337"/>
    <cellStyle name="Normal 4 2 4 2 6 6" xfId="43338"/>
    <cellStyle name="Normal 4 2 4 2 7" xfId="43339"/>
    <cellStyle name="Normal 4 2 4 2 7 2" xfId="43340"/>
    <cellStyle name="Normal 4 2 4 2 7 2 2" xfId="43341"/>
    <cellStyle name="Normal 4 2 4 2 7 2 3" xfId="43342"/>
    <cellStyle name="Normal 4 2 4 2 7 3" xfId="43343"/>
    <cellStyle name="Normal 4 2 4 2 7 4" xfId="43344"/>
    <cellStyle name="Normal 4 2 4 2 7 5" xfId="43345"/>
    <cellStyle name="Normal 4 2 4 2 7 6" xfId="43346"/>
    <cellStyle name="Normal 4 2 4 2 8" xfId="43347"/>
    <cellStyle name="Normal 4 2 4 2 8 2" xfId="43348"/>
    <cellStyle name="Normal 4 2 4 2 8 2 2" xfId="43349"/>
    <cellStyle name="Normal 4 2 4 2 8 2 3" xfId="43350"/>
    <cellStyle name="Normal 4 2 4 2 8 3" xfId="43351"/>
    <cellStyle name="Normal 4 2 4 2 8 4" xfId="43352"/>
    <cellStyle name="Normal 4 2 4 2 8 5" xfId="43353"/>
    <cellStyle name="Normal 4 2 4 2 8 6" xfId="43354"/>
    <cellStyle name="Normal 4 2 4 2 9" xfId="43355"/>
    <cellStyle name="Normal 4 2 4 2 9 2" xfId="43356"/>
    <cellStyle name="Normal 4 2 4 2 9 2 2" xfId="43357"/>
    <cellStyle name="Normal 4 2 4 2 9 2 3" xfId="43358"/>
    <cellStyle name="Normal 4 2 4 2 9 3" xfId="43359"/>
    <cellStyle name="Normal 4 2 4 2 9 4" xfId="43360"/>
    <cellStyle name="Normal 4 2 4 2 9 5" xfId="43361"/>
    <cellStyle name="Normal 4 2 4 2 9 6" xfId="43362"/>
    <cellStyle name="Normal 4 2 4 3" xfId="43363"/>
    <cellStyle name="Normal 4 2 4 3 10" xfId="43364"/>
    <cellStyle name="Normal 4 2 4 3 11" xfId="43365"/>
    <cellStyle name="Normal 4 2 4 3 12" xfId="43366"/>
    <cellStyle name="Normal 4 2 4 3 13" xfId="43367"/>
    <cellStyle name="Normal 4 2 4 3 2" xfId="43368"/>
    <cellStyle name="Normal 4 2 4 3 2 10" xfId="43369"/>
    <cellStyle name="Normal 4 2 4 3 2 2" xfId="43370"/>
    <cellStyle name="Normal 4 2 4 3 2 2 2" xfId="43371"/>
    <cellStyle name="Normal 4 2 4 3 2 2 2 2" xfId="43372"/>
    <cellStyle name="Normal 4 2 4 3 2 2 2 2 2" xfId="43373"/>
    <cellStyle name="Normal 4 2 4 3 2 2 2 2 3" xfId="43374"/>
    <cellStyle name="Normal 4 2 4 3 2 2 2 3" xfId="43375"/>
    <cellStyle name="Normal 4 2 4 3 2 2 2 4" xfId="43376"/>
    <cellStyle name="Normal 4 2 4 3 2 2 2 5" xfId="43377"/>
    <cellStyle name="Normal 4 2 4 3 2 2 2 6" xfId="43378"/>
    <cellStyle name="Normal 4 2 4 3 2 2 3" xfId="43379"/>
    <cellStyle name="Normal 4 2 4 3 2 2 3 2" xfId="43380"/>
    <cellStyle name="Normal 4 2 4 3 2 2 3 2 2" xfId="43381"/>
    <cellStyle name="Normal 4 2 4 3 2 2 3 2 3" xfId="43382"/>
    <cellStyle name="Normal 4 2 4 3 2 2 3 3" xfId="43383"/>
    <cellStyle name="Normal 4 2 4 3 2 2 3 4" xfId="43384"/>
    <cellStyle name="Normal 4 2 4 3 2 2 3 5" xfId="43385"/>
    <cellStyle name="Normal 4 2 4 3 2 2 3 6" xfId="43386"/>
    <cellStyle name="Normal 4 2 4 3 2 2 4" xfId="43387"/>
    <cellStyle name="Normal 4 2 4 3 2 2 4 2" xfId="43388"/>
    <cellStyle name="Normal 4 2 4 3 2 2 4 3" xfId="43389"/>
    <cellStyle name="Normal 4 2 4 3 2 2 5" xfId="43390"/>
    <cellStyle name="Normal 4 2 4 3 2 2 6" xfId="43391"/>
    <cellStyle name="Normal 4 2 4 3 2 2 7" xfId="43392"/>
    <cellStyle name="Normal 4 2 4 3 2 2 8" xfId="43393"/>
    <cellStyle name="Normal 4 2 4 3 2 3" xfId="43394"/>
    <cellStyle name="Normal 4 2 4 3 2 3 2" xfId="43395"/>
    <cellStyle name="Normal 4 2 4 3 2 3 2 2" xfId="43396"/>
    <cellStyle name="Normal 4 2 4 3 2 3 2 2 2" xfId="43397"/>
    <cellStyle name="Normal 4 2 4 3 2 3 2 2 3" xfId="43398"/>
    <cellStyle name="Normal 4 2 4 3 2 3 2 3" xfId="43399"/>
    <cellStyle name="Normal 4 2 4 3 2 3 2 4" xfId="43400"/>
    <cellStyle name="Normal 4 2 4 3 2 3 2 5" xfId="43401"/>
    <cellStyle name="Normal 4 2 4 3 2 3 2 6" xfId="43402"/>
    <cellStyle name="Normal 4 2 4 3 2 3 3" xfId="43403"/>
    <cellStyle name="Normal 4 2 4 3 2 3 3 2" xfId="43404"/>
    <cellStyle name="Normal 4 2 4 3 2 3 3 3" xfId="43405"/>
    <cellStyle name="Normal 4 2 4 3 2 3 4" xfId="43406"/>
    <cellStyle name="Normal 4 2 4 3 2 3 5" xfId="43407"/>
    <cellStyle name="Normal 4 2 4 3 2 3 6" xfId="43408"/>
    <cellStyle name="Normal 4 2 4 3 2 3 7" xfId="43409"/>
    <cellStyle name="Normal 4 2 4 3 2 4" xfId="43410"/>
    <cellStyle name="Normal 4 2 4 3 2 4 2" xfId="43411"/>
    <cellStyle name="Normal 4 2 4 3 2 4 2 2" xfId="43412"/>
    <cellStyle name="Normal 4 2 4 3 2 4 2 3" xfId="43413"/>
    <cellStyle name="Normal 4 2 4 3 2 4 3" xfId="43414"/>
    <cellStyle name="Normal 4 2 4 3 2 4 4" xfId="43415"/>
    <cellStyle name="Normal 4 2 4 3 2 4 5" xfId="43416"/>
    <cellStyle name="Normal 4 2 4 3 2 4 6" xfId="43417"/>
    <cellStyle name="Normal 4 2 4 3 2 5" xfId="43418"/>
    <cellStyle name="Normal 4 2 4 3 2 5 2" xfId="43419"/>
    <cellStyle name="Normal 4 2 4 3 2 5 2 2" xfId="43420"/>
    <cellStyle name="Normal 4 2 4 3 2 5 2 3" xfId="43421"/>
    <cellStyle name="Normal 4 2 4 3 2 5 3" xfId="43422"/>
    <cellStyle name="Normal 4 2 4 3 2 5 4" xfId="43423"/>
    <cellStyle name="Normal 4 2 4 3 2 5 5" xfId="43424"/>
    <cellStyle name="Normal 4 2 4 3 2 5 6" xfId="43425"/>
    <cellStyle name="Normal 4 2 4 3 2 6" xfId="43426"/>
    <cellStyle name="Normal 4 2 4 3 2 6 2" xfId="43427"/>
    <cellStyle name="Normal 4 2 4 3 2 6 3" xfId="43428"/>
    <cellStyle name="Normal 4 2 4 3 2 7" xfId="43429"/>
    <cellStyle name="Normal 4 2 4 3 2 8" xfId="43430"/>
    <cellStyle name="Normal 4 2 4 3 2 9" xfId="43431"/>
    <cellStyle name="Normal 4 2 4 3 3" xfId="43432"/>
    <cellStyle name="Normal 4 2 4 3 3 2" xfId="43433"/>
    <cellStyle name="Normal 4 2 4 3 3 2 2" xfId="43434"/>
    <cellStyle name="Normal 4 2 4 3 3 2 2 2" xfId="43435"/>
    <cellStyle name="Normal 4 2 4 3 3 2 2 2 2" xfId="43436"/>
    <cellStyle name="Normal 4 2 4 3 3 2 2 2 3" xfId="43437"/>
    <cellStyle name="Normal 4 2 4 3 3 2 2 3" xfId="43438"/>
    <cellStyle name="Normal 4 2 4 3 3 2 2 4" xfId="43439"/>
    <cellStyle name="Normal 4 2 4 3 3 2 2 5" xfId="43440"/>
    <cellStyle name="Normal 4 2 4 3 3 2 2 6" xfId="43441"/>
    <cellStyle name="Normal 4 2 4 3 3 2 3" xfId="43442"/>
    <cellStyle name="Normal 4 2 4 3 3 2 3 2" xfId="43443"/>
    <cellStyle name="Normal 4 2 4 3 3 2 3 3" xfId="43444"/>
    <cellStyle name="Normal 4 2 4 3 3 2 4" xfId="43445"/>
    <cellStyle name="Normal 4 2 4 3 3 2 5" xfId="43446"/>
    <cellStyle name="Normal 4 2 4 3 3 2 6" xfId="43447"/>
    <cellStyle name="Normal 4 2 4 3 3 2 7" xfId="43448"/>
    <cellStyle name="Normal 4 2 4 3 3 3" xfId="43449"/>
    <cellStyle name="Normal 4 2 4 3 3 3 2" xfId="43450"/>
    <cellStyle name="Normal 4 2 4 3 3 3 2 2" xfId="43451"/>
    <cellStyle name="Normal 4 2 4 3 3 3 2 3" xfId="43452"/>
    <cellStyle name="Normal 4 2 4 3 3 3 3" xfId="43453"/>
    <cellStyle name="Normal 4 2 4 3 3 3 4" xfId="43454"/>
    <cellStyle name="Normal 4 2 4 3 3 3 5" xfId="43455"/>
    <cellStyle name="Normal 4 2 4 3 3 3 6" xfId="43456"/>
    <cellStyle name="Normal 4 2 4 3 3 4" xfId="43457"/>
    <cellStyle name="Normal 4 2 4 3 3 4 2" xfId="43458"/>
    <cellStyle name="Normal 4 2 4 3 3 4 2 2" xfId="43459"/>
    <cellStyle name="Normal 4 2 4 3 3 4 2 3" xfId="43460"/>
    <cellStyle name="Normal 4 2 4 3 3 4 3" xfId="43461"/>
    <cellStyle name="Normal 4 2 4 3 3 4 4" xfId="43462"/>
    <cellStyle name="Normal 4 2 4 3 3 4 5" xfId="43463"/>
    <cellStyle name="Normal 4 2 4 3 3 4 6" xfId="43464"/>
    <cellStyle name="Normal 4 2 4 3 3 5" xfId="43465"/>
    <cellStyle name="Normal 4 2 4 3 3 5 2" xfId="43466"/>
    <cellStyle name="Normal 4 2 4 3 3 5 3" xfId="43467"/>
    <cellStyle name="Normal 4 2 4 3 3 6" xfId="43468"/>
    <cellStyle name="Normal 4 2 4 3 3 7" xfId="43469"/>
    <cellStyle name="Normal 4 2 4 3 3 8" xfId="43470"/>
    <cellStyle name="Normal 4 2 4 3 3 9" xfId="43471"/>
    <cellStyle name="Normal 4 2 4 3 4" xfId="43472"/>
    <cellStyle name="Normal 4 2 4 3 4 2" xfId="43473"/>
    <cellStyle name="Normal 4 2 4 3 4 2 2" xfId="43474"/>
    <cellStyle name="Normal 4 2 4 3 4 2 2 2" xfId="43475"/>
    <cellStyle name="Normal 4 2 4 3 4 2 2 3" xfId="43476"/>
    <cellStyle name="Normal 4 2 4 3 4 2 3" xfId="43477"/>
    <cellStyle name="Normal 4 2 4 3 4 2 4" xfId="43478"/>
    <cellStyle name="Normal 4 2 4 3 4 2 5" xfId="43479"/>
    <cellStyle name="Normal 4 2 4 3 4 2 6" xfId="43480"/>
    <cellStyle name="Normal 4 2 4 3 4 3" xfId="43481"/>
    <cellStyle name="Normal 4 2 4 3 4 3 2" xfId="43482"/>
    <cellStyle name="Normal 4 2 4 3 4 3 3" xfId="43483"/>
    <cellStyle name="Normal 4 2 4 3 4 4" xfId="43484"/>
    <cellStyle name="Normal 4 2 4 3 4 5" xfId="43485"/>
    <cellStyle name="Normal 4 2 4 3 4 6" xfId="43486"/>
    <cellStyle name="Normal 4 2 4 3 4 7" xfId="43487"/>
    <cellStyle name="Normal 4 2 4 3 5" xfId="43488"/>
    <cellStyle name="Normal 4 2 4 3 5 2" xfId="43489"/>
    <cellStyle name="Normal 4 2 4 3 5 2 2" xfId="43490"/>
    <cellStyle name="Normal 4 2 4 3 5 2 3" xfId="43491"/>
    <cellStyle name="Normal 4 2 4 3 5 3" xfId="43492"/>
    <cellStyle name="Normal 4 2 4 3 5 4" xfId="43493"/>
    <cellStyle name="Normal 4 2 4 3 5 5" xfId="43494"/>
    <cellStyle name="Normal 4 2 4 3 5 6" xfId="43495"/>
    <cellStyle name="Normal 4 2 4 3 6" xfId="43496"/>
    <cellStyle name="Normal 4 2 4 3 6 2" xfId="43497"/>
    <cellStyle name="Normal 4 2 4 3 6 2 2" xfId="43498"/>
    <cellStyle name="Normal 4 2 4 3 6 2 3" xfId="43499"/>
    <cellStyle name="Normal 4 2 4 3 6 3" xfId="43500"/>
    <cellStyle name="Normal 4 2 4 3 6 4" xfId="43501"/>
    <cellStyle name="Normal 4 2 4 3 6 5" xfId="43502"/>
    <cellStyle name="Normal 4 2 4 3 6 6" xfId="43503"/>
    <cellStyle name="Normal 4 2 4 3 7" xfId="43504"/>
    <cellStyle name="Normal 4 2 4 3 7 2" xfId="43505"/>
    <cellStyle name="Normal 4 2 4 3 7 2 2" xfId="43506"/>
    <cellStyle name="Normal 4 2 4 3 7 2 3" xfId="43507"/>
    <cellStyle name="Normal 4 2 4 3 7 3" xfId="43508"/>
    <cellStyle name="Normal 4 2 4 3 7 4" xfId="43509"/>
    <cellStyle name="Normal 4 2 4 3 7 5" xfId="43510"/>
    <cellStyle name="Normal 4 2 4 3 7 6" xfId="43511"/>
    <cellStyle name="Normal 4 2 4 3 8" xfId="43512"/>
    <cellStyle name="Normal 4 2 4 3 8 2" xfId="43513"/>
    <cellStyle name="Normal 4 2 4 3 8 2 2" xfId="43514"/>
    <cellStyle name="Normal 4 2 4 3 8 2 3" xfId="43515"/>
    <cellStyle name="Normal 4 2 4 3 8 3" xfId="43516"/>
    <cellStyle name="Normal 4 2 4 3 8 4" xfId="43517"/>
    <cellStyle name="Normal 4 2 4 3 8 5" xfId="43518"/>
    <cellStyle name="Normal 4 2 4 3 8 6" xfId="43519"/>
    <cellStyle name="Normal 4 2 4 3 9" xfId="43520"/>
    <cellStyle name="Normal 4 2 4 3 9 2" xfId="43521"/>
    <cellStyle name="Normal 4 2 4 3 9 3" xfId="43522"/>
    <cellStyle name="Normal 4 2 4 4" xfId="43523"/>
    <cellStyle name="Normal 4 2 4 4 10" xfId="43524"/>
    <cellStyle name="Normal 4 2 4 4 2" xfId="43525"/>
    <cellStyle name="Normal 4 2 4 4 2 2" xfId="43526"/>
    <cellStyle name="Normal 4 2 4 4 2 2 2" xfId="43527"/>
    <cellStyle name="Normal 4 2 4 4 2 2 2 2" xfId="43528"/>
    <cellStyle name="Normal 4 2 4 4 2 2 2 3" xfId="43529"/>
    <cellStyle name="Normal 4 2 4 4 2 2 3" xfId="43530"/>
    <cellStyle name="Normal 4 2 4 4 2 2 4" xfId="43531"/>
    <cellStyle name="Normal 4 2 4 4 2 2 5" xfId="43532"/>
    <cellStyle name="Normal 4 2 4 4 2 2 6" xfId="43533"/>
    <cellStyle name="Normal 4 2 4 4 2 3" xfId="43534"/>
    <cellStyle name="Normal 4 2 4 4 2 3 2" xfId="43535"/>
    <cellStyle name="Normal 4 2 4 4 2 3 2 2" xfId="43536"/>
    <cellStyle name="Normal 4 2 4 4 2 3 2 3" xfId="43537"/>
    <cellStyle name="Normal 4 2 4 4 2 3 3" xfId="43538"/>
    <cellStyle name="Normal 4 2 4 4 2 3 4" xfId="43539"/>
    <cellStyle name="Normal 4 2 4 4 2 3 5" xfId="43540"/>
    <cellStyle name="Normal 4 2 4 4 2 3 6" xfId="43541"/>
    <cellStyle name="Normal 4 2 4 4 2 4" xfId="43542"/>
    <cellStyle name="Normal 4 2 4 4 2 4 2" xfId="43543"/>
    <cellStyle name="Normal 4 2 4 4 2 4 3" xfId="43544"/>
    <cellStyle name="Normal 4 2 4 4 2 5" xfId="43545"/>
    <cellStyle name="Normal 4 2 4 4 2 6" xfId="43546"/>
    <cellStyle name="Normal 4 2 4 4 2 7" xfId="43547"/>
    <cellStyle name="Normal 4 2 4 4 2 8" xfId="43548"/>
    <cellStyle name="Normal 4 2 4 4 3" xfId="43549"/>
    <cellStyle name="Normal 4 2 4 4 3 2" xfId="43550"/>
    <cellStyle name="Normal 4 2 4 4 3 2 2" xfId="43551"/>
    <cellStyle name="Normal 4 2 4 4 3 2 2 2" xfId="43552"/>
    <cellStyle name="Normal 4 2 4 4 3 2 2 3" xfId="43553"/>
    <cellStyle name="Normal 4 2 4 4 3 2 3" xfId="43554"/>
    <cellStyle name="Normal 4 2 4 4 3 2 4" xfId="43555"/>
    <cellStyle name="Normal 4 2 4 4 3 2 5" xfId="43556"/>
    <cellStyle name="Normal 4 2 4 4 3 2 6" xfId="43557"/>
    <cellStyle name="Normal 4 2 4 4 3 3" xfId="43558"/>
    <cellStyle name="Normal 4 2 4 4 3 3 2" xfId="43559"/>
    <cellStyle name="Normal 4 2 4 4 3 3 3" xfId="43560"/>
    <cellStyle name="Normal 4 2 4 4 3 4" xfId="43561"/>
    <cellStyle name="Normal 4 2 4 4 3 5" xfId="43562"/>
    <cellStyle name="Normal 4 2 4 4 3 6" xfId="43563"/>
    <cellStyle name="Normal 4 2 4 4 3 7" xfId="43564"/>
    <cellStyle name="Normal 4 2 4 4 4" xfId="43565"/>
    <cellStyle name="Normal 4 2 4 4 4 2" xfId="43566"/>
    <cellStyle name="Normal 4 2 4 4 4 2 2" xfId="43567"/>
    <cellStyle name="Normal 4 2 4 4 4 2 3" xfId="43568"/>
    <cellStyle name="Normal 4 2 4 4 4 3" xfId="43569"/>
    <cellStyle name="Normal 4 2 4 4 4 4" xfId="43570"/>
    <cellStyle name="Normal 4 2 4 4 4 5" xfId="43571"/>
    <cellStyle name="Normal 4 2 4 4 4 6" xfId="43572"/>
    <cellStyle name="Normal 4 2 4 4 5" xfId="43573"/>
    <cellStyle name="Normal 4 2 4 4 5 2" xfId="43574"/>
    <cellStyle name="Normal 4 2 4 4 5 2 2" xfId="43575"/>
    <cellStyle name="Normal 4 2 4 4 5 2 3" xfId="43576"/>
    <cellStyle name="Normal 4 2 4 4 5 3" xfId="43577"/>
    <cellStyle name="Normal 4 2 4 4 5 4" xfId="43578"/>
    <cellStyle name="Normal 4 2 4 4 5 5" xfId="43579"/>
    <cellStyle name="Normal 4 2 4 4 5 6" xfId="43580"/>
    <cellStyle name="Normal 4 2 4 4 6" xfId="43581"/>
    <cellStyle name="Normal 4 2 4 4 6 2" xfId="43582"/>
    <cellStyle name="Normal 4 2 4 4 6 3" xfId="43583"/>
    <cellStyle name="Normal 4 2 4 4 7" xfId="43584"/>
    <cellStyle name="Normal 4 2 4 4 8" xfId="43585"/>
    <cellStyle name="Normal 4 2 4 4 9" xfId="43586"/>
    <cellStyle name="Normal 4 2 4 5" xfId="43587"/>
    <cellStyle name="Normal 4 2 4 5 2" xfId="43588"/>
    <cellStyle name="Normal 4 2 4 5 2 2" xfId="43589"/>
    <cellStyle name="Normal 4 2 4 5 2 2 2" xfId="43590"/>
    <cellStyle name="Normal 4 2 4 5 2 2 2 2" xfId="43591"/>
    <cellStyle name="Normal 4 2 4 5 2 2 2 3" xfId="43592"/>
    <cellStyle name="Normal 4 2 4 5 2 2 3" xfId="43593"/>
    <cellStyle name="Normal 4 2 4 5 2 2 4" xfId="43594"/>
    <cellStyle name="Normal 4 2 4 5 2 2 5" xfId="43595"/>
    <cellStyle name="Normal 4 2 4 5 2 2 6" xfId="43596"/>
    <cellStyle name="Normal 4 2 4 5 2 3" xfId="43597"/>
    <cellStyle name="Normal 4 2 4 5 2 3 2" xfId="43598"/>
    <cellStyle name="Normal 4 2 4 5 2 3 3" xfId="43599"/>
    <cellStyle name="Normal 4 2 4 5 2 4" xfId="43600"/>
    <cellStyle name="Normal 4 2 4 5 2 5" xfId="43601"/>
    <cellStyle name="Normal 4 2 4 5 2 6" xfId="43602"/>
    <cellStyle name="Normal 4 2 4 5 2 7" xfId="43603"/>
    <cellStyle name="Normal 4 2 4 5 3" xfId="43604"/>
    <cellStyle name="Normal 4 2 4 5 3 2" xfId="43605"/>
    <cellStyle name="Normal 4 2 4 5 3 2 2" xfId="43606"/>
    <cellStyle name="Normal 4 2 4 5 3 2 3" xfId="43607"/>
    <cellStyle name="Normal 4 2 4 5 3 3" xfId="43608"/>
    <cellStyle name="Normal 4 2 4 5 3 4" xfId="43609"/>
    <cellStyle name="Normal 4 2 4 5 3 5" xfId="43610"/>
    <cellStyle name="Normal 4 2 4 5 3 6" xfId="43611"/>
    <cellStyle name="Normal 4 2 4 5 4" xfId="43612"/>
    <cellStyle name="Normal 4 2 4 5 4 2" xfId="43613"/>
    <cellStyle name="Normal 4 2 4 5 4 2 2" xfId="43614"/>
    <cellStyle name="Normal 4 2 4 5 4 2 3" xfId="43615"/>
    <cellStyle name="Normal 4 2 4 5 4 3" xfId="43616"/>
    <cellStyle name="Normal 4 2 4 5 4 4" xfId="43617"/>
    <cellStyle name="Normal 4 2 4 5 4 5" xfId="43618"/>
    <cellStyle name="Normal 4 2 4 5 4 6" xfId="43619"/>
    <cellStyle name="Normal 4 2 4 5 5" xfId="43620"/>
    <cellStyle name="Normal 4 2 4 5 5 2" xfId="43621"/>
    <cellStyle name="Normal 4 2 4 5 5 3" xfId="43622"/>
    <cellStyle name="Normal 4 2 4 5 6" xfId="43623"/>
    <cellStyle name="Normal 4 2 4 5 7" xfId="43624"/>
    <cellStyle name="Normal 4 2 4 5 8" xfId="43625"/>
    <cellStyle name="Normal 4 2 4 5 9" xfId="43626"/>
    <cellStyle name="Normal 4 2 4 6" xfId="43627"/>
    <cellStyle name="Normal 4 2 4 6 2" xfId="43628"/>
    <cellStyle name="Normal 4 2 4 6 2 2" xfId="43629"/>
    <cellStyle name="Normal 4 2 4 6 2 2 2" xfId="43630"/>
    <cellStyle name="Normal 4 2 4 6 2 2 3" xfId="43631"/>
    <cellStyle name="Normal 4 2 4 6 2 3" xfId="43632"/>
    <cellStyle name="Normal 4 2 4 6 2 4" xfId="43633"/>
    <cellStyle name="Normal 4 2 4 6 2 5" xfId="43634"/>
    <cellStyle name="Normal 4 2 4 6 2 6" xfId="43635"/>
    <cellStyle name="Normal 4 2 4 6 3" xfId="43636"/>
    <cellStyle name="Normal 4 2 4 6 3 2" xfId="43637"/>
    <cellStyle name="Normal 4 2 4 6 3 3" xfId="43638"/>
    <cellStyle name="Normal 4 2 4 6 4" xfId="43639"/>
    <cellStyle name="Normal 4 2 4 6 5" xfId="43640"/>
    <cellStyle name="Normal 4 2 4 6 6" xfId="43641"/>
    <cellStyle name="Normal 4 2 4 6 7" xfId="43642"/>
    <cellStyle name="Normal 4 2 4 7" xfId="43643"/>
    <cellStyle name="Normal 4 2 4 7 2" xfId="43644"/>
    <cellStyle name="Normal 4 2 4 7 2 2" xfId="43645"/>
    <cellStyle name="Normal 4 2 4 7 2 3" xfId="43646"/>
    <cellStyle name="Normal 4 2 4 7 3" xfId="43647"/>
    <cellStyle name="Normal 4 2 4 7 4" xfId="43648"/>
    <cellStyle name="Normal 4 2 4 7 5" xfId="43649"/>
    <cellStyle name="Normal 4 2 4 7 6" xfId="43650"/>
    <cellStyle name="Normal 4 2 4 8" xfId="43651"/>
    <cellStyle name="Normal 4 2 4 8 2" xfId="43652"/>
    <cellStyle name="Normal 4 2 4 8 2 2" xfId="43653"/>
    <cellStyle name="Normal 4 2 4 8 2 3" xfId="43654"/>
    <cellStyle name="Normal 4 2 4 8 3" xfId="43655"/>
    <cellStyle name="Normal 4 2 4 8 4" xfId="43656"/>
    <cellStyle name="Normal 4 2 4 8 5" xfId="43657"/>
    <cellStyle name="Normal 4 2 4 8 6" xfId="43658"/>
    <cellStyle name="Normal 4 2 4 9" xfId="43659"/>
    <cellStyle name="Normal 4 2 4 9 2" xfId="43660"/>
    <cellStyle name="Normal 4 2 4 9 2 2" xfId="43661"/>
    <cellStyle name="Normal 4 2 4 9 2 3" xfId="43662"/>
    <cellStyle name="Normal 4 2 4 9 3" xfId="43663"/>
    <cellStyle name="Normal 4 2 4 9 4" xfId="43664"/>
    <cellStyle name="Normal 4 2 4 9 5" xfId="43665"/>
    <cellStyle name="Normal 4 2 4 9 6" xfId="43666"/>
    <cellStyle name="Normal 4 2 5" xfId="43667"/>
    <cellStyle name="Normal 4 2 5 10" xfId="43668"/>
    <cellStyle name="Normal 4 2 5 10 2" xfId="43669"/>
    <cellStyle name="Normal 4 2 5 10 3" xfId="43670"/>
    <cellStyle name="Normal 4 2 5 11" xfId="43671"/>
    <cellStyle name="Normal 4 2 5 12" xfId="43672"/>
    <cellStyle name="Normal 4 2 5 13" xfId="43673"/>
    <cellStyle name="Normal 4 2 5 14" xfId="43674"/>
    <cellStyle name="Normal 4 2 5 2" xfId="43675"/>
    <cellStyle name="Normal 4 2 5 2 10" xfId="43676"/>
    <cellStyle name="Normal 4 2 5 2 10 2" xfId="43677"/>
    <cellStyle name="Normal 4 2 5 2 10 3" xfId="43678"/>
    <cellStyle name="Normal 4 2 5 2 11" xfId="43679"/>
    <cellStyle name="Normal 4 2 5 2 12" xfId="43680"/>
    <cellStyle name="Normal 4 2 5 2 13" xfId="43681"/>
    <cellStyle name="Normal 4 2 5 2 14" xfId="43682"/>
    <cellStyle name="Normal 4 2 5 2 2" xfId="43683"/>
    <cellStyle name="Normal 4 2 5 2 2 10" xfId="43684"/>
    <cellStyle name="Normal 4 2 5 2 2 2" xfId="43685"/>
    <cellStyle name="Normal 4 2 5 2 2 2 2" xfId="43686"/>
    <cellStyle name="Normal 4 2 5 2 2 2 2 2" xfId="43687"/>
    <cellStyle name="Normal 4 2 5 2 2 2 2 2 2" xfId="43688"/>
    <cellStyle name="Normal 4 2 5 2 2 2 2 2 3" xfId="43689"/>
    <cellStyle name="Normal 4 2 5 2 2 2 2 3" xfId="43690"/>
    <cellStyle name="Normal 4 2 5 2 2 2 2 4" xfId="43691"/>
    <cellStyle name="Normal 4 2 5 2 2 2 2 5" xfId="43692"/>
    <cellStyle name="Normal 4 2 5 2 2 2 2 6" xfId="43693"/>
    <cellStyle name="Normal 4 2 5 2 2 2 3" xfId="43694"/>
    <cellStyle name="Normal 4 2 5 2 2 2 3 2" xfId="43695"/>
    <cellStyle name="Normal 4 2 5 2 2 2 3 2 2" xfId="43696"/>
    <cellStyle name="Normal 4 2 5 2 2 2 3 2 3" xfId="43697"/>
    <cellStyle name="Normal 4 2 5 2 2 2 3 3" xfId="43698"/>
    <cellStyle name="Normal 4 2 5 2 2 2 3 4" xfId="43699"/>
    <cellStyle name="Normal 4 2 5 2 2 2 3 5" xfId="43700"/>
    <cellStyle name="Normal 4 2 5 2 2 2 3 6" xfId="43701"/>
    <cellStyle name="Normal 4 2 5 2 2 2 4" xfId="43702"/>
    <cellStyle name="Normal 4 2 5 2 2 2 4 2" xfId="43703"/>
    <cellStyle name="Normal 4 2 5 2 2 2 4 3" xfId="43704"/>
    <cellStyle name="Normal 4 2 5 2 2 2 5" xfId="43705"/>
    <cellStyle name="Normal 4 2 5 2 2 2 6" xfId="43706"/>
    <cellStyle name="Normal 4 2 5 2 2 2 7" xfId="43707"/>
    <cellStyle name="Normal 4 2 5 2 2 2 8" xfId="43708"/>
    <cellStyle name="Normal 4 2 5 2 2 3" xfId="43709"/>
    <cellStyle name="Normal 4 2 5 2 2 3 2" xfId="43710"/>
    <cellStyle name="Normal 4 2 5 2 2 3 2 2" xfId="43711"/>
    <cellStyle name="Normal 4 2 5 2 2 3 2 2 2" xfId="43712"/>
    <cellStyle name="Normal 4 2 5 2 2 3 2 2 3" xfId="43713"/>
    <cellStyle name="Normal 4 2 5 2 2 3 2 3" xfId="43714"/>
    <cellStyle name="Normal 4 2 5 2 2 3 2 4" xfId="43715"/>
    <cellStyle name="Normal 4 2 5 2 2 3 2 5" xfId="43716"/>
    <cellStyle name="Normal 4 2 5 2 2 3 2 6" xfId="43717"/>
    <cellStyle name="Normal 4 2 5 2 2 3 3" xfId="43718"/>
    <cellStyle name="Normal 4 2 5 2 2 3 3 2" xfId="43719"/>
    <cellStyle name="Normal 4 2 5 2 2 3 3 3" xfId="43720"/>
    <cellStyle name="Normal 4 2 5 2 2 3 4" xfId="43721"/>
    <cellStyle name="Normal 4 2 5 2 2 3 5" xfId="43722"/>
    <cellStyle name="Normal 4 2 5 2 2 3 6" xfId="43723"/>
    <cellStyle name="Normal 4 2 5 2 2 3 7" xfId="43724"/>
    <cellStyle name="Normal 4 2 5 2 2 4" xfId="43725"/>
    <cellStyle name="Normal 4 2 5 2 2 4 2" xfId="43726"/>
    <cellStyle name="Normal 4 2 5 2 2 4 2 2" xfId="43727"/>
    <cellStyle name="Normal 4 2 5 2 2 4 2 3" xfId="43728"/>
    <cellStyle name="Normal 4 2 5 2 2 4 3" xfId="43729"/>
    <cellStyle name="Normal 4 2 5 2 2 4 4" xfId="43730"/>
    <cellStyle name="Normal 4 2 5 2 2 4 5" xfId="43731"/>
    <cellStyle name="Normal 4 2 5 2 2 4 6" xfId="43732"/>
    <cellStyle name="Normal 4 2 5 2 2 5" xfId="43733"/>
    <cellStyle name="Normal 4 2 5 2 2 5 2" xfId="43734"/>
    <cellStyle name="Normal 4 2 5 2 2 5 2 2" xfId="43735"/>
    <cellStyle name="Normal 4 2 5 2 2 5 2 3" xfId="43736"/>
    <cellStyle name="Normal 4 2 5 2 2 5 3" xfId="43737"/>
    <cellStyle name="Normal 4 2 5 2 2 5 4" xfId="43738"/>
    <cellStyle name="Normal 4 2 5 2 2 5 5" xfId="43739"/>
    <cellStyle name="Normal 4 2 5 2 2 5 6" xfId="43740"/>
    <cellStyle name="Normal 4 2 5 2 2 6" xfId="43741"/>
    <cellStyle name="Normal 4 2 5 2 2 6 2" xfId="43742"/>
    <cellStyle name="Normal 4 2 5 2 2 6 3" xfId="43743"/>
    <cellStyle name="Normal 4 2 5 2 2 7" xfId="43744"/>
    <cellStyle name="Normal 4 2 5 2 2 8" xfId="43745"/>
    <cellStyle name="Normal 4 2 5 2 2 9" xfId="43746"/>
    <cellStyle name="Normal 4 2 5 2 3" xfId="43747"/>
    <cellStyle name="Normal 4 2 5 2 3 2" xfId="43748"/>
    <cellStyle name="Normal 4 2 5 2 3 2 2" xfId="43749"/>
    <cellStyle name="Normal 4 2 5 2 3 2 2 2" xfId="43750"/>
    <cellStyle name="Normal 4 2 5 2 3 2 2 2 2" xfId="43751"/>
    <cellStyle name="Normal 4 2 5 2 3 2 2 2 3" xfId="43752"/>
    <cellStyle name="Normal 4 2 5 2 3 2 2 3" xfId="43753"/>
    <cellStyle name="Normal 4 2 5 2 3 2 2 4" xfId="43754"/>
    <cellStyle name="Normal 4 2 5 2 3 2 2 5" xfId="43755"/>
    <cellStyle name="Normal 4 2 5 2 3 2 2 6" xfId="43756"/>
    <cellStyle name="Normal 4 2 5 2 3 2 3" xfId="43757"/>
    <cellStyle name="Normal 4 2 5 2 3 2 3 2" xfId="43758"/>
    <cellStyle name="Normal 4 2 5 2 3 2 3 3" xfId="43759"/>
    <cellStyle name="Normal 4 2 5 2 3 2 4" xfId="43760"/>
    <cellStyle name="Normal 4 2 5 2 3 2 5" xfId="43761"/>
    <cellStyle name="Normal 4 2 5 2 3 2 6" xfId="43762"/>
    <cellStyle name="Normal 4 2 5 2 3 2 7" xfId="43763"/>
    <cellStyle name="Normal 4 2 5 2 3 3" xfId="43764"/>
    <cellStyle name="Normal 4 2 5 2 3 3 2" xfId="43765"/>
    <cellStyle name="Normal 4 2 5 2 3 3 2 2" xfId="43766"/>
    <cellStyle name="Normal 4 2 5 2 3 3 2 3" xfId="43767"/>
    <cellStyle name="Normal 4 2 5 2 3 3 3" xfId="43768"/>
    <cellStyle name="Normal 4 2 5 2 3 3 4" xfId="43769"/>
    <cellStyle name="Normal 4 2 5 2 3 3 5" xfId="43770"/>
    <cellStyle name="Normal 4 2 5 2 3 3 6" xfId="43771"/>
    <cellStyle name="Normal 4 2 5 2 3 4" xfId="43772"/>
    <cellStyle name="Normal 4 2 5 2 3 4 2" xfId="43773"/>
    <cellStyle name="Normal 4 2 5 2 3 4 2 2" xfId="43774"/>
    <cellStyle name="Normal 4 2 5 2 3 4 2 3" xfId="43775"/>
    <cellStyle name="Normal 4 2 5 2 3 4 3" xfId="43776"/>
    <cellStyle name="Normal 4 2 5 2 3 4 4" xfId="43777"/>
    <cellStyle name="Normal 4 2 5 2 3 4 5" xfId="43778"/>
    <cellStyle name="Normal 4 2 5 2 3 4 6" xfId="43779"/>
    <cellStyle name="Normal 4 2 5 2 3 5" xfId="43780"/>
    <cellStyle name="Normal 4 2 5 2 3 5 2" xfId="43781"/>
    <cellStyle name="Normal 4 2 5 2 3 5 3" xfId="43782"/>
    <cellStyle name="Normal 4 2 5 2 3 6" xfId="43783"/>
    <cellStyle name="Normal 4 2 5 2 3 7" xfId="43784"/>
    <cellStyle name="Normal 4 2 5 2 3 8" xfId="43785"/>
    <cellStyle name="Normal 4 2 5 2 3 9" xfId="43786"/>
    <cellStyle name="Normal 4 2 5 2 4" xfId="43787"/>
    <cellStyle name="Normal 4 2 5 2 5" xfId="43788"/>
    <cellStyle name="Normal 4 2 5 2 5 2" xfId="43789"/>
    <cellStyle name="Normal 4 2 5 2 5 2 2" xfId="43790"/>
    <cellStyle name="Normal 4 2 5 2 5 2 2 2" xfId="43791"/>
    <cellStyle name="Normal 4 2 5 2 5 2 2 3" xfId="43792"/>
    <cellStyle name="Normal 4 2 5 2 5 2 3" xfId="43793"/>
    <cellStyle name="Normal 4 2 5 2 5 2 4" xfId="43794"/>
    <cellStyle name="Normal 4 2 5 2 5 2 5" xfId="43795"/>
    <cellStyle name="Normal 4 2 5 2 5 2 6" xfId="43796"/>
    <cellStyle name="Normal 4 2 5 2 5 3" xfId="43797"/>
    <cellStyle name="Normal 4 2 5 2 5 3 2" xfId="43798"/>
    <cellStyle name="Normal 4 2 5 2 5 3 3" xfId="43799"/>
    <cellStyle name="Normal 4 2 5 2 5 4" xfId="43800"/>
    <cellStyle name="Normal 4 2 5 2 5 5" xfId="43801"/>
    <cellStyle name="Normal 4 2 5 2 5 6" xfId="43802"/>
    <cellStyle name="Normal 4 2 5 2 5 7" xfId="43803"/>
    <cellStyle name="Normal 4 2 5 2 6" xfId="43804"/>
    <cellStyle name="Normal 4 2 5 2 6 2" xfId="43805"/>
    <cellStyle name="Normal 4 2 5 2 6 2 2" xfId="43806"/>
    <cellStyle name="Normal 4 2 5 2 6 2 3" xfId="43807"/>
    <cellStyle name="Normal 4 2 5 2 6 3" xfId="43808"/>
    <cellStyle name="Normal 4 2 5 2 6 4" xfId="43809"/>
    <cellStyle name="Normal 4 2 5 2 6 5" xfId="43810"/>
    <cellStyle name="Normal 4 2 5 2 6 6" xfId="43811"/>
    <cellStyle name="Normal 4 2 5 2 7" xfId="43812"/>
    <cellStyle name="Normal 4 2 5 2 7 2" xfId="43813"/>
    <cellStyle name="Normal 4 2 5 2 7 2 2" xfId="43814"/>
    <cellStyle name="Normal 4 2 5 2 7 2 3" xfId="43815"/>
    <cellStyle name="Normal 4 2 5 2 7 3" xfId="43816"/>
    <cellStyle name="Normal 4 2 5 2 7 4" xfId="43817"/>
    <cellStyle name="Normal 4 2 5 2 7 5" xfId="43818"/>
    <cellStyle name="Normal 4 2 5 2 7 6" xfId="43819"/>
    <cellStyle name="Normal 4 2 5 2 8" xfId="43820"/>
    <cellStyle name="Normal 4 2 5 2 8 2" xfId="43821"/>
    <cellStyle name="Normal 4 2 5 2 8 2 2" xfId="43822"/>
    <cellStyle name="Normal 4 2 5 2 8 2 3" xfId="43823"/>
    <cellStyle name="Normal 4 2 5 2 8 3" xfId="43824"/>
    <cellStyle name="Normal 4 2 5 2 8 4" xfId="43825"/>
    <cellStyle name="Normal 4 2 5 2 8 5" xfId="43826"/>
    <cellStyle name="Normal 4 2 5 2 8 6" xfId="43827"/>
    <cellStyle name="Normal 4 2 5 2 9" xfId="43828"/>
    <cellStyle name="Normal 4 2 5 2 9 2" xfId="43829"/>
    <cellStyle name="Normal 4 2 5 2 9 2 2" xfId="43830"/>
    <cellStyle name="Normal 4 2 5 2 9 2 3" xfId="43831"/>
    <cellStyle name="Normal 4 2 5 2 9 3" xfId="43832"/>
    <cellStyle name="Normal 4 2 5 2 9 4" xfId="43833"/>
    <cellStyle name="Normal 4 2 5 2 9 5" xfId="43834"/>
    <cellStyle name="Normal 4 2 5 2 9 6" xfId="43835"/>
    <cellStyle name="Normal 4 2 5 3" xfId="43836"/>
    <cellStyle name="Normal 4 2 5 3 10" xfId="43837"/>
    <cellStyle name="Normal 4 2 5 3 2" xfId="43838"/>
    <cellStyle name="Normal 4 2 5 3 2 2" xfId="43839"/>
    <cellStyle name="Normal 4 2 5 3 2 2 2" xfId="43840"/>
    <cellStyle name="Normal 4 2 5 3 2 2 2 2" xfId="43841"/>
    <cellStyle name="Normal 4 2 5 3 2 2 2 3" xfId="43842"/>
    <cellStyle name="Normal 4 2 5 3 2 2 3" xfId="43843"/>
    <cellStyle name="Normal 4 2 5 3 2 2 4" xfId="43844"/>
    <cellStyle name="Normal 4 2 5 3 2 2 5" xfId="43845"/>
    <cellStyle name="Normal 4 2 5 3 2 2 6" xfId="43846"/>
    <cellStyle name="Normal 4 2 5 3 2 3" xfId="43847"/>
    <cellStyle name="Normal 4 2 5 3 2 3 2" xfId="43848"/>
    <cellStyle name="Normal 4 2 5 3 2 3 2 2" xfId="43849"/>
    <cellStyle name="Normal 4 2 5 3 2 3 2 3" xfId="43850"/>
    <cellStyle name="Normal 4 2 5 3 2 3 3" xfId="43851"/>
    <cellStyle name="Normal 4 2 5 3 2 3 4" xfId="43852"/>
    <cellStyle name="Normal 4 2 5 3 2 3 5" xfId="43853"/>
    <cellStyle name="Normal 4 2 5 3 2 3 6" xfId="43854"/>
    <cellStyle name="Normal 4 2 5 3 2 4" xfId="43855"/>
    <cellStyle name="Normal 4 2 5 3 2 4 2" xfId="43856"/>
    <cellStyle name="Normal 4 2 5 3 2 4 3" xfId="43857"/>
    <cellStyle name="Normal 4 2 5 3 2 5" xfId="43858"/>
    <cellStyle name="Normal 4 2 5 3 2 6" xfId="43859"/>
    <cellStyle name="Normal 4 2 5 3 2 7" xfId="43860"/>
    <cellStyle name="Normal 4 2 5 3 2 8" xfId="43861"/>
    <cellStyle name="Normal 4 2 5 3 3" xfId="43862"/>
    <cellStyle name="Normal 4 2 5 3 3 2" xfId="43863"/>
    <cellStyle name="Normal 4 2 5 3 3 2 2" xfId="43864"/>
    <cellStyle name="Normal 4 2 5 3 3 2 2 2" xfId="43865"/>
    <cellStyle name="Normal 4 2 5 3 3 2 2 3" xfId="43866"/>
    <cellStyle name="Normal 4 2 5 3 3 2 3" xfId="43867"/>
    <cellStyle name="Normal 4 2 5 3 3 2 4" xfId="43868"/>
    <cellStyle name="Normal 4 2 5 3 3 2 5" xfId="43869"/>
    <cellStyle name="Normal 4 2 5 3 3 2 6" xfId="43870"/>
    <cellStyle name="Normal 4 2 5 3 3 3" xfId="43871"/>
    <cellStyle name="Normal 4 2 5 3 3 3 2" xfId="43872"/>
    <cellStyle name="Normal 4 2 5 3 3 3 3" xfId="43873"/>
    <cellStyle name="Normal 4 2 5 3 3 4" xfId="43874"/>
    <cellStyle name="Normal 4 2 5 3 3 5" xfId="43875"/>
    <cellStyle name="Normal 4 2 5 3 3 6" xfId="43876"/>
    <cellStyle name="Normal 4 2 5 3 3 7" xfId="43877"/>
    <cellStyle name="Normal 4 2 5 3 4" xfId="43878"/>
    <cellStyle name="Normal 4 2 5 3 4 2" xfId="43879"/>
    <cellStyle name="Normal 4 2 5 3 4 2 2" xfId="43880"/>
    <cellStyle name="Normal 4 2 5 3 4 2 3" xfId="43881"/>
    <cellStyle name="Normal 4 2 5 3 4 3" xfId="43882"/>
    <cellStyle name="Normal 4 2 5 3 4 4" xfId="43883"/>
    <cellStyle name="Normal 4 2 5 3 4 5" xfId="43884"/>
    <cellStyle name="Normal 4 2 5 3 4 6" xfId="43885"/>
    <cellStyle name="Normal 4 2 5 3 5" xfId="43886"/>
    <cellStyle name="Normal 4 2 5 3 5 2" xfId="43887"/>
    <cellStyle name="Normal 4 2 5 3 5 2 2" xfId="43888"/>
    <cellStyle name="Normal 4 2 5 3 5 2 3" xfId="43889"/>
    <cellStyle name="Normal 4 2 5 3 5 3" xfId="43890"/>
    <cellStyle name="Normal 4 2 5 3 5 4" xfId="43891"/>
    <cellStyle name="Normal 4 2 5 3 5 5" xfId="43892"/>
    <cellStyle name="Normal 4 2 5 3 5 6" xfId="43893"/>
    <cellStyle name="Normal 4 2 5 3 6" xfId="43894"/>
    <cellStyle name="Normal 4 2 5 3 6 2" xfId="43895"/>
    <cellStyle name="Normal 4 2 5 3 6 3" xfId="43896"/>
    <cellStyle name="Normal 4 2 5 3 7" xfId="43897"/>
    <cellStyle name="Normal 4 2 5 3 8" xfId="43898"/>
    <cellStyle name="Normal 4 2 5 3 9" xfId="43899"/>
    <cellStyle name="Normal 4 2 5 4" xfId="43900"/>
    <cellStyle name="Normal 4 2 5 4 2" xfId="43901"/>
    <cellStyle name="Normal 4 2 5 4 2 2" xfId="43902"/>
    <cellStyle name="Normal 4 2 5 4 2 2 2" xfId="43903"/>
    <cellStyle name="Normal 4 2 5 4 2 2 2 2" xfId="43904"/>
    <cellStyle name="Normal 4 2 5 4 2 2 2 3" xfId="43905"/>
    <cellStyle name="Normal 4 2 5 4 2 2 3" xfId="43906"/>
    <cellStyle name="Normal 4 2 5 4 2 2 4" xfId="43907"/>
    <cellStyle name="Normal 4 2 5 4 2 2 5" xfId="43908"/>
    <cellStyle name="Normal 4 2 5 4 2 2 6" xfId="43909"/>
    <cellStyle name="Normal 4 2 5 4 2 3" xfId="43910"/>
    <cellStyle name="Normal 4 2 5 4 2 3 2" xfId="43911"/>
    <cellStyle name="Normal 4 2 5 4 2 3 3" xfId="43912"/>
    <cellStyle name="Normal 4 2 5 4 2 4" xfId="43913"/>
    <cellStyle name="Normal 4 2 5 4 2 5" xfId="43914"/>
    <cellStyle name="Normal 4 2 5 4 2 6" xfId="43915"/>
    <cellStyle name="Normal 4 2 5 4 2 7" xfId="43916"/>
    <cellStyle name="Normal 4 2 5 4 3" xfId="43917"/>
    <cellStyle name="Normal 4 2 5 4 3 2" xfId="43918"/>
    <cellStyle name="Normal 4 2 5 4 3 2 2" xfId="43919"/>
    <cellStyle name="Normal 4 2 5 4 3 2 3" xfId="43920"/>
    <cellStyle name="Normal 4 2 5 4 3 3" xfId="43921"/>
    <cellStyle name="Normal 4 2 5 4 3 4" xfId="43922"/>
    <cellStyle name="Normal 4 2 5 4 3 5" xfId="43923"/>
    <cellStyle name="Normal 4 2 5 4 3 6" xfId="43924"/>
    <cellStyle name="Normal 4 2 5 4 4" xfId="43925"/>
    <cellStyle name="Normal 4 2 5 4 4 2" xfId="43926"/>
    <cellStyle name="Normal 4 2 5 4 4 2 2" xfId="43927"/>
    <cellStyle name="Normal 4 2 5 4 4 2 3" xfId="43928"/>
    <cellStyle name="Normal 4 2 5 4 4 3" xfId="43929"/>
    <cellStyle name="Normal 4 2 5 4 4 4" xfId="43930"/>
    <cellStyle name="Normal 4 2 5 4 4 5" xfId="43931"/>
    <cellStyle name="Normal 4 2 5 4 4 6" xfId="43932"/>
    <cellStyle name="Normal 4 2 5 4 5" xfId="43933"/>
    <cellStyle name="Normal 4 2 5 4 5 2" xfId="43934"/>
    <cellStyle name="Normal 4 2 5 4 5 3" xfId="43935"/>
    <cellStyle name="Normal 4 2 5 4 6" xfId="43936"/>
    <cellStyle name="Normal 4 2 5 4 7" xfId="43937"/>
    <cellStyle name="Normal 4 2 5 4 8" xfId="43938"/>
    <cellStyle name="Normal 4 2 5 4 9" xfId="43939"/>
    <cellStyle name="Normal 4 2 5 5" xfId="43940"/>
    <cellStyle name="Normal 4 2 5 5 2" xfId="43941"/>
    <cellStyle name="Normal 4 2 5 5 2 2" xfId="43942"/>
    <cellStyle name="Normal 4 2 5 5 2 2 2" xfId="43943"/>
    <cellStyle name="Normal 4 2 5 5 2 2 3" xfId="43944"/>
    <cellStyle name="Normal 4 2 5 5 2 3" xfId="43945"/>
    <cellStyle name="Normal 4 2 5 5 2 4" xfId="43946"/>
    <cellStyle name="Normal 4 2 5 5 2 5" xfId="43947"/>
    <cellStyle name="Normal 4 2 5 5 2 6" xfId="43948"/>
    <cellStyle name="Normal 4 2 5 5 3" xfId="43949"/>
    <cellStyle name="Normal 4 2 5 5 3 2" xfId="43950"/>
    <cellStyle name="Normal 4 2 5 5 3 3" xfId="43951"/>
    <cellStyle name="Normal 4 2 5 5 4" xfId="43952"/>
    <cellStyle name="Normal 4 2 5 5 5" xfId="43953"/>
    <cellStyle name="Normal 4 2 5 5 6" xfId="43954"/>
    <cellStyle name="Normal 4 2 5 5 7" xfId="43955"/>
    <cellStyle name="Normal 4 2 5 6" xfId="43956"/>
    <cellStyle name="Normal 4 2 5 6 2" xfId="43957"/>
    <cellStyle name="Normal 4 2 5 6 2 2" xfId="43958"/>
    <cellStyle name="Normal 4 2 5 6 2 3" xfId="43959"/>
    <cellStyle name="Normal 4 2 5 6 3" xfId="43960"/>
    <cellStyle name="Normal 4 2 5 6 4" xfId="43961"/>
    <cellStyle name="Normal 4 2 5 6 5" xfId="43962"/>
    <cellStyle name="Normal 4 2 5 6 6" xfId="43963"/>
    <cellStyle name="Normal 4 2 5 7" xfId="43964"/>
    <cellStyle name="Normal 4 2 5 7 2" xfId="43965"/>
    <cellStyle name="Normal 4 2 5 7 2 2" xfId="43966"/>
    <cellStyle name="Normal 4 2 5 7 2 3" xfId="43967"/>
    <cellStyle name="Normal 4 2 5 7 3" xfId="43968"/>
    <cellStyle name="Normal 4 2 5 7 4" xfId="43969"/>
    <cellStyle name="Normal 4 2 5 7 5" xfId="43970"/>
    <cellStyle name="Normal 4 2 5 7 6" xfId="43971"/>
    <cellStyle name="Normal 4 2 5 8" xfId="43972"/>
    <cellStyle name="Normal 4 2 5 8 2" xfId="43973"/>
    <cellStyle name="Normal 4 2 5 8 2 2" xfId="43974"/>
    <cellStyle name="Normal 4 2 5 8 2 3" xfId="43975"/>
    <cellStyle name="Normal 4 2 5 8 3" xfId="43976"/>
    <cellStyle name="Normal 4 2 5 8 4" xfId="43977"/>
    <cellStyle name="Normal 4 2 5 8 5" xfId="43978"/>
    <cellStyle name="Normal 4 2 5 8 6" xfId="43979"/>
    <cellStyle name="Normal 4 2 5 9" xfId="43980"/>
    <cellStyle name="Normal 4 2 5 9 2" xfId="43981"/>
    <cellStyle name="Normal 4 2 5 9 2 2" xfId="43982"/>
    <cellStyle name="Normal 4 2 5 9 2 3" xfId="43983"/>
    <cellStyle name="Normal 4 2 5 9 3" xfId="43984"/>
    <cellStyle name="Normal 4 2 5 9 4" xfId="43985"/>
    <cellStyle name="Normal 4 2 5 9 5" xfId="43986"/>
    <cellStyle name="Normal 4 2 5 9 6" xfId="43987"/>
    <cellStyle name="Normal 4 2 6" xfId="43988"/>
    <cellStyle name="Normal 4 2 6 10" xfId="43989"/>
    <cellStyle name="Normal 4 2 6 10 2" xfId="43990"/>
    <cellStyle name="Normal 4 2 6 10 2 2" xfId="43991"/>
    <cellStyle name="Normal 4 2 6 10 2 3" xfId="43992"/>
    <cellStyle name="Normal 4 2 6 10 3" xfId="43993"/>
    <cellStyle name="Normal 4 2 6 10 4" xfId="43994"/>
    <cellStyle name="Normal 4 2 6 10 5" xfId="43995"/>
    <cellStyle name="Normal 4 2 6 10 6" xfId="43996"/>
    <cellStyle name="Normal 4 2 6 11" xfId="43997"/>
    <cellStyle name="Normal 4 2 6 11 2" xfId="43998"/>
    <cellStyle name="Normal 4 2 6 11 3" xfId="43999"/>
    <cellStyle name="Normal 4 2 6 12" xfId="44000"/>
    <cellStyle name="Normal 4 2 6 13" xfId="44001"/>
    <cellStyle name="Normal 4 2 6 14" xfId="44002"/>
    <cellStyle name="Normal 4 2 6 15" xfId="44003"/>
    <cellStyle name="Normal 4 2 6 2" xfId="44004"/>
    <cellStyle name="Normal 4 2 6 2 10" xfId="44005"/>
    <cellStyle name="Normal 4 2 6 2 11" xfId="44006"/>
    <cellStyle name="Normal 4 2 6 2 12" xfId="44007"/>
    <cellStyle name="Normal 4 2 6 2 13" xfId="44008"/>
    <cellStyle name="Normal 4 2 6 2 2" xfId="44009"/>
    <cellStyle name="Normal 4 2 6 2 2 10" xfId="44010"/>
    <cellStyle name="Normal 4 2 6 2 2 2" xfId="44011"/>
    <cellStyle name="Normal 4 2 6 2 2 2 2" xfId="44012"/>
    <cellStyle name="Normal 4 2 6 2 2 2 2 2" xfId="44013"/>
    <cellStyle name="Normal 4 2 6 2 2 2 2 2 2" xfId="44014"/>
    <cellStyle name="Normal 4 2 6 2 2 2 2 2 3" xfId="44015"/>
    <cellStyle name="Normal 4 2 6 2 2 2 2 3" xfId="44016"/>
    <cellStyle name="Normal 4 2 6 2 2 2 2 4" xfId="44017"/>
    <cellStyle name="Normal 4 2 6 2 2 2 2 5" xfId="44018"/>
    <cellStyle name="Normal 4 2 6 2 2 2 2 6" xfId="44019"/>
    <cellStyle name="Normal 4 2 6 2 2 2 3" xfId="44020"/>
    <cellStyle name="Normal 4 2 6 2 2 2 3 2" xfId="44021"/>
    <cellStyle name="Normal 4 2 6 2 2 2 3 2 2" xfId="44022"/>
    <cellStyle name="Normal 4 2 6 2 2 2 3 2 3" xfId="44023"/>
    <cellStyle name="Normal 4 2 6 2 2 2 3 3" xfId="44024"/>
    <cellStyle name="Normal 4 2 6 2 2 2 3 4" xfId="44025"/>
    <cellStyle name="Normal 4 2 6 2 2 2 3 5" xfId="44026"/>
    <cellStyle name="Normal 4 2 6 2 2 2 3 6" xfId="44027"/>
    <cellStyle name="Normal 4 2 6 2 2 2 4" xfId="44028"/>
    <cellStyle name="Normal 4 2 6 2 2 2 4 2" xfId="44029"/>
    <cellStyle name="Normal 4 2 6 2 2 2 4 3" xfId="44030"/>
    <cellStyle name="Normal 4 2 6 2 2 2 5" xfId="44031"/>
    <cellStyle name="Normal 4 2 6 2 2 2 6" xfId="44032"/>
    <cellStyle name="Normal 4 2 6 2 2 2 7" xfId="44033"/>
    <cellStyle name="Normal 4 2 6 2 2 2 8" xfId="44034"/>
    <cellStyle name="Normal 4 2 6 2 2 3" xfId="44035"/>
    <cellStyle name="Normal 4 2 6 2 2 3 2" xfId="44036"/>
    <cellStyle name="Normal 4 2 6 2 2 3 2 2" xfId="44037"/>
    <cellStyle name="Normal 4 2 6 2 2 3 2 2 2" xfId="44038"/>
    <cellStyle name="Normal 4 2 6 2 2 3 2 2 3" xfId="44039"/>
    <cellStyle name="Normal 4 2 6 2 2 3 2 3" xfId="44040"/>
    <cellStyle name="Normal 4 2 6 2 2 3 2 4" xfId="44041"/>
    <cellStyle name="Normal 4 2 6 2 2 3 2 5" xfId="44042"/>
    <cellStyle name="Normal 4 2 6 2 2 3 2 6" xfId="44043"/>
    <cellStyle name="Normal 4 2 6 2 2 3 3" xfId="44044"/>
    <cellStyle name="Normal 4 2 6 2 2 3 3 2" xfId="44045"/>
    <cellStyle name="Normal 4 2 6 2 2 3 3 3" xfId="44046"/>
    <cellStyle name="Normal 4 2 6 2 2 3 4" xfId="44047"/>
    <cellStyle name="Normal 4 2 6 2 2 3 5" xfId="44048"/>
    <cellStyle name="Normal 4 2 6 2 2 3 6" xfId="44049"/>
    <cellStyle name="Normal 4 2 6 2 2 3 7" xfId="44050"/>
    <cellStyle name="Normal 4 2 6 2 2 4" xfId="44051"/>
    <cellStyle name="Normal 4 2 6 2 2 4 2" xfId="44052"/>
    <cellStyle name="Normal 4 2 6 2 2 4 2 2" xfId="44053"/>
    <cellStyle name="Normal 4 2 6 2 2 4 2 3" xfId="44054"/>
    <cellStyle name="Normal 4 2 6 2 2 4 3" xfId="44055"/>
    <cellStyle name="Normal 4 2 6 2 2 4 4" xfId="44056"/>
    <cellStyle name="Normal 4 2 6 2 2 4 5" xfId="44057"/>
    <cellStyle name="Normal 4 2 6 2 2 4 6" xfId="44058"/>
    <cellStyle name="Normal 4 2 6 2 2 5" xfId="44059"/>
    <cellStyle name="Normal 4 2 6 2 2 5 2" xfId="44060"/>
    <cellStyle name="Normal 4 2 6 2 2 5 2 2" xfId="44061"/>
    <cellStyle name="Normal 4 2 6 2 2 5 2 3" xfId="44062"/>
    <cellStyle name="Normal 4 2 6 2 2 5 3" xfId="44063"/>
    <cellStyle name="Normal 4 2 6 2 2 5 4" xfId="44064"/>
    <cellStyle name="Normal 4 2 6 2 2 5 5" xfId="44065"/>
    <cellStyle name="Normal 4 2 6 2 2 5 6" xfId="44066"/>
    <cellStyle name="Normal 4 2 6 2 2 6" xfId="44067"/>
    <cellStyle name="Normal 4 2 6 2 2 6 2" xfId="44068"/>
    <cellStyle name="Normal 4 2 6 2 2 6 3" xfId="44069"/>
    <cellStyle name="Normal 4 2 6 2 2 7" xfId="44070"/>
    <cellStyle name="Normal 4 2 6 2 2 8" xfId="44071"/>
    <cellStyle name="Normal 4 2 6 2 2 9" xfId="44072"/>
    <cellStyle name="Normal 4 2 6 2 3" xfId="44073"/>
    <cellStyle name="Normal 4 2 6 2 3 2" xfId="44074"/>
    <cellStyle name="Normal 4 2 6 2 3 2 2" xfId="44075"/>
    <cellStyle name="Normal 4 2 6 2 3 2 2 2" xfId="44076"/>
    <cellStyle name="Normal 4 2 6 2 3 2 2 2 2" xfId="44077"/>
    <cellStyle name="Normal 4 2 6 2 3 2 2 2 3" xfId="44078"/>
    <cellStyle name="Normal 4 2 6 2 3 2 2 3" xfId="44079"/>
    <cellStyle name="Normal 4 2 6 2 3 2 2 4" xfId="44080"/>
    <cellStyle name="Normal 4 2 6 2 3 2 2 5" xfId="44081"/>
    <cellStyle name="Normal 4 2 6 2 3 2 2 6" xfId="44082"/>
    <cellStyle name="Normal 4 2 6 2 3 2 3" xfId="44083"/>
    <cellStyle name="Normal 4 2 6 2 3 2 3 2" xfId="44084"/>
    <cellStyle name="Normal 4 2 6 2 3 2 3 3" xfId="44085"/>
    <cellStyle name="Normal 4 2 6 2 3 2 4" xfId="44086"/>
    <cellStyle name="Normal 4 2 6 2 3 2 5" xfId="44087"/>
    <cellStyle name="Normal 4 2 6 2 3 2 6" xfId="44088"/>
    <cellStyle name="Normal 4 2 6 2 3 2 7" xfId="44089"/>
    <cellStyle name="Normal 4 2 6 2 3 3" xfId="44090"/>
    <cellStyle name="Normal 4 2 6 2 3 3 2" xfId="44091"/>
    <cellStyle name="Normal 4 2 6 2 3 3 2 2" xfId="44092"/>
    <cellStyle name="Normal 4 2 6 2 3 3 2 3" xfId="44093"/>
    <cellStyle name="Normal 4 2 6 2 3 3 3" xfId="44094"/>
    <cellStyle name="Normal 4 2 6 2 3 3 4" xfId="44095"/>
    <cellStyle name="Normal 4 2 6 2 3 3 5" xfId="44096"/>
    <cellStyle name="Normal 4 2 6 2 3 3 6" xfId="44097"/>
    <cellStyle name="Normal 4 2 6 2 3 4" xfId="44098"/>
    <cellStyle name="Normal 4 2 6 2 3 4 2" xfId="44099"/>
    <cellStyle name="Normal 4 2 6 2 3 4 2 2" xfId="44100"/>
    <cellStyle name="Normal 4 2 6 2 3 4 2 3" xfId="44101"/>
    <cellStyle name="Normal 4 2 6 2 3 4 3" xfId="44102"/>
    <cellStyle name="Normal 4 2 6 2 3 4 4" xfId="44103"/>
    <cellStyle name="Normal 4 2 6 2 3 4 5" xfId="44104"/>
    <cellStyle name="Normal 4 2 6 2 3 4 6" xfId="44105"/>
    <cellStyle name="Normal 4 2 6 2 3 5" xfId="44106"/>
    <cellStyle name="Normal 4 2 6 2 3 5 2" xfId="44107"/>
    <cellStyle name="Normal 4 2 6 2 3 5 3" xfId="44108"/>
    <cellStyle name="Normal 4 2 6 2 3 6" xfId="44109"/>
    <cellStyle name="Normal 4 2 6 2 3 7" xfId="44110"/>
    <cellStyle name="Normal 4 2 6 2 3 8" xfId="44111"/>
    <cellStyle name="Normal 4 2 6 2 3 9" xfId="44112"/>
    <cellStyle name="Normal 4 2 6 2 4" xfId="44113"/>
    <cellStyle name="Normal 4 2 6 2 4 2" xfId="44114"/>
    <cellStyle name="Normal 4 2 6 2 4 2 2" xfId="44115"/>
    <cellStyle name="Normal 4 2 6 2 4 2 2 2" xfId="44116"/>
    <cellStyle name="Normal 4 2 6 2 4 2 2 3" xfId="44117"/>
    <cellStyle name="Normal 4 2 6 2 4 2 3" xfId="44118"/>
    <cellStyle name="Normal 4 2 6 2 4 2 4" xfId="44119"/>
    <cellStyle name="Normal 4 2 6 2 4 2 5" xfId="44120"/>
    <cellStyle name="Normal 4 2 6 2 4 2 6" xfId="44121"/>
    <cellStyle name="Normal 4 2 6 2 4 3" xfId="44122"/>
    <cellStyle name="Normal 4 2 6 2 4 3 2" xfId="44123"/>
    <cellStyle name="Normal 4 2 6 2 4 3 3" xfId="44124"/>
    <cellStyle name="Normal 4 2 6 2 4 4" xfId="44125"/>
    <cellStyle name="Normal 4 2 6 2 4 5" xfId="44126"/>
    <cellStyle name="Normal 4 2 6 2 4 6" xfId="44127"/>
    <cellStyle name="Normal 4 2 6 2 4 7" xfId="44128"/>
    <cellStyle name="Normal 4 2 6 2 5" xfId="44129"/>
    <cellStyle name="Normal 4 2 6 2 5 2" xfId="44130"/>
    <cellStyle name="Normal 4 2 6 2 5 2 2" xfId="44131"/>
    <cellStyle name="Normal 4 2 6 2 5 2 3" xfId="44132"/>
    <cellStyle name="Normal 4 2 6 2 5 3" xfId="44133"/>
    <cellStyle name="Normal 4 2 6 2 5 4" xfId="44134"/>
    <cellStyle name="Normal 4 2 6 2 5 5" xfId="44135"/>
    <cellStyle name="Normal 4 2 6 2 5 6" xfId="44136"/>
    <cellStyle name="Normal 4 2 6 2 6" xfId="44137"/>
    <cellStyle name="Normal 4 2 6 2 6 2" xfId="44138"/>
    <cellStyle name="Normal 4 2 6 2 6 2 2" xfId="44139"/>
    <cellStyle name="Normal 4 2 6 2 6 2 3" xfId="44140"/>
    <cellStyle name="Normal 4 2 6 2 6 3" xfId="44141"/>
    <cellStyle name="Normal 4 2 6 2 6 4" xfId="44142"/>
    <cellStyle name="Normal 4 2 6 2 6 5" xfId="44143"/>
    <cellStyle name="Normal 4 2 6 2 6 6" xfId="44144"/>
    <cellStyle name="Normal 4 2 6 2 7" xfId="44145"/>
    <cellStyle name="Normal 4 2 6 2 7 2" xfId="44146"/>
    <cellStyle name="Normal 4 2 6 2 7 2 2" xfId="44147"/>
    <cellStyle name="Normal 4 2 6 2 7 2 3" xfId="44148"/>
    <cellStyle name="Normal 4 2 6 2 7 3" xfId="44149"/>
    <cellStyle name="Normal 4 2 6 2 7 4" xfId="44150"/>
    <cellStyle name="Normal 4 2 6 2 7 5" xfId="44151"/>
    <cellStyle name="Normal 4 2 6 2 7 6" xfId="44152"/>
    <cellStyle name="Normal 4 2 6 2 8" xfId="44153"/>
    <cellStyle name="Normal 4 2 6 2 8 2" xfId="44154"/>
    <cellStyle name="Normal 4 2 6 2 8 2 2" xfId="44155"/>
    <cellStyle name="Normal 4 2 6 2 8 2 3" xfId="44156"/>
    <cellStyle name="Normal 4 2 6 2 8 3" xfId="44157"/>
    <cellStyle name="Normal 4 2 6 2 8 4" xfId="44158"/>
    <cellStyle name="Normal 4 2 6 2 8 5" xfId="44159"/>
    <cellStyle name="Normal 4 2 6 2 8 6" xfId="44160"/>
    <cellStyle name="Normal 4 2 6 2 9" xfId="44161"/>
    <cellStyle name="Normal 4 2 6 2 9 2" xfId="44162"/>
    <cellStyle name="Normal 4 2 6 2 9 3" xfId="44163"/>
    <cellStyle name="Normal 4 2 6 3" xfId="44164"/>
    <cellStyle name="Normal 4 2 6 3 10" xfId="44165"/>
    <cellStyle name="Normal 4 2 6 3 2" xfId="44166"/>
    <cellStyle name="Normal 4 2 6 3 2 2" xfId="44167"/>
    <cellStyle name="Normal 4 2 6 3 2 2 2" xfId="44168"/>
    <cellStyle name="Normal 4 2 6 3 2 2 2 2" xfId="44169"/>
    <cellStyle name="Normal 4 2 6 3 2 2 2 3" xfId="44170"/>
    <cellStyle name="Normal 4 2 6 3 2 2 3" xfId="44171"/>
    <cellStyle name="Normal 4 2 6 3 2 2 4" xfId="44172"/>
    <cellStyle name="Normal 4 2 6 3 2 2 5" xfId="44173"/>
    <cellStyle name="Normal 4 2 6 3 2 2 6" xfId="44174"/>
    <cellStyle name="Normal 4 2 6 3 2 3" xfId="44175"/>
    <cellStyle name="Normal 4 2 6 3 2 3 2" xfId="44176"/>
    <cellStyle name="Normal 4 2 6 3 2 3 2 2" xfId="44177"/>
    <cellStyle name="Normal 4 2 6 3 2 3 2 3" xfId="44178"/>
    <cellStyle name="Normal 4 2 6 3 2 3 3" xfId="44179"/>
    <cellStyle name="Normal 4 2 6 3 2 3 4" xfId="44180"/>
    <cellStyle name="Normal 4 2 6 3 2 3 5" xfId="44181"/>
    <cellStyle name="Normal 4 2 6 3 2 3 6" xfId="44182"/>
    <cellStyle name="Normal 4 2 6 3 2 4" xfId="44183"/>
    <cellStyle name="Normal 4 2 6 3 2 4 2" xfId="44184"/>
    <cellStyle name="Normal 4 2 6 3 2 4 3" xfId="44185"/>
    <cellStyle name="Normal 4 2 6 3 2 5" xfId="44186"/>
    <cellStyle name="Normal 4 2 6 3 2 6" xfId="44187"/>
    <cellStyle name="Normal 4 2 6 3 2 7" xfId="44188"/>
    <cellStyle name="Normal 4 2 6 3 2 8" xfId="44189"/>
    <cellStyle name="Normal 4 2 6 3 3" xfId="44190"/>
    <cellStyle name="Normal 4 2 6 3 3 2" xfId="44191"/>
    <cellStyle name="Normal 4 2 6 3 3 2 2" xfId="44192"/>
    <cellStyle name="Normal 4 2 6 3 3 2 2 2" xfId="44193"/>
    <cellStyle name="Normal 4 2 6 3 3 2 2 3" xfId="44194"/>
    <cellStyle name="Normal 4 2 6 3 3 2 3" xfId="44195"/>
    <cellStyle name="Normal 4 2 6 3 3 2 4" xfId="44196"/>
    <cellStyle name="Normal 4 2 6 3 3 2 5" xfId="44197"/>
    <cellStyle name="Normal 4 2 6 3 3 2 6" xfId="44198"/>
    <cellStyle name="Normal 4 2 6 3 3 3" xfId="44199"/>
    <cellStyle name="Normal 4 2 6 3 3 3 2" xfId="44200"/>
    <cellStyle name="Normal 4 2 6 3 3 3 3" xfId="44201"/>
    <cellStyle name="Normal 4 2 6 3 3 4" xfId="44202"/>
    <cellStyle name="Normal 4 2 6 3 3 5" xfId="44203"/>
    <cellStyle name="Normal 4 2 6 3 3 6" xfId="44204"/>
    <cellStyle name="Normal 4 2 6 3 3 7" xfId="44205"/>
    <cellStyle name="Normal 4 2 6 3 4" xfId="44206"/>
    <cellStyle name="Normal 4 2 6 3 4 2" xfId="44207"/>
    <cellStyle name="Normal 4 2 6 3 4 2 2" xfId="44208"/>
    <cellStyle name="Normal 4 2 6 3 4 2 3" xfId="44209"/>
    <cellStyle name="Normal 4 2 6 3 4 3" xfId="44210"/>
    <cellStyle name="Normal 4 2 6 3 4 4" xfId="44211"/>
    <cellStyle name="Normal 4 2 6 3 4 5" xfId="44212"/>
    <cellStyle name="Normal 4 2 6 3 4 6" xfId="44213"/>
    <cellStyle name="Normal 4 2 6 3 5" xfId="44214"/>
    <cellStyle name="Normal 4 2 6 3 5 2" xfId="44215"/>
    <cellStyle name="Normal 4 2 6 3 5 2 2" xfId="44216"/>
    <cellStyle name="Normal 4 2 6 3 5 2 3" xfId="44217"/>
    <cellStyle name="Normal 4 2 6 3 5 3" xfId="44218"/>
    <cellStyle name="Normal 4 2 6 3 5 4" xfId="44219"/>
    <cellStyle name="Normal 4 2 6 3 5 5" xfId="44220"/>
    <cellStyle name="Normal 4 2 6 3 5 6" xfId="44221"/>
    <cellStyle name="Normal 4 2 6 3 6" xfId="44222"/>
    <cellStyle name="Normal 4 2 6 3 6 2" xfId="44223"/>
    <cellStyle name="Normal 4 2 6 3 6 3" xfId="44224"/>
    <cellStyle name="Normal 4 2 6 3 7" xfId="44225"/>
    <cellStyle name="Normal 4 2 6 3 8" xfId="44226"/>
    <cellStyle name="Normal 4 2 6 3 9" xfId="44227"/>
    <cellStyle name="Normal 4 2 6 4" xfId="44228"/>
    <cellStyle name="Normal 4 2 6 4 2" xfId="44229"/>
    <cellStyle name="Normal 4 2 6 4 2 2" xfId="44230"/>
    <cellStyle name="Normal 4 2 6 4 2 2 2" xfId="44231"/>
    <cellStyle name="Normal 4 2 6 4 2 2 2 2" xfId="44232"/>
    <cellStyle name="Normal 4 2 6 4 2 2 2 3" xfId="44233"/>
    <cellStyle name="Normal 4 2 6 4 2 2 3" xfId="44234"/>
    <cellStyle name="Normal 4 2 6 4 2 2 4" xfId="44235"/>
    <cellStyle name="Normal 4 2 6 4 2 2 5" xfId="44236"/>
    <cellStyle name="Normal 4 2 6 4 2 2 6" xfId="44237"/>
    <cellStyle name="Normal 4 2 6 4 2 3" xfId="44238"/>
    <cellStyle name="Normal 4 2 6 4 2 3 2" xfId="44239"/>
    <cellStyle name="Normal 4 2 6 4 2 3 3" xfId="44240"/>
    <cellStyle name="Normal 4 2 6 4 2 4" xfId="44241"/>
    <cellStyle name="Normal 4 2 6 4 2 5" xfId="44242"/>
    <cellStyle name="Normal 4 2 6 4 2 6" xfId="44243"/>
    <cellStyle name="Normal 4 2 6 4 2 7" xfId="44244"/>
    <cellStyle name="Normal 4 2 6 4 3" xfId="44245"/>
    <cellStyle name="Normal 4 2 6 4 3 2" xfId="44246"/>
    <cellStyle name="Normal 4 2 6 4 3 2 2" xfId="44247"/>
    <cellStyle name="Normal 4 2 6 4 3 2 3" xfId="44248"/>
    <cellStyle name="Normal 4 2 6 4 3 3" xfId="44249"/>
    <cellStyle name="Normal 4 2 6 4 3 4" xfId="44250"/>
    <cellStyle name="Normal 4 2 6 4 3 5" xfId="44251"/>
    <cellStyle name="Normal 4 2 6 4 3 6" xfId="44252"/>
    <cellStyle name="Normal 4 2 6 4 4" xfId="44253"/>
    <cellStyle name="Normal 4 2 6 4 4 2" xfId="44254"/>
    <cellStyle name="Normal 4 2 6 4 4 2 2" xfId="44255"/>
    <cellStyle name="Normal 4 2 6 4 4 2 3" xfId="44256"/>
    <cellStyle name="Normal 4 2 6 4 4 3" xfId="44257"/>
    <cellStyle name="Normal 4 2 6 4 4 4" xfId="44258"/>
    <cellStyle name="Normal 4 2 6 4 4 5" xfId="44259"/>
    <cellStyle name="Normal 4 2 6 4 4 6" xfId="44260"/>
    <cellStyle name="Normal 4 2 6 4 5" xfId="44261"/>
    <cellStyle name="Normal 4 2 6 4 5 2" xfId="44262"/>
    <cellStyle name="Normal 4 2 6 4 5 3" xfId="44263"/>
    <cellStyle name="Normal 4 2 6 4 6" xfId="44264"/>
    <cellStyle name="Normal 4 2 6 4 7" xfId="44265"/>
    <cellStyle name="Normal 4 2 6 4 8" xfId="44266"/>
    <cellStyle name="Normal 4 2 6 4 9" xfId="44267"/>
    <cellStyle name="Normal 4 2 6 5" xfId="44268"/>
    <cellStyle name="Normal 4 2 6 6" xfId="44269"/>
    <cellStyle name="Normal 4 2 6 6 2" xfId="44270"/>
    <cellStyle name="Normal 4 2 6 6 2 2" xfId="44271"/>
    <cellStyle name="Normal 4 2 6 6 2 2 2" xfId="44272"/>
    <cellStyle name="Normal 4 2 6 6 2 2 3" xfId="44273"/>
    <cellStyle name="Normal 4 2 6 6 2 3" xfId="44274"/>
    <cellStyle name="Normal 4 2 6 6 2 4" xfId="44275"/>
    <cellStyle name="Normal 4 2 6 6 2 5" xfId="44276"/>
    <cellStyle name="Normal 4 2 6 6 2 6" xfId="44277"/>
    <cellStyle name="Normal 4 2 6 6 3" xfId="44278"/>
    <cellStyle name="Normal 4 2 6 6 3 2" xfId="44279"/>
    <cellStyle name="Normal 4 2 6 6 3 3" xfId="44280"/>
    <cellStyle name="Normal 4 2 6 6 4" xfId="44281"/>
    <cellStyle name="Normal 4 2 6 6 5" xfId="44282"/>
    <cellStyle name="Normal 4 2 6 6 6" xfId="44283"/>
    <cellStyle name="Normal 4 2 6 6 7" xfId="44284"/>
    <cellStyle name="Normal 4 2 6 7" xfId="44285"/>
    <cellStyle name="Normal 4 2 6 7 2" xfId="44286"/>
    <cellStyle name="Normal 4 2 6 7 2 2" xfId="44287"/>
    <cellStyle name="Normal 4 2 6 7 2 3" xfId="44288"/>
    <cellStyle name="Normal 4 2 6 7 3" xfId="44289"/>
    <cellStyle name="Normal 4 2 6 7 4" xfId="44290"/>
    <cellStyle name="Normal 4 2 6 7 5" xfId="44291"/>
    <cellStyle name="Normal 4 2 6 7 6" xfId="44292"/>
    <cellStyle name="Normal 4 2 6 8" xfId="44293"/>
    <cellStyle name="Normal 4 2 6 8 2" xfId="44294"/>
    <cellStyle name="Normal 4 2 6 8 2 2" xfId="44295"/>
    <cellStyle name="Normal 4 2 6 8 2 3" xfId="44296"/>
    <cellStyle name="Normal 4 2 6 8 3" xfId="44297"/>
    <cellStyle name="Normal 4 2 6 8 4" xfId="44298"/>
    <cellStyle name="Normal 4 2 6 8 5" xfId="44299"/>
    <cellStyle name="Normal 4 2 6 8 6" xfId="44300"/>
    <cellStyle name="Normal 4 2 6 9" xfId="44301"/>
    <cellStyle name="Normal 4 2 6 9 2" xfId="44302"/>
    <cellStyle name="Normal 4 2 6 9 2 2" xfId="44303"/>
    <cellStyle name="Normal 4 2 6 9 2 3" xfId="44304"/>
    <cellStyle name="Normal 4 2 6 9 3" xfId="44305"/>
    <cellStyle name="Normal 4 2 6 9 4" xfId="44306"/>
    <cellStyle name="Normal 4 2 6 9 5" xfId="44307"/>
    <cellStyle name="Normal 4 2 6 9 6" xfId="44308"/>
    <cellStyle name="Normal 4 2 7" xfId="44309"/>
    <cellStyle name="Normal 4 2 8" xfId="44310"/>
    <cellStyle name="Normal 4 2 9" xfId="44311"/>
    <cellStyle name="Normal 4 2 9 2" xfId="44312"/>
    <cellStyle name="Normal 4 2 9 2 2" xfId="44313"/>
    <cellStyle name="Normal 4 2 9 2 2 2" xfId="44314"/>
    <cellStyle name="Normal 4 2 9 2 2 2 2" xfId="44315"/>
    <cellStyle name="Normal 4 2 9 2 2 2 3" xfId="44316"/>
    <cellStyle name="Normal 4 2 9 2 2 3" xfId="44317"/>
    <cellStyle name="Normal 4 2 9 2 2 4" xfId="44318"/>
    <cellStyle name="Normal 4 2 9 2 2 5" xfId="44319"/>
    <cellStyle name="Normal 4 2 9 2 2 6" xfId="44320"/>
    <cellStyle name="Normal 4 2 9 2 3" xfId="44321"/>
    <cellStyle name="Normal 4 2 9 2 3 2" xfId="44322"/>
    <cellStyle name="Normal 4 2 9 2 3 3" xfId="44323"/>
    <cellStyle name="Normal 4 2 9 2 4" xfId="44324"/>
    <cellStyle name="Normal 4 2 9 2 5" xfId="44325"/>
    <cellStyle name="Normal 4 2 9 2 6" xfId="44326"/>
    <cellStyle name="Normal 4 2 9 2 7" xfId="44327"/>
    <cellStyle name="Normal 4 2 9 3" xfId="44328"/>
    <cellStyle name="Normal 4 2 9 3 2" xfId="44329"/>
    <cellStyle name="Normal 4 2 9 3 2 2" xfId="44330"/>
    <cellStyle name="Normal 4 2 9 3 2 3" xfId="44331"/>
    <cellStyle name="Normal 4 2 9 3 3" xfId="44332"/>
    <cellStyle name="Normal 4 2 9 3 4" xfId="44333"/>
    <cellStyle name="Normal 4 2 9 3 5" xfId="44334"/>
    <cellStyle name="Normal 4 2 9 3 6" xfId="44335"/>
    <cellStyle name="Normal 4 2 9 4" xfId="44336"/>
    <cellStyle name="Normal 4 2 9 4 2" xfId="44337"/>
    <cellStyle name="Normal 4 2 9 4 2 2" xfId="44338"/>
    <cellStyle name="Normal 4 2 9 4 2 3" xfId="44339"/>
    <cellStyle name="Normal 4 2 9 4 3" xfId="44340"/>
    <cellStyle name="Normal 4 2 9 4 4" xfId="44341"/>
    <cellStyle name="Normal 4 2 9 4 5" xfId="44342"/>
    <cellStyle name="Normal 4 2 9 4 6" xfId="44343"/>
    <cellStyle name="Normal 4 2 9 5" xfId="44344"/>
    <cellStyle name="Normal 4 2 9 5 2" xfId="44345"/>
    <cellStyle name="Normal 4 2 9 5 3" xfId="44346"/>
    <cellStyle name="Normal 4 2 9 6" xfId="44347"/>
    <cellStyle name="Normal 4 2 9 7" xfId="44348"/>
    <cellStyle name="Normal 4 2 9 8" xfId="44349"/>
    <cellStyle name="Normal 4 2 9 9" xfId="44350"/>
    <cellStyle name="Normal 4 3" xfId="424"/>
    <cellStyle name="Normal 4 3 10" xfId="44351"/>
    <cellStyle name="Normal 4 3 10 2" xfId="44352"/>
    <cellStyle name="Normal 4 3 10 2 2" xfId="44353"/>
    <cellStyle name="Normal 4 3 10 2 3" xfId="44354"/>
    <cellStyle name="Normal 4 3 10 3" xfId="44355"/>
    <cellStyle name="Normal 4 3 10 4" xfId="44356"/>
    <cellStyle name="Normal 4 3 10 5" xfId="44357"/>
    <cellStyle name="Normal 4 3 10 6" xfId="44358"/>
    <cellStyle name="Normal 4 3 11" xfId="44359"/>
    <cellStyle name="Normal 4 3 11 2" xfId="44360"/>
    <cellStyle name="Normal 4 3 11 2 2" xfId="44361"/>
    <cellStyle name="Normal 4 3 11 2 3" xfId="44362"/>
    <cellStyle name="Normal 4 3 11 3" xfId="44363"/>
    <cellStyle name="Normal 4 3 11 4" xfId="44364"/>
    <cellStyle name="Normal 4 3 11 5" xfId="44365"/>
    <cellStyle name="Normal 4 3 11 6" xfId="44366"/>
    <cellStyle name="Normal 4 3 12" xfId="44367"/>
    <cellStyle name="Normal 4 3 12 2" xfId="44368"/>
    <cellStyle name="Normal 4 3 12 2 2" xfId="44369"/>
    <cellStyle name="Normal 4 3 12 2 3" xfId="44370"/>
    <cellStyle name="Normal 4 3 12 3" xfId="44371"/>
    <cellStyle name="Normal 4 3 12 4" xfId="44372"/>
    <cellStyle name="Normal 4 3 12 5" xfId="44373"/>
    <cellStyle name="Normal 4 3 12 6" xfId="44374"/>
    <cellStyle name="Normal 4 3 13" xfId="44375"/>
    <cellStyle name="Normal 4 3 13 2" xfId="44376"/>
    <cellStyle name="Normal 4 3 13 2 2" xfId="44377"/>
    <cellStyle name="Normal 4 3 13 2 3" xfId="44378"/>
    <cellStyle name="Normal 4 3 13 3" xfId="44379"/>
    <cellStyle name="Normal 4 3 13 4" xfId="44380"/>
    <cellStyle name="Normal 4 3 13 5" xfId="44381"/>
    <cellStyle name="Normal 4 3 13 6" xfId="44382"/>
    <cellStyle name="Normal 4 3 14" xfId="44383"/>
    <cellStyle name="Normal 4 3 14 2" xfId="44384"/>
    <cellStyle name="Normal 4 3 14 3" xfId="44385"/>
    <cellStyle name="Normal 4 3 15" xfId="44386"/>
    <cellStyle name="Normal 4 3 16" xfId="44387"/>
    <cellStyle name="Normal 4 3 17" xfId="44388"/>
    <cellStyle name="Normal 4 3 18" xfId="44389"/>
    <cellStyle name="Normal 4 3 2" xfId="425"/>
    <cellStyle name="Normal 4 3 2 10" xfId="44390"/>
    <cellStyle name="Normal 4 3 2 10 2" xfId="44391"/>
    <cellStyle name="Normal 4 3 2 10 2 2" xfId="44392"/>
    <cellStyle name="Normal 4 3 2 10 2 3" xfId="44393"/>
    <cellStyle name="Normal 4 3 2 10 3" xfId="44394"/>
    <cellStyle name="Normal 4 3 2 10 4" xfId="44395"/>
    <cellStyle name="Normal 4 3 2 10 5" xfId="44396"/>
    <cellStyle name="Normal 4 3 2 10 6" xfId="44397"/>
    <cellStyle name="Normal 4 3 2 11" xfId="44398"/>
    <cellStyle name="Normal 4 3 2 11 2" xfId="44399"/>
    <cellStyle name="Normal 4 3 2 11 3" xfId="44400"/>
    <cellStyle name="Normal 4 3 2 12" xfId="44401"/>
    <cellStyle name="Normal 4 3 2 13" xfId="44402"/>
    <cellStyle name="Normal 4 3 2 14" xfId="44403"/>
    <cellStyle name="Normal 4 3 2 15" xfId="44404"/>
    <cellStyle name="Normal 4 3 2 2" xfId="44405"/>
    <cellStyle name="Normal 4 3 2 2 10" xfId="44406"/>
    <cellStyle name="Normal 4 3 2 2 10 2" xfId="44407"/>
    <cellStyle name="Normal 4 3 2 2 10 3" xfId="44408"/>
    <cellStyle name="Normal 4 3 2 2 11" xfId="44409"/>
    <cellStyle name="Normal 4 3 2 2 12" xfId="44410"/>
    <cellStyle name="Normal 4 3 2 2 13" xfId="44411"/>
    <cellStyle name="Normal 4 3 2 2 14" xfId="44412"/>
    <cellStyle name="Normal 4 3 2 2 2" xfId="44413"/>
    <cellStyle name="Normal 4 3 2 2 2 10" xfId="44414"/>
    <cellStyle name="Normal 4 3 2 2 2 11" xfId="44415"/>
    <cellStyle name="Normal 4 3 2 2 2 12" xfId="44416"/>
    <cellStyle name="Normal 4 3 2 2 2 13" xfId="44417"/>
    <cellStyle name="Normal 4 3 2 2 2 2" xfId="44418"/>
    <cellStyle name="Normal 4 3 2 2 2 2 10" xfId="44419"/>
    <cellStyle name="Normal 4 3 2 2 2 2 2" xfId="44420"/>
    <cellStyle name="Normal 4 3 2 2 2 2 2 2" xfId="44421"/>
    <cellStyle name="Normal 4 3 2 2 2 2 2 2 2" xfId="44422"/>
    <cellStyle name="Normal 4 3 2 2 2 2 2 2 2 2" xfId="44423"/>
    <cellStyle name="Normal 4 3 2 2 2 2 2 2 2 3" xfId="44424"/>
    <cellStyle name="Normal 4 3 2 2 2 2 2 2 3" xfId="44425"/>
    <cellStyle name="Normal 4 3 2 2 2 2 2 2 4" xfId="44426"/>
    <cellStyle name="Normal 4 3 2 2 2 2 2 2 5" xfId="44427"/>
    <cellStyle name="Normal 4 3 2 2 2 2 2 2 6" xfId="44428"/>
    <cellStyle name="Normal 4 3 2 2 2 2 2 3" xfId="44429"/>
    <cellStyle name="Normal 4 3 2 2 2 2 2 3 2" xfId="44430"/>
    <cellStyle name="Normal 4 3 2 2 2 2 2 3 2 2" xfId="44431"/>
    <cellStyle name="Normal 4 3 2 2 2 2 2 3 2 3" xfId="44432"/>
    <cellStyle name="Normal 4 3 2 2 2 2 2 3 3" xfId="44433"/>
    <cellStyle name="Normal 4 3 2 2 2 2 2 3 4" xfId="44434"/>
    <cellStyle name="Normal 4 3 2 2 2 2 2 3 5" xfId="44435"/>
    <cellStyle name="Normal 4 3 2 2 2 2 2 3 6" xfId="44436"/>
    <cellStyle name="Normal 4 3 2 2 2 2 2 4" xfId="44437"/>
    <cellStyle name="Normal 4 3 2 2 2 2 2 4 2" xfId="44438"/>
    <cellStyle name="Normal 4 3 2 2 2 2 2 4 3" xfId="44439"/>
    <cellStyle name="Normal 4 3 2 2 2 2 2 5" xfId="44440"/>
    <cellStyle name="Normal 4 3 2 2 2 2 2 6" xfId="44441"/>
    <cellStyle name="Normal 4 3 2 2 2 2 2 7" xfId="44442"/>
    <cellStyle name="Normal 4 3 2 2 2 2 2 8" xfId="44443"/>
    <cellStyle name="Normal 4 3 2 2 2 2 3" xfId="44444"/>
    <cellStyle name="Normal 4 3 2 2 2 2 3 2" xfId="44445"/>
    <cellStyle name="Normal 4 3 2 2 2 2 3 2 2" xfId="44446"/>
    <cellStyle name="Normal 4 3 2 2 2 2 3 2 2 2" xfId="44447"/>
    <cellStyle name="Normal 4 3 2 2 2 2 3 2 2 3" xfId="44448"/>
    <cellStyle name="Normal 4 3 2 2 2 2 3 2 3" xfId="44449"/>
    <cellStyle name="Normal 4 3 2 2 2 2 3 2 4" xfId="44450"/>
    <cellStyle name="Normal 4 3 2 2 2 2 3 2 5" xfId="44451"/>
    <cellStyle name="Normal 4 3 2 2 2 2 3 2 6" xfId="44452"/>
    <cellStyle name="Normal 4 3 2 2 2 2 3 3" xfId="44453"/>
    <cellStyle name="Normal 4 3 2 2 2 2 3 3 2" xfId="44454"/>
    <cellStyle name="Normal 4 3 2 2 2 2 3 3 3" xfId="44455"/>
    <cellStyle name="Normal 4 3 2 2 2 2 3 4" xfId="44456"/>
    <cellStyle name="Normal 4 3 2 2 2 2 3 5" xfId="44457"/>
    <cellStyle name="Normal 4 3 2 2 2 2 3 6" xfId="44458"/>
    <cellStyle name="Normal 4 3 2 2 2 2 3 7" xfId="44459"/>
    <cellStyle name="Normal 4 3 2 2 2 2 4" xfId="44460"/>
    <cellStyle name="Normal 4 3 2 2 2 2 4 2" xfId="44461"/>
    <cellStyle name="Normal 4 3 2 2 2 2 4 2 2" xfId="44462"/>
    <cellStyle name="Normal 4 3 2 2 2 2 4 2 3" xfId="44463"/>
    <cellStyle name="Normal 4 3 2 2 2 2 4 3" xfId="44464"/>
    <cellStyle name="Normal 4 3 2 2 2 2 4 4" xfId="44465"/>
    <cellStyle name="Normal 4 3 2 2 2 2 4 5" xfId="44466"/>
    <cellStyle name="Normal 4 3 2 2 2 2 4 6" xfId="44467"/>
    <cellStyle name="Normal 4 3 2 2 2 2 5" xfId="44468"/>
    <cellStyle name="Normal 4 3 2 2 2 2 5 2" xfId="44469"/>
    <cellStyle name="Normal 4 3 2 2 2 2 5 2 2" xfId="44470"/>
    <cellStyle name="Normal 4 3 2 2 2 2 5 2 3" xfId="44471"/>
    <cellStyle name="Normal 4 3 2 2 2 2 5 3" xfId="44472"/>
    <cellStyle name="Normal 4 3 2 2 2 2 5 4" xfId="44473"/>
    <cellStyle name="Normal 4 3 2 2 2 2 5 5" xfId="44474"/>
    <cellStyle name="Normal 4 3 2 2 2 2 5 6" xfId="44475"/>
    <cellStyle name="Normal 4 3 2 2 2 2 6" xfId="44476"/>
    <cellStyle name="Normal 4 3 2 2 2 2 6 2" xfId="44477"/>
    <cellStyle name="Normal 4 3 2 2 2 2 6 3" xfId="44478"/>
    <cellStyle name="Normal 4 3 2 2 2 2 7" xfId="44479"/>
    <cellStyle name="Normal 4 3 2 2 2 2 8" xfId="44480"/>
    <cellStyle name="Normal 4 3 2 2 2 2 9" xfId="44481"/>
    <cellStyle name="Normal 4 3 2 2 2 3" xfId="44482"/>
    <cellStyle name="Normal 4 3 2 2 2 3 2" xfId="44483"/>
    <cellStyle name="Normal 4 3 2 2 2 3 2 2" xfId="44484"/>
    <cellStyle name="Normal 4 3 2 2 2 3 2 2 2" xfId="44485"/>
    <cellStyle name="Normal 4 3 2 2 2 3 2 2 2 2" xfId="44486"/>
    <cellStyle name="Normal 4 3 2 2 2 3 2 2 2 3" xfId="44487"/>
    <cellStyle name="Normal 4 3 2 2 2 3 2 2 3" xfId="44488"/>
    <cellStyle name="Normal 4 3 2 2 2 3 2 2 4" xfId="44489"/>
    <cellStyle name="Normal 4 3 2 2 2 3 2 2 5" xfId="44490"/>
    <cellStyle name="Normal 4 3 2 2 2 3 2 2 6" xfId="44491"/>
    <cellStyle name="Normal 4 3 2 2 2 3 2 3" xfId="44492"/>
    <cellStyle name="Normal 4 3 2 2 2 3 2 3 2" xfId="44493"/>
    <cellStyle name="Normal 4 3 2 2 2 3 2 3 3" xfId="44494"/>
    <cellStyle name="Normal 4 3 2 2 2 3 2 4" xfId="44495"/>
    <cellStyle name="Normal 4 3 2 2 2 3 2 5" xfId="44496"/>
    <cellStyle name="Normal 4 3 2 2 2 3 2 6" xfId="44497"/>
    <cellStyle name="Normal 4 3 2 2 2 3 2 7" xfId="44498"/>
    <cellStyle name="Normal 4 3 2 2 2 3 3" xfId="44499"/>
    <cellStyle name="Normal 4 3 2 2 2 3 3 2" xfId="44500"/>
    <cellStyle name="Normal 4 3 2 2 2 3 3 2 2" xfId="44501"/>
    <cellStyle name="Normal 4 3 2 2 2 3 3 2 3" xfId="44502"/>
    <cellStyle name="Normal 4 3 2 2 2 3 3 3" xfId="44503"/>
    <cellStyle name="Normal 4 3 2 2 2 3 3 4" xfId="44504"/>
    <cellStyle name="Normal 4 3 2 2 2 3 3 5" xfId="44505"/>
    <cellStyle name="Normal 4 3 2 2 2 3 3 6" xfId="44506"/>
    <cellStyle name="Normal 4 3 2 2 2 3 4" xfId="44507"/>
    <cellStyle name="Normal 4 3 2 2 2 3 4 2" xfId="44508"/>
    <cellStyle name="Normal 4 3 2 2 2 3 4 2 2" xfId="44509"/>
    <cellStyle name="Normal 4 3 2 2 2 3 4 2 3" xfId="44510"/>
    <cellStyle name="Normal 4 3 2 2 2 3 4 3" xfId="44511"/>
    <cellStyle name="Normal 4 3 2 2 2 3 4 4" xfId="44512"/>
    <cellStyle name="Normal 4 3 2 2 2 3 4 5" xfId="44513"/>
    <cellStyle name="Normal 4 3 2 2 2 3 4 6" xfId="44514"/>
    <cellStyle name="Normal 4 3 2 2 2 3 5" xfId="44515"/>
    <cellStyle name="Normal 4 3 2 2 2 3 5 2" xfId="44516"/>
    <cellStyle name="Normal 4 3 2 2 2 3 5 3" xfId="44517"/>
    <cellStyle name="Normal 4 3 2 2 2 3 6" xfId="44518"/>
    <cellStyle name="Normal 4 3 2 2 2 3 7" xfId="44519"/>
    <cellStyle name="Normal 4 3 2 2 2 3 8" xfId="44520"/>
    <cellStyle name="Normal 4 3 2 2 2 3 9" xfId="44521"/>
    <cellStyle name="Normal 4 3 2 2 2 4" xfId="44522"/>
    <cellStyle name="Normal 4 3 2 2 2 4 2" xfId="44523"/>
    <cellStyle name="Normal 4 3 2 2 2 4 2 2" xfId="44524"/>
    <cellStyle name="Normal 4 3 2 2 2 4 2 2 2" xfId="44525"/>
    <cellStyle name="Normal 4 3 2 2 2 4 2 2 3" xfId="44526"/>
    <cellStyle name="Normal 4 3 2 2 2 4 2 3" xfId="44527"/>
    <cellStyle name="Normal 4 3 2 2 2 4 2 4" xfId="44528"/>
    <cellStyle name="Normal 4 3 2 2 2 4 2 5" xfId="44529"/>
    <cellStyle name="Normal 4 3 2 2 2 4 2 6" xfId="44530"/>
    <cellStyle name="Normal 4 3 2 2 2 4 3" xfId="44531"/>
    <cellStyle name="Normal 4 3 2 2 2 4 3 2" xfId="44532"/>
    <cellStyle name="Normal 4 3 2 2 2 4 3 3" xfId="44533"/>
    <cellStyle name="Normal 4 3 2 2 2 4 4" xfId="44534"/>
    <cellStyle name="Normal 4 3 2 2 2 4 5" xfId="44535"/>
    <cellStyle name="Normal 4 3 2 2 2 4 6" xfId="44536"/>
    <cellStyle name="Normal 4 3 2 2 2 4 7" xfId="44537"/>
    <cellStyle name="Normal 4 3 2 2 2 5" xfId="44538"/>
    <cellStyle name="Normal 4 3 2 2 2 5 2" xfId="44539"/>
    <cellStyle name="Normal 4 3 2 2 2 5 2 2" xfId="44540"/>
    <cellStyle name="Normal 4 3 2 2 2 5 2 3" xfId="44541"/>
    <cellStyle name="Normal 4 3 2 2 2 5 3" xfId="44542"/>
    <cellStyle name="Normal 4 3 2 2 2 5 4" xfId="44543"/>
    <cellStyle name="Normal 4 3 2 2 2 5 5" xfId="44544"/>
    <cellStyle name="Normal 4 3 2 2 2 5 6" xfId="44545"/>
    <cellStyle name="Normal 4 3 2 2 2 6" xfId="44546"/>
    <cellStyle name="Normal 4 3 2 2 2 6 2" xfId="44547"/>
    <cellStyle name="Normal 4 3 2 2 2 6 2 2" xfId="44548"/>
    <cellStyle name="Normal 4 3 2 2 2 6 2 3" xfId="44549"/>
    <cellStyle name="Normal 4 3 2 2 2 6 3" xfId="44550"/>
    <cellStyle name="Normal 4 3 2 2 2 6 4" xfId="44551"/>
    <cellStyle name="Normal 4 3 2 2 2 6 5" xfId="44552"/>
    <cellStyle name="Normal 4 3 2 2 2 6 6" xfId="44553"/>
    <cellStyle name="Normal 4 3 2 2 2 7" xfId="44554"/>
    <cellStyle name="Normal 4 3 2 2 2 7 2" xfId="44555"/>
    <cellStyle name="Normal 4 3 2 2 2 7 2 2" xfId="44556"/>
    <cellStyle name="Normal 4 3 2 2 2 7 2 3" xfId="44557"/>
    <cellStyle name="Normal 4 3 2 2 2 7 3" xfId="44558"/>
    <cellStyle name="Normal 4 3 2 2 2 7 4" xfId="44559"/>
    <cellStyle name="Normal 4 3 2 2 2 7 5" xfId="44560"/>
    <cellStyle name="Normal 4 3 2 2 2 7 6" xfId="44561"/>
    <cellStyle name="Normal 4 3 2 2 2 8" xfId="44562"/>
    <cellStyle name="Normal 4 3 2 2 2 8 2" xfId="44563"/>
    <cellStyle name="Normal 4 3 2 2 2 8 2 2" xfId="44564"/>
    <cellStyle name="Normal 4 3 2 2 2 8 2 3" xfId="44565"/>
    <cellStyle name="Normal 4 3 2 2 2 8 3" xfId="44566"/>
    <cellStyle name="Normal 4 3 2 2 2 8 4" xfId="44567"/>
    <cellStyle name="Normal 4 3 2 2 2 8 5" xfId="44568"/>
    <cellStyle name="Normal 4 3 2 2 2 8 6" xfId="44569"/>
    <cellStyle name="Normal 4 3 2 2 2 9" xfId="44570"/>
    <cellStyle name="Normal 4 3 2 2 2 9 2" xfId="44571"/>
    <cellStyle name="Normal 4 3 2 2 2 9 3" xfId="44572"/>
    <cellStyle name="Normal 4 3 2 2 3" xfId="44573"/>
    <cellStyle name="Normal 4 3 2 2 3 10" xfId="44574"/>
    <cellStyle name="Normal 4 3 2 2 3 2" xfId="44575"/>
    <cellStyle name="Normal 4 3 2 2 3 2 2" xfId="44576"/>
    <cellStyle name="Normal 4 3 2 2 3 2 2 2" xfId="44577"/>
    <cellStyle name="Normal 4 3 2 2 3 2 2 2 2" xfId="44578"/>
    <cellStyle name="Normal 4 3 2 2 3 2 2 2 3" xfId="44579"/>
    <cellStyle name="Normal 4 3 2 2 3 2 2 3" xfId="44580"/>
    <cellStyle name="Normal 4 3 2 2 3 2 2 4" xfId="44581"/>
    <cellStyle name="Normal 4 3 2 2 3 2 2 5" xfId="44582"/>
    <cellStyle name="Normal 4 3 2 2 3 2 2 6" xfId="44583"/>
    <cellStyle name="Normal 4 3 2 2 3 2 3" xfId="44584"/>
    <cellStyle name="Normal 4 3 2 2 3 2 3 2" xfId="44585"/>
    <cellStyle name="Normal 4 3 2 2 3 2 3 2 2" xfId="44586"/>
    <cellStyle name="Normal 4 3 2 2 3 2 3 2 3" xfId="44587"/>
    <cellStyle name="Normal 4 3 2 2 3 2 3 3" xfId="44588"/>
    <cellStyle name="Normal 4 3 2 2 3 2 3 4" xfId="44589"/>
    <cellStyle name="Normal 4 3 2 2 3 2 3 5" xfId="44590"/>
    <cellStyle name="Normal 4 3 2 2 3 2 3 6" xfId="44591"/>
    <cellStyle name="Normal 4 3 2 2 3 2 4" xfId="44592"/>
    <cellStyle name="Normal 4 3 2 2 3 2 4 2" xfId="44593"/>
    <cellStyle name="Normal 4 3 2 2 3 2 4 3" xfId="44594"/>
    <cellStyle name="Normal 4 3 2 2 3 2 5" xfId="44595"/>
    <cellStyle name="Normal 4 3 2 2 3 2 6" xfId="44596"/>
    <cellStyle name="Normal 4 3 2 2 3 2 7" xfId="44597"/>
    <cellStyle name="Normal 4 3 2 2 3 2 8" xfId="44598"/>
    <cellStyle name="Normal 4 3 2 2 3 3" xfId="44599"/>
    <cellStyle name="Normal 4 3 2 2 3 3 2" xfId="44600"/>
    <cellStyle name="Normal 4 3 2 2 3 3 2 2" xfId="44601"/>
    <cellStyle name="Normal 4 3 2 2 3 3 2 2 2" xfId="44602"/>
    <cellStyle name="Normal 4 3 2 2 3 3 2 2 3" xfId="44603"/>
    <cellStyle name="Normal 4 3 2 2 3 3 2 3" xfId="44604"/>
    <cellStyle name="Normal 4 3 2 2 3 3 2 4" xfId="44605"/>
    <cellStyle name="Normal 4 3 2 2 3 3 2 5" xfId="44606"/>
    <cellStyle name="Normal 4 3 2 2 3 3 2 6" xfId="44607"/>
    <cellStyle name="Normal 4 3 2 2 3 3 3" xfId="44608"/>
    <cellStyle name="Normal 4 3 2 2 3 3 3 2" xfId="44609"/>
    <cellStyle name="Normal 4 3 2 2 3 3 3 3" xfId="44610"/>
    <cellStyle name="Normal 4 3 2 2 3 3 4" xfId="44611"/>
    <cellStyle name="Normal 4 3 2 2 3 3 5" xfId="44612"/>
    <cellStyle name="Normal 4 3 2 2 3 3 6" xfId="44613"/>
    <cellStyle name="Normal 4 3 2 2 3 3 7" xfId="44614"/>
    <cellStyle name="Normal 4 3 2 2 3 4" xfId="44615"/>
    <cellStyle name="Normal 4 3 2 2 3 4 2" xfId="44616"/>
    <cellStyle name="Normal 4 3 2 2 3 4 2 2" xfId="44617"/>
    <cellStyle name="Normal 4 3 2 2 3 4 2 3" xfId="44618"/>
    <cellStyle name="Normal 4 3 2 2 3 4 3" xfId="44619"/>
    <cellStyle name="Normal 4 3 2 2 3 4 4" xfId="44620"/>
    <cellStyle name="Normal 4 3 2 2 3 4 5" xfId="44621"/>
    <cellStyle name="Normal 4 3 2 2 3 4 6" xfId="44622"/>
    <cellStyle name="Normal 4 3 2 2 3 5" xfId="44623"/>
    <cellStyle name="Normal 4 3 2 2 3 5 2" xfId="44624"/>
    <cellStyle name="Normal 4 3 2 2 3 5 2 2" xfId="44625"/>
    <cellStyle name="Normal 4 3 2 2 3 5 2 3" xfId="44626"/>
    <cellStyle name="Normal 4 3 2 2 3 5 3" xfId="44627"/>
    <cellStyle name="Normal 4 3 2 2 3 5 4" xfId="44628"/>
    <cellStyle name="Normal 4 3 2 2 3 5 5" xfId="44629"/>
    <cellStyle name="Normal 4 3 2 2 3 5 6" xfId="44630"/>
    <cellStyle name="Normal 4 3 2 2 3 6" xfId="44631"/>
    <cellStyle name="Normal 4 3 2 2 3 6 2" xfId="44632"/>
    <cellStyle name="Normal 4 3 2 2 3 6 3" xfId="44633"/>
    <cellStyle name="Normal 4 3 2 2 3 7" xfId="44634"/>
    <cellStyle name="Normal 4 3 2 2 3 8" xfId="44635"/>
    <cellStyle name="Normal 4 3 2 2 3 9" xfId="44636"/>
    <cellStyle name="Normal 4 3 2 2 4" xfId="44637"/>
    <cellStyle name="Normal 4 3 2 2 4 2" xfId="44638"/>
    <cellStyle name="Normal 4 3 2 2 4 2 2" xfId="44639"/>
    <cellStyle name="Normal 4 3 2 2 4 2 2 2" xfId="44640"/>
    <cellStyle name="Normal 4 3 2 2 4 2 2 2 2" xfId="44641"/>
    <cellStyle name="Normal 4 3 2 2 4 2 2 2 3" xfId="44642"/>
    <cellStyle name="Normal 4 3 2 2 4 2 2 3" xfId="44643"/>
    <cellStyle name="Normal 4 3 2 2 4 2 2 4" xfId="44644"/>
    <cellStyle name="Normal 4 3 2 2 4 2 2 5" xfId="44645"/>
    <cellStyle name="Normal 4 3 2 2 4 2 2 6" xfId="44646"/>
    <cellStyle name="Normal 4 3 2 2 4 2 3" xfId="44647"/>
    <cellStyle name="Normal 4 3 2 2 4 2 3 2" xfId="44648"/>
    <cellStyle name="Normal 4 3 2 2 4 2 3 3" xfId="44649"/>
    <cellStyle name="Normal 4 3 2 2 4 2 4" xfId="44650"/>
    <cellStyle name="Normal 4 3 2 2 4 2 5" xfId="44651"/>
    <cellStyle name="Normal 4 3 2 2 4 2 6" xfId="44652"/>
    <cellStyle name="Normal 4 3 2 2 4 2 7" xfId="44653"/>
    <cellStyle name="Normal 4 3 2 2 4 3" xfId="44654"/>
    <cellStyle name="Normal 4 3 2 2 4 3 2" xfId="44655"/>
    <cellStyle name="Normal 4 3 2 2 4 3 2 2" xfId="44656"/>
    <cellStyle name="Normal 4 3 2 2 4 3 2 3" xfId="44657"/>
    <cellStyle name="Normal 4 3 2 2 4 3 3" xfId="44658"/>
    <cellStyle name="Normal 4 3 2 2 4 3 4" xfId="44659"/>
    <cellStyle name="Normal 4 3 2 2 4 3 5" xfId="44660"/>
    <cellStyle name="Normal 4 3 2 2 4 3 6" xfId="44661"/>
    <cellStyle name="Normal 4 3 2 2 4 4" xfId="44662"/>
    <cellStyle name="Normal 4 3 2 2 4 4 2" xfId="44663"/>
    <cellStyle name="Normal 4 3 2 2 4 4 2 2" xfId="44664"/>
    <cellStyle name="Normal 4 3 2 2 4 4 2 3" xfId="44665"/>
    <cellStyle name="Normal 4 3 2 2 4 4 3" xfId="44666"/>
    <cellStyle name="Normal 4 3 2 2 4 4 4" xfId="44667"/>
    <cellStyle name="Normal 4 3 2 2 4 4 5" xfId="44668"/>
    <cellStyle name="Normal 4 3 2 2 4 4 6" xfId="44669"/>
    <cellStyle name="Normal 4 3 2 2 4 5" xfId="44670"/>
    <cellStyle name="Normal 4 3 2 2 4 5 2" xfId="44671"/>
    <cellStyle name="Normal 4 3 2 2 4 5 3" xfId="44672"/>
    <cellStyle name="Normal 4 3 2 2 4 6" xfId="44673"/>
    <cellStyle name="Normal 4 3 2 2 4 7" xfId="44674"/>
    <cellStyle name="Normal 4 3 2 2 4 8" xfId="44675"/>
    <cellStyle name="Normal 4 3 2 2 4 9" xfId="44676"/>
    <cellStyle name="Normal 4 3 2 2 5" xfId="44677"/>
    <cellStyle name="Normal 4 3 2 2 5 2" xfId="44678"/>
    <cellStyle name="Normal 4 3 2 2 5 2 2" xfId="44679"/>
    <cellStyle name="Normal 4 3 2 2 5 2 2 2" xfId="44680"/>
    <cellStyle name="Normal 4 3 2 2 5 2 2 3" xfId="44681"/>
    <cellStyle name="Normal 4 3 2 2 5 2 3" xfId="44682"/>
    <cellStyle name="Normal 4 3 2 2 5 2 4" xfId="44683"/>
    <cellStyle name="Normal 4 3 2 2 5 2 5" xfId="44684"/>
    <cellStyle name="Normal 4 3 2 2 5 2 6" xfId="44685"/>
    <cellStyle name="Normal 4 3 2 2 5 3" xfId="44686"/>
    <cellStyle name="Normal 4 3 2 2 5 3 2" xfId="44687"/>
    <cellStyle name="Normal 4 3 2 2 5 3 3" xfId="44688"/>
    <cellStyle name="Normal 4 3 2 2 5 4" xfId="44689"/>
    <cellStyle name="Normal 4 3 2 2 5 5" xfId="44690"/>
    <cellStyle name="Normal 4 3 2 2 5 6" xfId="44691"/>
    <cellStyle name="Normal 4 3 2 2 5 7" xfId="44692"/>
    <cellStyle name="Normal 4 3 2 2 6" xfId="44693"/>
    <cellStyle name="Normal 4 3 2 2 6 2" xfId="44694"/>
    <cellStyle name="Normal 4 3 2 2 6 2 2" xfId="44695"/>
    <cellStyle name="Normal 4 3 2 2 6 2 3" xfId="44696"/>
    <cellStyle name="Normal 4 3 2 2 6 3" xfId="44697"/>
    <cellStyle name="Normal 4 3 2 2 6 4" xfId="44698"/>
    <cellStyle name="Normal 4 3 2 2 6 5" xfId="44699"/>
    <cellStyle name="Normal 4 3 2 2 6 6" xfId="44700"/>
    <cellStyle name="Normal 4 3 2 2 7" xfId="44701"/>
    <cellStyle name="Normal 4 3 2 2 7 2" xfId="44702"/>
    <cellStyle name="Normal 4 3 2 2 7 2 2" xfId="44703"/>
    <cellStyle name="Normal 4 3 2 2 7 2 3" xfId="44704"/>
    <cellStyle name="Normal 4 3 2 2 7 3" xfId="44705"/>
    <cellStyle name="Normal 4 3 2 2 7 4" xfId="44706"/>
    <cellStyle name="Normal 4 3 2 2 7 5" xfId="44707"/>
    <cellStyle name="Normal 4 3 2 2 7 6" xfId="44708"/>
    <cellStyle name="Normal 4 3 2 2 8" xfId="44709"/>
    <cellStyle name="Normal 4 3 2 2 8 2" xfId="44710"/>
    <cellStyle name="Normal 4 3 2 2 8 2 2" xfId="44711"/>
    <cellStyle name="Normal 4 3 2 2 8 2 3" xfId="44712"/>
    <cellStyle name="Normal 4 3 2 2 8 3" xfId="44713"/>
    <cellStyle name="Normal 4 3 2 2 8 4" xfId="44714"/>
    <cellStyle name="Normal 4 3 2 2 8 5" xfId="44715"/>
    <cellStyle name="Normal 4 3 2 2 8 6" xfId="44716"/>
    <cellStyle name="Normal 4 3 2 2 9" xfId="44717"/>
    <cellStyle name="Normal 4 3 2 2 9 2" xfId="44718"/>
    <cellStyle name="Normal 4 3 2 2 9 2 2" xfId="44719"/>
    <cellStyle name="Normal 4 3 2 2 9 2 3" xfId="44720"/>
    <cellStyle name="Normal 4 3 2 2 9 3" xfId="44721"/>
    <cellStyle name="Normal 4 3 2 2 9 4" xfId="44722"/>
    <cellStyle name="Normal 4 3 2 2 9 5" xfId="44723"/>
    <cellStyle name="Normal 4 3 2 2 9 6" xfId="44724"/>
    <cellStyle name="Normal 4 3 2 3" xfId="44725"/>
    <cellStyle name="Normal 4 3 2 3 10" xfId="44726"/>
    <cellStyle name="Normal 4 3 2 3 11" xfId="44727"/>
    <cellStyle name="Normal 4 3 2 3 12" xfId="44728"/>
    <cellStyle name="Normal 4 3 2 3 13" xfId="44729"/>
    <cellStyle name="Normal 4 3 2 3 2" xfId="44730"/>
    <cellStyle name="Normal 4 3 2 3 2 10" xfId="44731"/>
    <cellStyle name="Normal 4 3 2 3 2 2" xfId="44732"/>
    <cellStyle name="Normal 4 3 2 3 2 2 2" xfId="44733"/>
    <cellStyle name="Normal 4 3 2 3 2 2 2 2" xfId="44734"/>
    <cellStyle name="Normal 4 3 2 3 2 2 2 2 2" xfId="44735"/>
    <cellStyle name="Normal 4 3 2 3 2 2 2 2 3" xfId="44736"/>
    <cellStyle name="Normal 4 3 2 3 2 2 2 3" xfId="44737"/>
    <cellStyle name="Normal 4 3 2 3 2 2 2 4" xfId="44738"/>
    <cellStyle name="Normal 4 3 2 3 2 2 2 5" xfId="44739"/>
    <cellStyle name="Normal 4 3 2 3 2 2 2 6" xfId="44740"/>
    <cellStyle name="Normal 4 3 2 3 2 2 3" xfId="44741"/>
    <cellStyle name="Normal 4 3 2 3 2 2 3 2" xfId="44742"/>
    <cellStyle name="Normal 4 3 2 3 2 2 3 2 2" xfId="44743"/>
    <cellStyle name="Normal 4 3 2 3 2 2 3 2 3" xfId="44744"/>
    <cellStyle name="Normal 4 3 2 3 2 2 3 3" xfId="44745"/>
    <cellStyle name="Normal 4 3 2 3 2 2 3 4" xfId="44746"/>
    <cellStyle name="Normal 4 3 2 3 2 2 3 5" xfId="44747"/>
    <cellStyle name="Normal 4 3 2 3 2 2 3 6" xfId="44748"/>
    <cellStyle name="Normal 4 3 2 3 2 2 4" xfId="44749"/>
    <cellStyle name="Normal 4 3 2 3 2 2 4 2" xfId="44750"/>
    <cellStyle name="Normal 4 3 2 3 2 2 4 3" xfId="44751"/>
    <cellStyle name="Normal 4 3 2 3 2 2 5" xfId="44752"/>
    <cellStyle name="Normal 4 3 2 3 2 2 6" xfId="44753"/>
    <cellStyle name="Normal 4 3 2 3 2 2 7" xfId="44754"/>
    <cellStyle name="Normal 4 3 2 3 2 2 8" xfId="44755"/>
    <cellStyle name="Normal 4 3 2 3 2 3" xfId="44756"/>
    <cellStyle name="Normal 4 3 2 3 2 3 2" xfId="44757"/>
    <cellStyle name="Normal 4 3 2 3 2 3 2 2" xfId="44758"/>
    <cellStyle name="Normal 4 3 2 3 2 3 2 2 2" xfId="44759"/>
    <cellStyle name="Normal 4 3 2 3 2 3 2 2 3" xfId="44760"/>
    <cellStyle name="Normal 4 3 2 3 2 3 2 3" xfId="44761"/>
    <cellStyle name="Normal 4 3 2 3 2 3 2 4" xfId="44762"/>
    <cellStyle name="Normal 4 3 2 3 2 3 2 5" xfId="44763"/>
    <cellStyle name="Normal 4 3 2 3 2 3 2 6" xfId="44764"/>
    <cellStyle name="Normal 4 3 2 3 2 3 3" xfId="44765"/>
    <cellStyle name="Normal 4 3 2 3 2 3 3 2" xfId="44766"/>
    <cellStyle name="Normal 4 3 2 3 2 3 3 3" xfId="44767"/>
    <cellStyle name="Normal 4 3 2 3 2 3 4" xfId="44768"/>
    <cellStyle name="Normal 4 3 2 3 2 3 5" xfId="44769"/>
    <cellStyle name="Normal 4 3 2 3 2 3 6" xfId="44770"/>
    <cellStyle name="Normal 4 3 2 3 2 3 7" xfId="44771"/>
    <cellStyle name="Normal 4 3 2 3 2 4" xfId="44772"/>
    <cellStyle name="Normal 4 3 2 3 2 4 2" xfId="44773"/>
    <cellStyle name="Normal 4 3 2 3 2 4 2 2" xfId="44774"/>
    <cellStyle name="Normal 4 3 2 3 2 4 2 3" xfId="44775"/>
    <cellStyle name="Normal 4 3 2 3 2 4 3" xfId="44776"/>
    <cellStyle name="Normal 4 3 2 3 2 4 4" xfId="44777"/>
    <cellStyle name="Normal 4 3 2 3 2 4 5" xfId="44778"/>
    <cellStyle name="Normal 4 3 2 3 2 4 6" xfId="44779"/>
    <cellStyle name="Normal 4 3 2 3 2 5" xfId="44780"/>
    <cellStyle name="Normal 4 3 2 3 2 5 2" xfId="44781"/>
    <cellStyle name="Normal 4 3 2 3 2 5 2 2" xfId="44782"/>
    <cellStyle name="Normal 4 3 2 3 2 5 2 3" xfId="44783"/>
    <cellStyle name="Normal 4 3 2 3 2 5 3" xfId="44784"/>
    <cellStyle name="Normal 4 3 2 3 2 5 4" xfId="44785"/>
    <cellStyle name="Normal 4 3 2 3 2 5 5" xfId="44786"/>
    <cellStyle name="Normal 4 3 2 3 2 5 6" xfId="44787"/>
    <cellStyle name="Normal 4 3 2 3 2 6" xfId="44788"/>
    <cellStyle name="Normal 4 3 2 3 2 6 2" xfId="44789"/>
    <cellStyle name="Normal 4 3 2 3 2 6 3" xfId="44790"/>
    <cellStyle name="Normal 4 3 2 3 2 7" xfId="44791"/>
    <cellStyle name="Normal 4 3 2 3 2 8" xfId="44792"/>
    <cellStyle name="Normal 4 3 2 3 2 9" xfId="44793"/>
    <cellStyle name="Normal 4 3 2 3 3" xfId="44794"/>
    <cellStyle name="Normal 4 3 2 3 3 2" xfId="44795"/>
    <cellStyle name="Normal 4 3 2 3 3 2 2" xfId="44796"/>
    <cellStyle name="Normal 4 3 2 3 3 2 2 2" xfId="44797"/>
    <cellStyle name="Normal 4 3 2 3 3 2 2 2 2" xfId="44798"/>
    <cellStyle name="Normal 4 3 2 3 3 2 2 2 3" xfId="44799"/>
    <cellStyle name="Normal 4 3 2 3 3 2 2 3" xfId="44800"/>
    <cellStyle name="Normal 4 3 2 3 3 2 2 4" xfId="44801"/>
    <cellStyle name="Normal 4 3 2 3 3 2 2 5" xfId="44802"/>
    <cellStyle name="Normal 4 3 2 3 3 2 2 6" xfId="44803"/>
    <cellStyle name="Normal 4 3 2 3 3 2 3" xfId="44804"/>
    <cellStyle name="Normal 4 3 2 3 3 2 3 2" xfId="44805"/>
    <cellStyle name="Normal 4 3 2 3 3 2 3 3" xfId="44806"/>
    <cellStyle name="Normal 4 3 2 3 3 2 4" xfId="44807"/>
    <cellStyle name="Normal 4 3 2 3 3 2 5" xfId="44808"/>
    <cellStyle name="Normal 4 3 2 3 3 2 6" xfId="44809"/>
    <cellStyle name="Normal 4 3 2 3 3 2 7" xfId="44810"/>
    <cellStyle name="Normal 4 3 2 3 3 3" xfId="44811"/>
    <cellStyle name="Normal 4 3 2 3 3 3 2" xfId="44812"/>
    <cellStyle name="Normal 4 3 2 3 3 3 2 2" xfId="44813"/>
    <cellStyle name="Normal 4 3 2 3 3 3 2 3" xfId="44814"/>
    <cellStyle name="Normal 4 3 2 3 3 3 3" xfId="44815"/>
    <cellStyle name="Normal 4 3 2 3 3 3 4" xfId="44816"/>
    <cellStyle name="Normal 4 3 2 3 3 3 5" xfId="44817"/>
    <cellStyle name="Normal 4 3 2 3 3 3 6" xfId="44818"/>
    <cellStyle name="Normal 4 3 2 3 3 4" xfId="44819"/>
    <cellStyle name="Normal 4 3 2 3 3 4 2" xfId="44820"/>
    <cellStyle name="Normal 4 3 2 3 3 4 2 2" xfId="44821"/>
    <cellStyle name="Normal 4 3 2 3 3 4 2 3" xfId="44822"/>
    <cellStyle name="Normal 4 3 2 3 3 4 3" xfId="44823"/>
    <cellStyle name="Normal 4 3 2 3 3 4 4" xfId="44824"/>
    <cellStyle name="Normal 4 3 2 3 3 4 5" xfId="44825"/>
    <cellStyle name="Normal 4 3 2 3 3 4 6" xfId="44826"/>
    <cellStyle name="Normal 4 3 2 3 3 5" xfId="44827"/>
    <cellStyle name="Normal 4 3 2 3 3 5 2" xfId="44828"/>
    <cellStyle name="Normal 4 3 2 3 3 5 3" xfId="44829"/>
    <cellStyle name="Normal 4 3 2 3 3 6" xfId="44830"/>
    <cellStyle name="Normal 4 3 2 3 3 7" xfId="44831"/>
    <cellStyle name="Normal 4 3 2 3 3 8" xfId="44832"/>
    <cellStyle name="Normal 4 3 2 3 3 9" xfId="44833"/>
    <cellStyle name="Normal 4 3 2 3 4" xfId="44834"/>
    <cellStyle name="Normal 4 3 2 3 4 2" xfId="44835"/>
    <cellStyle name="Normal 4 3 2 3 4 2 2" xfId="44836"/>
    <cellStyle name="Normal 4 3 2 3 4 2 2 2" xfId="44837"/>
    <cellStyle name="Normal 4 3 2 3 4 2 2 3" xfId="44838"/>
    <cellStyle name="Normal 4 3 2 3 4 2 3" xfId="44839"/>
    <cellStyle name="Normal 4 3 2 3 4 2 4" xfId="44840"/>
    <cellStyle name="Normal 4 3 2 3 4 2 5" xfId="44841"/>
    <cellStyle name="Normal 4 3 2 3 4 2 6" xfId="44842"/>
    <cellStyle name="Normal 4 3 2 3 4 3" xfId="44843"/>
    <cellStyle name="Normal 4 3 2 3 4 3 2" xfId="44844"/>
    <cellStyle name="Normal 4 3 2 3 4 3 3" xfId="44845"/>
    <cellStyle name="Normal 4 3 2 3 4 4" xfId="44846"/>
    <cellStyle name="Normal 4 3 2 3 4 5" xfId="44847"/>
    <cellStyle name="Normal 4 3 2 3 4 6" xfId="44848"/>
    <cellStyle name="Normal 4 3 2 3 4 7" xfId="44849"/>
    <cellStyle name="Normal 4 3 2 3 5" xfId="44850"/>
    <cellStyle name="Normal 4 3 2 3 5 2" xfId="44851"/>
    <cellStyle name="Normal 4 3 2 3 5 2 2" xfId="44852"/>
    <cellStyle name="Normal 4 3 2 3 5 2 3" xfId="44853"/>
    <cellStyle name="Normal 4 3 2 3 5 3" xfId="44854"/>
    <cellStyle name="Normal 4 3 2 3 5 4" xfId="44855"/>
    <cellStyle name="Normal 4 3 2 3 5 5" xfId="44856"/>
    <cellStyle name="Normal 4 3 2 3 5 6" xfId="44857"/>
    <cellStyle name="Normal 4 3 2 3 6" xfId="44858"/>
    <cellStyle name="Normal 4 3 2 3 6 2" xfId="44859"/>
    <cellStyle name="Normal 4 3 2 3 6 2 2" xfId="44860"/>
    <cellStyle name="Normal 4 3 2 3 6 2 3" xfId="44861"/>
    <cellStyle name="Normal 4 3 2 3 6 3" xfId="44862"/>
    <cellStyle name="Normal 4 3 2 3 6 4" xfId="44863"/>
    <cellStyle name="Normal 4 3 2 3 6 5" xfId="44864"/>
    <cellStyle name="Normal 4 3 2 3 6 6" xfId="44865"/>
    <cellStyle name="Normal 4 3 2 3 7" xfId="44866"/>
    <cellStyle name="Normal 4 3 2 3 7 2" xfId="44867"/>
    <cellStyle name="Normal 4 3 2 3 7 2 2" xfId="44868"/>
    <cellStyle name="Normal 4 3 2 3 7 2 3" xfId="44869"/>
    <cellStyle name="Normal 4 3 2 3 7 3" xfId="44870"/>
    <cellStyle name="Normal 4 3 2 3 7 4" xfId="44871"/>
    <cellStyle name="Normal 4 3 2 3 7 5" xfId="44872"/>
    <cellStyle name="Normal 4 3 2 3 7 6" xfId="44873"/>
    <cellStyle name="Normal 4 3 2 3 8" xfId="44874"/>
    <cellStyle name="Normal 4 3 2 3 8 2" xfId="44875"/>
    <cellStyle name="Normal 4 3 2 3 8 2 2" xfId="44876"/>
    <cellStyle name="Normal 4 3 2 3 8 2 3" xfId="44877"/>
    <cellStyle name="Normal 4 3 2 3 8 3" xfId="44878"/>
    <cellStyle name="Normal 4 3 2 3 8 4" xfId="44879"/>
    <cellStyle name="Normal 4 3 2 3 8 5" xfId="44880"/>
    <cellStyle name="Normal 4 3 2 3 8 6" xfId="44881"/>
    <cellStyle name="Normal 4 3 2 3 9" xfId="44882"/>
    <cellStyle name="Normal 4 3 2 3 9 2" xfId="44883"/>
    <cellStyle name="Normal 4 3 2 3 9 3" xfId="44884"/>
    <cellStyle name="Normal 4 3 2 4" xfId="44885"/>
    <cellStyle name="Normal 4 3 2 4 10" xfId="44886"/>
    <cellStyle name="Normal 4 3 2 4 2" xfId="44887"/>
    <cellStyle name="Normal 4 3 2 4 2 2" xfId="44888"/>
    <cellStyle name="Normal 4 3 2 4 2 2 2" xfId="44889"/>
    <cellStyle name="Normal 4 3 2 4 2 2 2 2" xfId="44890"/>
    <cellStyle name="Normal 4 3 2 4 2 2 2 3" xfId="44891"/>
    <cellStyle name="Normal 4 3 2 4 2 2 3" xfId="44892"/>
    <cellStyle name="Normal 4 3 2 4 2 2 4" xfId="44893"/>
    <cellStyle name="Normal 4 3 2 4 2 2 5" xfId="44894"/>
    <cellStyle name="Normal 4 3 2 4 2 2 6" xfId="44895"/>
    <cellStyle name="Normal 4 3 2 4 2 3" xfId="44896"/>
    <cellStyle name="Normal 4 3 2 4 2 3 2" xfId="44897"/>
    <cellStyle name="Normal 4 3 2 4 2 3 2 2" xfId="44898"/>
    <cellStyle name="Normal 4 3 2 4 2 3 2 3" xfId="44899"/>
    <cellStyle name="Normal 4 3 2 4 2 3 3" xfId="44900"/>
    <cellStyle name="Normal 4 3 2 4 2 3 4" xfId="44901"/>
    <cellStyle name="Normal 4 3 2 4 2 3 5" xfId="44902"/>
    <cellStyle name="Normal 4 3 2 4 2 3 6" xfId="44903"/>
    <cellStyle name="Normal 4 3 2 4 2 4" xfId="44904"/>
    <cellStyle name="Normal 4 3 2 4 2 4 2" xfId="44905"/>
    <cellStyle name="Normal 4 3 2 4 2 4 3" xfId="44906"/>
    <cellStyle name="Normal 4 3 2 4 2 5" xfId="44907"/>
    <cellStyle name="Normal 4 3 2 4 2 6" xfId="44908"/>
    <cellStyle name="Normal 4 3 2 4 2 7" xfId="44909"/>
    <cellStyle name="Normal 4 3 2 4 2 8" xfId="44910"/>
    <cellStyle name="Normal 4 3 2 4 3" xfId="44911"/>
    <cellStyle name="Normal 4 3 2 4 3 2" xfId="44912"/>
    <cellStyle name="Normal 4 3 2 4 3 2 2" xfId="44913"/>
    <cellStyle name="Normal 4 3 2 4 3 2 2 2" xfId="44914"/>
    <cellStyle name="Normal 4 3 2 4 3 2 2 3" xfId="44915"/>
    <cellStyle name="Normal 4 3 2 4 3 2 3" xfId="44916"/>
    <cellStyle name="Normal 4 3 2 4 3 2 4" xfId="44917"/>
    <cellStyle name="Normal 4 3 2 4 3 2 5" xfId="44918"/>
    <cellStyle name="Normal 4 3 2 4 3 2 6" xfId="44919"/>
    <cellStyle name="Normal 4 3 2 4 3 3" xfId="44920"/>
    <cellStyle name="Normal 4 3 2 4 3 3 2" xfId="44921"/>
    <cellStyle name="Normal 4 3 2 4 3 3 3" xfId="44922"/>
    <cellStyle name="Normal 4 3 2 4 3 4" xfId="44923"/>
    <cellStyle name="Normal 4 3 2 4 3 5" xfId="44924"/>
    <cellStyle name="Normal 4 3 2 4 3 6" xfId="44925"/>
    <cellStyle name="Normal 4 3 2 4 3 7" xfId="44926"/>
    <cellStyle name="Normal 4 3 2 4 4" xfId="44927"/>
    <cellStyle name="Normal 4 3 2 4 4 2" xfId="44928"/>
    <cellStyle name="Normal 4 3 2 4 4 2 2" xfId="44929"/>
    <cellStyle name="Normal 4 3 2 4 4 2 3" xfId="44930"/>
    <cellStyle name="Normal 4 3 2 4 4 3" xfId="44931"/>
    <cellStyle name="Normal 4 3 2 4 4 4" xfId="44932"/>
    <cellStyle name="Normal 4 3 2 4 4 5" xfId="44933"/>
    <cellStyle name="Normal 4 3 2 4 4 6" xfId="44934"/>
    <cellStyle name="Normal 4 3 2 4 5" xfId="44935"/>
    <cellStyle name="Normal 4 3 2 4 5 2" xfId="44936"/>
    <cellStyle name="Normal 4 3 2 4 5 2 2" xfId="44937"/>
    <cellStyle name="Normal 4 3 2 4 5 2 3" xfId="44938"/>
    <cellStyle name="Normal 4 3 2 4 5 3" xfId="44939"/>
    <cellStyle name="Normal 4 3 2 4 5 4" xfId="44940"/>
    <cellStyle name="Normal 4 3 2 4 5 5" xfId="44941"/>
    <cellStyle name="Normal 4 3 2 4 5 6" xfId="44942"/>
    <cellStyle name="Normal 4 3 2 4 6" xfId="44943"/>
    <cellStyle name="Normal 4 3 2 4 6 2" xfId="44944"/>
    <cellStyle name="Normal 4 3 2 4 6 3" xfId="44945"/>
    <cellStyle name="Normal 4 3 2 4 7" xfId="44946"/>
    <cellStyle name="Normal 4 3 2 4 8" xfId="44947"/>
    <cellStyle name="Normal 4 3 2 4 9" xfId="44948"/>
    <cellStyle name="Normal 4 3 2 5" xfId="44949"/>
    <cellStyle name="Normal 4 3 2 5 2" xfId="44950"/>
    <cellStyle name="Normal 4 3 2 5 2 2" xfId="44951"/>
    <cellStyle name="Normal 4 3 2 5 2 2 2" xfId="44952"/>
    <cellStyle name="Normal 4 3 2 5 2 2 2 2" xfId="44953"/>
    <cellStyle name="Normal 4 3 2 5 2 2 2 3" xfId="44954"/>
    <cellStyle name="Normal 4 3 2 5 2 2 3" xfId="44955"/>
    <cellStyle name="Normal 4 3 2 5 2 2 4" xfId="44956"/>
    <cellStyle name="Normal 4 3 2 5 2 2 5" xfId="44957"/>
    <cellStyle name="Normal 4 3 2 5 2 2 6" xfId="44958"/>
    <cellStyle name="Normal 4 3 2 5 2 3" xfId="44959"/>
    <cellStyle name="Normal 4 3 2 5 2 3 2" xfId="44960"/>
    <cellStyle name="Normal 4 3 2 5 2 3 3" xfId="44961"/>
    <cellStyle name="Normal 4 3 2 5 2 4" xfId="44962"/>
    <cellStyle name="Normal 4 3 2 5 2 5" xfId="44963"/>
    <cellStyle name="Normal 4 3 2 5 2 6" xfId="44964"/>
    <cellStyle name="Normal 4 3 2 5 2 7" xfId="44965"/>
    <cellStyle name="Normal 4 3 2 5 3" xfId="44966"/>
    <cellStyle name="Normal 4 3 2 5 3 2" xfId="44967"/>
    <cellStyle name="Normal 4 3 2 5 3 2 2" xfId="44968"/>
    <cellStyle name="Normal 4 3 2 5 3 2 3" xfId="44969"/>
    <cellStyle name="Normal 4 3 2 5 3 3" xfId="44970"/>
    <cellStyle name="Normal 4 3 2 5 3 4" xfId="44971"/>
    <cellStyle name="Normal 4 3 2 5 3 5" xfId="44972"/>
    <cellStyle name="Normal 4 3 2 5 3 6" xfId="44973"/>
    <cellStyle name="Normal 4 3 2 5 4" xfId="44974"/>
    <cellStyle name="Normal 4 3 2 5 4 2" xfId="44975"/>
    <cellStyle name="Normal 4 3 2 5 4 2 2" xfId="44976"/>
    <cellStyle name="Normal 4 3 2 5 4 2 3" xfId="44977"/>
    <cellStyle name="Normal 4 3 2 5 4 3" xfId="44978"/>
    <cellStyle name="Normal 4 3 2 5 4 4" xfId="44979"/>
    <cellStyle name="Normal 4 3 2 5 4 5" xfId="44980"/>
    <cellStyle name="Normal 4 3 2 5 4 6" xfId="44981"/>
    <cellStyle name="Normal 4 3 2 5 5" xfId="44982"/>
    <cellStyle name="Normal 4 3 2 5 5 2" xfId="44983"/>
    <cellStyle name="Normal 4 3 2 5 5 3" xfId="44984"/>
    <cellStyle name="Normal 4 3 2 5 6" xfId="44985"/>
    <cellStyle name="Normal 4 3 2 5 7" xfId="44986"/>
    <cellStyle name="Normal 4 3 2 5 8" xfId="44987"/>
    <cellStyle name="Normal 4 3 2 5 9" xfId="44988"/>
    <cellStyle name="Normal 4 3 2 6" xfId="44989"/>
    <cellStyle name="Normal 4 3 2 6 2" xfId="44990"/>
    <cellStyle name="Normal 4 3 2 6 2 2" xfId="44991"/>
    <cellStyle name="Normal 4 3 2 6 2 2 2" xfId="44992"/>
    <cellStyle name="Normal 4 3 2 6 2 2 3" xfId="44993"/>
    <cellStyle name="Normal 4 3 2 6 2 3" xfId="44994"/>
    <cellStyle name="Normal 4 3 2 6 2 4" xfId="44995"/>
    <cellStyle name="Normal 4 3 2 6 2 5" xfId="44996"/>
    <cellStyle name="Normal 4 3 2 6 2 6" xfId="44997"/>
    <cellStyle name="Normal 4 3 2 6 3" xfId="44998"/>
    <cellStyle name="Normal 4 3 2 6 3 2" xfId="44999"/>
    <cellStyle name="Normal 4 3 2 6 3 3" xfId="45000"/>
    <cellStyle name="Normal 4 3 2 6 4" xfId="45001"/>
    <cellStyle name="Normal 4 3 2 6 5" xfId="45002"/>
    <cellStyle name="Normal 4 3 2 6 6" xfId="45003"/>
    <cellStyle name="Normal 4 3 2 6 7" xfId="45004"/>
    <cellStyle name="Normal 4 3 2 7" xfId="45005"/>
    <cellStyle name="Normal 4 3 2 7 2" xfId="45006"/>
    <cellStyle name="Normal 4 3 2 7 2 2" xfId="45007"/>
    <cellStyle name="Normal 4 3 2 7 2 3" xfId="45008"/>
    <cellStyle name="Normal 4 3 2 7 3" xfId="45009"/>
    <cellStyle name="Normal 4 3 2 7 4" xfId="45010"/>
    <cellStyle name="Normal 4 3 2 7 5" xfId="45011"/>
    <cellStyle name="Normal 4 3 2 7 6" xfId="45012"/>
    <cellStyle name="Normal 4 3 2 8" xfId="45013"/>
    <cellStyle name="Normal 4 3 2 8 2" xfId="45014"/>
    <cellStyle name="Normal 4 3 2 8 2 2" xfId="45015"/>
    <cellStyle name="Normal 4 3 2 8 2 3" xfId="45016"/>
    <cellStyle name="Normal 4 3 2 8 3" xfId="45017"/>
    <cellStyle name="Normal 4 3 2 8 4" xfId="45018"/>
    <cellStyle name="Normal 4 3 2 8 5" xfId="45019"/>
    <cellStyle name="Normal 4 3 2 8 6" xfId="45020"/>
    <cellStyle name="Normal 4 3 2 9" xfId="45021"/>
    <cellStyle name="Normal 4 3 2 9 2" xfId="45022"/>
    <cellStyle name="Normal 4 3 2 9 2 2" xfId="45023"/>
    <cellStyle name="Normal 4 3 2 9 2 3" xfId="45024"/>
    <cellStyle name="Normal 4 3 2 9 3" xfId="45025"/>
    <cellStyle name="Normal 4 3 2 9 4" xfId="45026"/>
    <cellStyle name="Normal 4 3 2 9 5" xfId="45027"/>
    <cellStyle name="Normal 4 3 2 9 6" xfId="45028"/>
    <cellStyle name="Normal 4 3 3" xfId="45029"/>
    <cellStyle name="Normal 4 3 4" xfId="45030"/>
    <cellStyle name="Normal 4 3 4 10" xfId="45031"/>
    <cellStyle name="Normal 4 3 4 10 2" xfId="45032"/>
    <cellStyle name="Normal 4 3 4 10 3" xfId="45033"/>
    <cellStyle name="Normal 4 3 4 11" xfId="45034"/>
    <cellStyle name="Normal 4 3 4 12" xfId="45035"/>
    <cellStyle name="Normal 4 3 4 13" xfId="45036"/>
    <cellStyle name="Normal 4 3 4 14" xfId="45037"/>
    <cellStyle name="Normal 4 3 4 2" xfId="45038"/>
    <cellStyle name="Normal 4 3 4 2 10" xfId="45039"/>
    <cellStyle name="Normal 4 3 4 2 11" xfId="45040"/>
    <cellStyle name="Normal 4 3 4 2 12" xfId="45041"/>
    <cellStyle name="Normal 4 3 4 2 13" xfId="45042"/>
    <cellStyle name="Normal 4 3 4 2 2" xfId="45043"/>
    <cellStyle name="Normal 4 3 4 2 2 10" xfId="45044"/>
    <cellStyle name="Normal 4 3 4 2 2 2" xfId="45045"/>
    <cellStyle name="Normal 4 3 4 2 2 2 2" xfId="45046"/>
    <cellStyle name="Normal 4 3 4 2 2 2 2 2" xfId="45047"/>
    <cellStyle name="Normal 4 3 4 2 2 2 2 2 2" xfId="45048"/>
    <cellStyle name="Normal 4 3 4 2 2 2 2 2 3" xfId="45049"/>
    <cellStyle name="Normal 4 3 4 2 2 2 2 3" xfId="45050"/>
    <cellStyle name="Normal 4 3 4 2 2 2 2 4" xfId="45051"/>
    <cellStyle name="Normal 4 3 4 2 2 2 2 5" xfId="45052"/>
    <cellStyle name="Normal 4 3 4 2 2 2 2 6" xfId="45053"/>
    <cellStyle name="Normal 4 3 4 2 2 2 3" xfId="45054"/>
    <cellStyle name="Normal 4 3 4 2 2 2 3 2" xfId="45055"/>
    <cellStyle name="Normal 4 3 4 2 2 2 3 2 2" xfId="45056"/>
    <cellStyle name="Normal 4 3 4 2 2 2 3 2 3" xfId="45057"/>
    <cellStyle name="Normal 4 3 4 2 2 2 3 3" xfId="45058"/>
    <cellStyle name="Normal 4 3 4 2 2 2 3 4" xfId="45059"/>
    <cellStyle name="Normal 4 3 4 2 2 2 3 5" xfId="45060"/>
    <cellStyle name="Normal 4 3 4 2 2 2 3 6" xfId="45061"/>
    <cellStyle name="Normal 4 3 4 2 2 2 4" xfId="45062"/>
    <cellStyle name="Normal 4 3 4 2 2 2 4 2" xfId="45063"/>
    <cellStyle name="Normal 4 3 4 2 2 2 4 3" xfId="45064"/>
    <cellStyle name="Normal 4 3 4 2 2 2 5" xfId="45065"/>
    <cellStyle name="Normal 4 3 4 2 2 2 6" xfId="45066"/>
    <cellStyle name="Normal 4 3 4 2 2 2 7" xfId="45067"/>
    <cellStyle name="Normal 4 3 4 2 2 2 8" xfId="45068"/>
    <cellStyle name="Normal 4 3 4 2 2 3" xfId="45069"/>
    <cellStyle name="Normal 4 3 4 2 2 3 2" xfId="45070"/>
    <cellStyle name="Normal 4 3 4 2 2 3 2 2" xfId="45071"/>
    <cellStyle name="Normal 4 3 4 2 2 3 2 2 2" xfId="45072"/>
    <cellStyle name="Normal 4 3 4 2 2 3 2 2 3" xfId="45073"/>
    <cellStyle name="Normal 4 3 4 2 2 3 2 3" xfId="45074"/>
    <cellStyle name="Normal 4 3 4 2 2 3 2 4" xfId="45075"/>
    <cellStyle name="Normal 4 3 4 2 2 3 2 5" xfId="45076"/>
    <cellStyle name="Normal 4 3 4 2 2 3 2 6" xfId="45077"/>
    <cellStyle name="Normal 4 3 4 2 2 3 3" xfId="45078"/>
    <cellStyle name="Normal 4 3 4 2 2 3 3 2" xfId="45079"/>
    <cellStyle name="Normal 4 3 4 2 2 3 3 3" xfId="45080"/>
    <cellStyle name="Normal 4 3 4 2 2 3 4" xfId="45081"/>
    <cellStyle name="Normal 4 3 4 2 2 3 5" xfId="45082"/>
    <cellStyle name="Normal 4 3 4 2 2 3 6" xfId="45083"/>
    <cellStyle name="Normal 4 3 4 2 2 3 7" xfId="45084"/>
    <cellStyle name="Normal 4 3 4 2 2 4" xfId="45085"/>
    <cellStyle name="Normal 4 3 4 2 2 4 2" xfId="45086"/>
    <cellStyle name="Normal 4 3 4 2 2 4 2 2" xfId="45087"/>
    <cellStyle name="Normal 4 3 4 2 2 4 2 3" xfId="45088"/>
    <cellStyle name="Normal 4 3 4 2 2 4 3" xfId="45089"/>
    <cellStyle name="Normal 4 3 4 2 2 4 4" xfId="45090"/>
    <cellStyle name="Normal 4 3 4 2 2 4 5" xfId="45091"/>
    <cellStyle name="Normal 4 3 4 2 2 4 6" xfId="45092"/>
    <cellStyle name="Normal 4 3 4 2 2 5" xfId="45093"/>
    <cellStyle name="Normal 4 3 4 2 2 5 2" xfId="45094"/>
    <cellStyle name="Normal 4 3 4 2 2 5 2 2" xfId="45095"/>
    <cellStyle name="Normal 4 3 4 2 2 5 2 3" xfId="45096"/>
    <cellStyle name="Normal 4 3 4 2 2 5 3" xfId="45097"/>
    <cellStyle name="Normal 4 3 4 2 2 5 4" xfId="45098"/>
    <cellStyle name="Normal 4 3 4 2 2 5 5" xfId="45099"/>
    <cellStyle name="Normal 4 3 4 2 2 5 6" xfId="45100"/>
    <cellStyle name="Normal 4 3 4 2 2 6" xfId="45101"/>
    <cellStyle name="Normal 4 3 4 2 2 6 2" xfId="45102"/>
    <cellStyle name="Normal 4 3 4 2 2 6 3" xfId="45103"/>
    <cellStyle name="Normal 4 3 4 2 2 7" xfId="45104"/>
    <cellStyle name="Normal 4 3 4 2 2 8" xfId="45105"/>
    <cellStyle name="Normal 4 3 4 2 2 9" xfId="45106"/>
    <cellStyle name="Normal 4 3 4 2 3" xfId="45107"/>
    <cellStyle name="Normal 4 3 4 2 3 2" xfId="45108"/>
    <cellStyle name="Normal 4 3 4 2 3 2 2" xfId="45109"/>
    <cellStyle name="Normal 4 3 4 2 3 2 2 2" xfId="45110"/>
    <cellStyle name="Normal 4 3 4 2 3 2 2 2 2" xfId="45111"/>
    <cellStyle name="Normal 4 3 4 2 3 2 2 2 3" xfId="45112"/>
    <cellStyle name="Normal 4 3 4 2 3 2 2 3" xfId="45113"/>
    <cellStyle name="Normal 4 3 4 2 3 2 2 4" xfId="45114"/>
    <cellStyle name="Normal 4 3 4 2 3 2 2 5" xfId="45115"/>
    <cellStyle name="Normal 4 3 4 2 3 2 2 6" xfId="45116"/>
    <cellStyle name="Normal 4 3 4 2 3 2 3" xfId="45117"/>
    <cellStyle name="Normal 4 3 4 2 3 2 3 2" xfId="45118"/>
    <cellStyle name="Normal 4 3 4 2 3 2 3 3" xfId="45119"/>
    <cellStyle name="Normal 4 3 4 2 3 2 4" xfId="45120"/>
    <cellStyle name="Normal 4 3 4 2 3 2 5" xfId="45121"/>
    <cellStyle name="Normal 4 3 4 2 3 2 6" xfId="45122"/>
    <cellStyle name="Normal 4 3 4 2 3 2 7" xfId="45123"/>
    <cellStyle name="Normal 4 3 4 2 3 3" xfId="45124"/>
    <cellStyle name="Normal 4 3 4 2 3 3 2" xfId="45125"/>
    <cellStyle name="Normal 4 3 4 2 3 3 2 2" xfId="45126"/>
    <cellStyle name="Normal 4 3 4 2 3 3 2 3" xfId="45127"/>
    <cellStyle name="Normal 4 3 4 2 3 3 3" xfId="45128"/>
    <cellStyle name="Normal 4 3 4 2 3 3 4" xfId="45129"/>
    <cellStyle name="Normal 4 3 4 2 3 3 5" xfId="45130"/>
    <cellStyle name="Normal 4 3 4 2 3 3 6" xfId="45131"/>
    <cellStyle name="Normal 4 3 4 2 3 4" xfId="45132"/>
    <cellStyle name="Normal 4 3 4 2 3 4 2" xfId="45133"/>
    <cellStyle name="Normal 4 3 4 2 3 4 2 2" xfId="45134"/>
    <cellStyle name="Normal 4 3 4 2 3 4 2 3" xfId="45135"/>
    <cellStyle name="Normal 4 3 4 2 3 4 3" xfId="45136"/>
    <cellStyle name="Normal 4 3 4 2 3 4 4" xfId="45137"/>
    <cellStyle name="Normal 4 3 4 2 3 4 5" xfId="45138"/>
    <cellStyle name="Normal 4 3 4 2 3 4 6" xfId="45139"/>
    <cellStyle name="Normal 4 3 4 2 3 5" xfId="45140"/>
    <cellStyle name="Normal 4 3 4 2 3 5 2" xfId="45141"/>
    <cellStyle name="Normal 4 3 4 2 3 5 3" xfId="45142"/>
    <cellStyle name="Normal 4 3 4 2 3 6" xfId="45143"/>
    <cellStyle name="Normal 4 3 4 2 3 7" xfId="45144"/>
    <cellStyle name="Normal 4 3 4 2 3 8" xfId="45145"/>
    <cellStyle name="Normal 4 3 4 2 3 9" xfId="45146"/>
    <cellStyle name="Normal 4 3 4 2 4" xfId="45147"/>
    <cellStyle name="Normal 4 3 4 2 4 2" xfId="45148"/>
    <cellStyle name="Normal 4 3 4 2 4 2 2" xfId="45149"/>
    <cellStyle name="Normal 4 3 4 2 4 2 2 2" xfId="45150"/>
    <cellStyle name="Normal 4 3 4 2 4 2 2 3" xfId="45151"/>
    <cellStyle name="Normal 4 3 4 2 4 2 3" xfId="45152"/>
    <cellStyle name="Normal 4 3 4 2 4 2 4" xfId="45153"/>
    <cellStyle name="Normal 4 3 4 2 4 2 5" xfId="45154"/>
    <cellStyle name="Normal 4 3 4 2 4 2 6" xfId="45155"/>
    <cellStyle name="Normal 4 3 4 2 4 3" xfId="45156"/>
    <cellStyle name="Normal 4 3 4 2 4 3 2" xfId="45157"/>
    <cellStyle name="Normal 4 3 4 2 4 3 3" xfId="45158"/>
    <cellStyle name="Normal 4 3 4 2 4 4" xfId="45159"/>
    <cellStyle name="Normal 4 3 4 2 4 5" xfId="45160"/>
    <cellStyle name="Normal 4 3 4 2 4 6" xfId="45161"/>
    <cellStyle name="Normal 4 3 4 2 4 7" xfId="45162"/>
    <cellStyle name="Normal 4 3 4 2 5" xfId="45163"/>
    <cellStyle name="Normal 4 3 4 2 5 2" xfId="45164"/>
    <cellStyle name="Normal 4 3 4 2 5 2 2" xfId="45165"/>
    <cellStyle name="Normal 4 3 4 2 5 2 3" xfId="45166"/>
    <cellStyle name="Normal 4 3 4 2 5 3" xfId="45167"/>
    <cellStyle name="Normal 4 3 4 2 5 4" xfId="45168"/>
    <cellStyle name="Normal 4 3 4 2 5 5" xfId="45169"/>
    <cellStyle name="Normal 4 3 4 2 5 6" xfId="45170"/>
    <cellStyle name="Normal 4 3 4 2 6" xfId="45171"/>
    <cellStyle name="Normal 4 3 4 2 6 2" xfId="45172"/>
    <cellStyle name="Normal 4 3 4 2 6 2 2" xfId="45173"/>
    <cellStyle name="Normal 4 3 4 2 6 2 3" xfId="45174"/>
    <cellStyle name="Normal 4 3 4 2 6 3" xfId="45175"/>
    <cellStyle name="Normal 4 3 4 2 6 4" xfId="45176"/>
    <cellStyle name="Normal 4 3 4 2 6 5" xfId="45177"/>
    <cellStyle name="Normal 4 3 4 2 6 6" xfId="45178"/>
    <cellStyle name="Normal 4 3 4 2 7" xfId="45179"/>
    <cellStyle name="Normal 4 3 4 2 7 2" xfId="45180"/>
    <cellStyle name="Normal 4 3 4 2 7 2 2" xfId="45181"/>
    <cellStyle name="Normal 4 3 4 2 7 2 3" xfId="45182"/>
    <cellStyle name="Normal 4 3 4 2 7 3" xfId="45183"/>
    <cellStyle name="Normal 4 3 4 2 7 4" xfId="45184"/>
    <cellStyle name="Normal 4 3 4 2 7 5" xfId="45185"/>
    <cellStyle name="Normal 4 3 4 2 7 6" xfId="45186"/>
    <cellStyle name="Normal 4 3 4 2 8" xfId="45187"/>
    <cellStyle name="Normal 4 3 4 2 8 2" xfId="45188"/>
    <cellStyle name="Normal 4 3 4 2 8 2 2" xfId="45189"/>
    <cellStyle name="Normal 4 3 4 2 8 2 3" xfId="45190"/>
    <cellStyle name="Normal 4 3 4 2 8 3" xfId="45191"/>
    <cellStyle name="Normal 4 3 4 2 8 4" xfId="45192"/>
    <cellStyle name="Normal 4 3 4 2 8 5" xfId="45193"/>
    <cellStyle name="Normal 4 3 4 2 8 6" xfId="45194"/>
    <cellStyle name="Normal 4 3 4 2 9" xfId="45195"/>
    <cellStyle name="Normal 4 3 4 2 9 2" xfId="45196"/>
    <cellStyle name="Normal 4 3 4 2 9 3" xfId="45197"/>
    <cellStyle name="Normal 4 3 4 3" xfId="45198"/>
    <cellStyle name="Normal 4 3 4 3 10" xfId="45199"/>
    <cellStyle name="Normal 4 3 4 3 2" xfId="45200"/>
    <cellStyle name="Normal 4 3 4 3 2 2" xfId="45201"/>
    <cellStyle name="Normal 4 3 4 3 2 2 2" xfId="45202"/>
    <cellStyle name="Normal 4 3 4 3 2 2 2 2" xfId="45203"/>
    <cellStyle name="Normal 4 3 4 3 2 2 2 3" xfId="45204"/>
    <cellStyle name="Normal 4 3 4 3 2 2 3" xfId="45205"/>
    <cellStyle name="Normal 4 3 4 3 2 2 4" xfId="45206"/>
    <cellStyle name="Normal 4 3 4 3 2 2 5" xfId="45207"/>
    <cellStyle name="Normal 4 3 4 3 2 2 6" xfId="45208"/>
    <cellStyle name="Normal 4 3 4 3 2 3" xfId="45209"/>
    <cellStyle name="Normal 4 3 4 3 2 3 2" xfId="45210"/>
    <cellStyle name="Normal 4 3 4 3 2 3 2 2" xfId="45211"/>
    <cellStyle name="Normal 4 3 4 3 2 3 2 3" xfId="45212"/>
    <cellStyle name="Normal 4 3 4 3 2 3 3" xfId="45213"/>
    <cellStyle name="Normal 4 3 4 3 2 3 4" xfId="45214"/>
    <cellStyle name="Normal 4 3 4 3 2 3 5" xfId="45215"/>
    <cellStyle name="Normal 4 3 4 3 2 3 6" xfId="45216"/>
    <cellStyle name="Normal 4 3 4 3 2 4" xfId="45217"/>
    <cellStyle name="Normal 4 3 4 3 2 4 2" xfId="45218"/>
    <cellStyle name="Normal 4 3 4 3 2 4 3" xfId="45219"/>
    <cellStyle name="Normal 4 3 4 3 2 5" xfId="45220"/>
    <cellStyle name="Normal 4 3 4 3 2 6" xfId="45221"/>
    <cellStyle name="Normal 4 3 4 3 2 7" xfId="45222"/>
    <cellStyle name="Normal 4 3 4 3 2 8" xfId="45223"/>
    <cellStyle name="Normal 4 3 4 3 3" xfId="45224"/>
    <cellStyle name="Normal 4 3 4 3 3 2" xfId="45225"/>
    <cellStyle name="Normal 4 3 4 3 3 2 2" xfId="45226"/>
    <cellStyle name="Normal 4 3 4 3 3 2 2 2" xfId="45227"/>
    <cellStyle name="Normal 4 3 4 3 3 2 2 3" xfId="45228"/>
    <cellStyle name="Normal 4 3 4 3 3 2 3" xfId="45229"/>
    <cellStyle name="Normal 4 3 4 3 3 2 4" xfId="45230"/>
    <cellStyle name="Normal 4 3 4 3 3 2 5" xfId="45231"/>
    <cellStyle name="Normal 4 3 4 3 3 2 6" xfId="45232"/>
    <cellStyle name="Normal 4 3 4 3 3 3" xfId="45233"/>
    <cellStyle name="Normal 4 3 4 3 3 3 2" xfId="45234"/>
    <cellStyle name="Normal 4 3 4 3 3 3 3" xfId="45235"/>
    <cellStyle name="Normal 4 3 4 3 3 4" xfId="45236"/>
    <cellStyle name="Normal 4 3 4 3 3 5" xfId="45237"/>
    <cellStyle name="Normal 4 3 4 3 3 6" xfId="45238"/>
    <cellStyle name="Normal 4 3 4 3 3 7" xfId="45239"/>
    <cellStyle name="Normal 4 3 4 3 4" xfId="45240"/>
    <cellStyle name="Normal 4 3 4 3 4 2" xfId="45241"/>
    <cellStyle name="Normal 4 3 4 3 4 2 2" xfId="45242"/>
    <cellStyle name="Normal 4 3 4 3 4 2 3" xfId="45243"/>
    <cellStyle name="Normal 4 3 4 3 4 3" xfId="45244"/>
    <cellStyle name="Normal 4 3 4 3 4 4" xfId="45245"/>
    <cellStyle name="Normal 4 3 4 3 4 5" xfId="45246"/>
    <cellStyle name="Normal 4 3 4 3 4 6" xfId="45247"/>
    <cellStyle name="Normal 4 3 4 3 5" xfId="45248"/>
    <cellStyle name="Normal 4 3 4 3 5 2" xfId="45249"/>
    <cellStyle name="Normal 4 3 4 3 5 2 2" xfId="45250"/>
    <cellStyle name="Normal 4 3 4 3 5 2 3" xfId="45251"/>
    <cellStyle name="Normal 4 3 4 3 5 3" xfId="45252"/>
    <cellStyle name="Normal 4 3 4 3 5 4" xfId="45253"/>
    <cellStyle name="Normal 4 3 4 3 5 5" xfId="45254"/>
    <cellStyle name="Normal 4 3 4 3 5 6" xfId="45255"/>
    <cellStyle name="Normal 4 3 4 3 6" xfId="45256"/>
    <cellStyle name="Normal 4 3 4 3 6 2" xfId="45257"/>
    <cellStyle name="Normal 4 3 4 3 6 3" xfId="45258"/>
    <cellStyle name="Normal 4 3 4 3 7" xfId="45259"/>
    <cellStyle name="Normal 4 3 4 3 8" xfId="45260"/>
    <cellStyle name="Normal 4 3 4 3 9" xfId="45261"/>
    <cellStyle name="Normal 4 3 4 4" xfId="45262"/>
    <cellStyle name="Normal 4 3 4 4 2" xfId="45263"/>
    <cellStyle name="Normal 4 3 4 4 2 2" xfId="45264"/>
    <cellStyle name="Normal 4 3 4 4 2 2 2" xfId="45265"/>
    <cellStyle name="Normal 4 3 4 4 2 2 2 2" xfId="45266"/>
    <cellStyle name="Normal 4 3 4 4 2 2 2 3" xfId="45267"/>
    <cellStyle name="Normal 4 3 4 4 2 2 3" xfId="45268"/>
    <cellStyle name="Normal 4 3 4 4 2 2 4" xfId="45269"/>
    <cellStyle name="Normal 4 3 4 4 2 2 5" xfId="45270"/>
    <cellStyle name="Normal 4 3 4 4 2 2 6" xfId="45271"/>
    <cellStyle name="Normal 4 3 4 4 2 3" xfId="45272"/>
    <cellStyle name="Normal 4 3 4 4 2 3 2" xfId="45273"/>
    <cellStyle name="Normal 4 3 4 4 2 3 3" xfId="45274"/>
    <cellStyle name="Normal 4 3 4 4 2 4" xfId="45275"/>
    <cellStyle name="Normal 4 3 4 4 2 5" xfId="45276"/>
    <cellStyle name="Normal 4 3 4 4 2 6" xfId="45277"/>
    <cellStyle name="Normal 4 3 4 4 2 7" xfId="45278"/>
    <cellStyle name="Normal 4 3 4 4 3" xfId="45279"/>
    <cellStyle name="Normal 4 3 4 4 3 2" xfId="45280"/>
    <cellStyle name="Normal 4 3 4 4 3 2 2" xfId="45281"/>
    <cellStyle name="Normal 4 3 4 4 3 2 3" xfId="45282"/>
    <cellStyle name="Normal 4 3 4 4 3 3" xfId="45283"/>
    <cellStyle name="Normal 4 3 4 4 3 4" xfId="45284"/>
    <cellStyle name="Normal 4 3 4 4 3 5" xfId="45285"/>
    <cellStyle name="Normal 4 3 4 4 3 6" xfId="45286"/>
    <cellStyle name="Normal 4 3 4 4 4" xfId="45287"/>
    <cellStyle name="Normal 4 3 4 4 4 2" xfId="45288"/>
    <cellStyle name="Normal 4 3 4 4 4 2 2" xfId="45289"/>
    <cellStyle name="Normal 4 3 4 4 4 2 3" xfId="45290"/>
    <cellStyle name="Normal 4 3 4 4 4 3" xfId="45291"/>
    <cellStyle name="Normal 4 3 4 4 4 4" xfId="45292"/>
    <cellStyle name="Normal 4 3 4 4 4 5" xfId="45293"/>
    <cellStyle name="Normal 4 3 4 4 4 6" xfId="45294"/>
    <cellStyle name="Normal 4 3 4 4 5" xfId="45295"/>
    <cellStyle name="Normal 4 3 4 4 5 2" xfId="45296"/>
    <cellStyle name="Normal 4 3 4 4 5 3" xfId="45297"/>
    <cellStyle name="Normal 4 3 4 4 6" xfId="45298"/>
    <cellStyle name="Normal 4 3 4 4 7" xfId="45299"/>
    <cellStyle name="Normal 4 3 4 4 8" xfId="45300"/>
    <cellStyle name="Normal 4 3 4 4 9" xfId="45301"/>
    <cellStyle name="Normal 4 3 4 5" xfId="45302"/>
    <cellStyle name="Normal 4 3 4 5 2" xfId="45303"/>
    <cellStyle name="Normal 4 3 4 5 2 2" xfId="45304"/>
    <cellStyle name="Normal 4 3 4 5 2 2 2" xfId="45305"/>
    <cellStyle name="Normal 4 3 4 5 2 2 3" xfId="45306"/>
    <cellStyle name="Normal 4 3 4 5 2 3" xfId="45307"/>
    <cellStyle name="Normal 4 3 4 5 2 4" xfId="45308"/>
    <cellStyle name="Normal 4 3 4 5 2 5" xfId="45309"/>
    <cellStyle name="Normal 4 3 4 5 2 6" xfId="45310"/>
    <cellStyle name="Normal 4 3 4 5 3" xfId="45311"/>
    <cellStyle name="Normal 4 3 4 5 3 2" xfId="45312"/>
    <cellStyle name="Normal 4 3 4 5 3 3" xfId="45313"/>
    <cellStyle name="Normal 4 3 4 5 4" xfId="45314"/>
    <cellStyle name="Normal 4 3 4 5 5" xfId="45315"/>
    <cellStyle name="Normal 4 3 4 5 6" xfId="45316"/>
    <cellStyle name="Normal 4 3 4 5 7" xfId="45317"/>
    <cellStyle name="Normal 4 3 4 6" xfId="45318"/>
    <cellStyle name="Normal 4 3 4 6 2" xfId="45319"/>
    <cellStyle name="Normal 4 3 4 6 2 2" xfId="45320"/>
    <cellStyle name="Normal 4 3 4 6 2 3" xfId="45321"/>
    <cellStyle name="Normal 4 3 4 6 3" xfId="45322"/>
    <cellStyle name="Normal 4 3 4 6 4" xfId="45323"/>
    <cellStyle name="Normal 4 3 4 6 5" xfId="45324"/>
    <cellStyle name="Normal 4 3 4 6 6" xfId="45325"/>
    <cellStyle name="Normal 4 3 4 7" xfId="45326"/>
    <cellStyle name="Normal 4 3 4 7 2" xfId="45327"/>
    <cellStyle name="Normal 4 3 4 7 2 2" xfId="45328"/>
    <cellStyle name="Normal 4 3 4 7 2 3" xfId="45329"/>
    <cellStyle name="Normal 4 3 4 7 3" xfId="45330"/>
    <cellStyle name="Normal 4 3 4 7 4" xfId="45331"/>
    <cellStyle name="Normal 4 3 4 7 5" xfId="45332"/>
    <cellStyle name="Normal 4 3 4 7 6" xfId="45333"/>
    <cellStyle name="Normal 4 3 4 8" xfId="45334"/>
    <cellStyle name="Normal 4 3 4 8 2" xfId="45335"/>
    <cellStyle name="Normal 4 3 4 8 2 2" xfId="45336"/>
    <cellStyle name="Normal 4 3 4 8 2 3" xfId="45337"/>
    <cellStyle name="Normal 4 3 4 8 3" xfId="45338"/>
    <cellStyle name="Normal 4 3 4 8 4" xfId="45339"/>
    <cellStyle name="Normal 4 3 4 8 5" xfId="45340"/>
    <cellStyle name="Normal 4 3 4 8 6" xfId="45341"/>
    <cellStyle name="Normal 4 3 4 9" xfId="45342"/>
    <cellStyle name="Normal 4 3 4 9 2" xfId="45343"/>
    <cellStyle name="Normal 4 3 4 9 2 2" xfId="45344"/>
    <cellStyle name="Normal 4 3 4 9 2 3" xfId="45345"/>
    <cellStyle name="Normal 4 3 4 9 3" xfId="45346"/>
    <cellStyle name="Normal 4 3 4 9 4" xfId="45347"/>
    <cellStyle name="Normal 4 3 4 9 5" xfId="45348"/>
    <cellStyle name="Normal 4 3 4 9 6" xfId="45349"/>
    <cellStyle name="Normal 4 3 5" xfId="45350"/>
    <cellStyle name="Normal 4 3 5 10" xfId="45351"/>
    <cellStyle name="Normal 4 3 5 10 2" xfId="45352"/>
    <cellStyle name="Normal 4 3 5 10 3" xfId="45353"/>
    <cellStyle name="Normal 4 3 5 11" xfId="45354"/>
    <cellStyle name="Normal 4 3 5 12" xfId="45355"/>
    <cellStyle name="Normal 4 3 5 13" xfId="45356"/>
    <cellStyle name="Normal 4 3 5 14" xfId="45357"/>
    <cellStyle name="Normal 4 3 5 2" xfId="45358"/>
    <cellStyle name="Normal 4 3 5 2 10" xfId="45359"/>
    <cellStyle name="Normal 4 3 5 2 11" xfId="45360"/>
    <cellStyle name="Normal 4 3 5 2 12" xfId="45361"/>
    <cellStyle name="Normal 4 3 5 2 13" xfId="45362"/>
    <cellStyle name="Normal 4 3 5 2 2" xfId="45363"/>
    <cellStyle name="Normal 4 3 5 2 2 10" xfId="45364"/>
    <cellStyle name="Normal 4 3 5 2 2 2" xfId="45365"/>
    <cellStyle name="Normal 4 3 5 2 2 2 2" xfId="45366"/>
    <cellStyle name="Normal 4 3 5 2 2 2 2 2" xfId="45367"/>
    <cellStyle name="Normal 4 3 5 2 2 2 2 2 2" xfId="45368"/>
    <cellStyle name="Normal 4 3 5 2 2 2 2 2 3" xfId="45369"/>
    <cellStyle name="Normal 4 3 5 2 2 2 2 3" xfId="45370"/>
    <cellStyle name="Normal 4 3 5 2 2 2 2 4" xfId="45371"/>
    <cellStyle name="Normal 4 3 5 2 2 2 2 5" xfId="45372"/>
    <cellStyle name="Normal 4 3 5 2 2 2 2 6" xfId="45373"/>
    <cellStyle name="Normal 4 3 5 2 2 2 3" xfId="45374"/>
    <cellStyle name="Normal 4 3 5 2 2 2 3 2" xfId="45375"/>
    <cellStyle name="Normal 4 3 5 2 2 2 3 2 2" xfId="45376"/>
    <cellStyle name="Normal 4 3 5 2 2 2 3 2 3" xfId="45377"/>
    <cellStyle name="Normal 4 3 5 2 2 2 3 3" xfId="45378"/>
    <cellStyle name="Normal 4 3 5 2 2 2 3 4" xfId="45379"/>
    <cellStyle name="Normal 4 3 5 2 2 2 3 5" xfId="45380"/>
    <cellStyle name="Normal 4 3 5 2 2 2 3 6" xfId="45381"/>
    <cellStyle name="Normal 4 3 5 2 2 2 4" xfId="45382"/>
    <cellStyle name="Normal 4 3 5 2 2 2 4 2" xfId="45383"/>
    <cellStyle name="Normal 4 3 5 2 2 2 4 3" xfId="45384"/>
    <cellStyle name="Normal 4 3 5 2 2 2 5" xfId="45385"/>
    <cellStyle name="Normal 4 3 5 2 2 2 6" xfId="45386"/>
    <cellStyle name="Normal 4 3 5 2 2 2 7" xfId="45387"/>
    <cellStyle name="Normal 4 3 5 2 2 2 8" xfId="45388"/>
    <cellStyle name="Normal 4 3 5 2 2 3" xfId="45389"/>
    <cellStyle name="Normal 4 3 5 2 2 3 2" xfId="45390"/>
    <cellStyle name="Normal 4 3 5 2 2 3 2 2" xfId="45391"/>
    <cellStyle name="Normal 4 3 5 2 2 3 2 2 2" xfId="45392"/>
    <cellStyle name="Normal 4 3 5 2 2 3 2 2 3" xfId="45393"/>
    <cellStyle name="Normal 4 3 5 2 2 3 2 3" xfId="45394"/>
    <cellStyle name="Normal 4 3 5 2 2 3 2 4" xfId="45395"/>
    <cellStyle name="Normal 4 3 5 2 2 3 2 5" xfId="45396"/>
    <cellStyle name="Normal 4 3 5 2 2 3 2 6" xfId="45397"/>
    <cellStyle name="Normal 4 3 5 2 2 3 3" xfId="45398"/>
    <cellStyle name="Normal 4 3 5 2 2 3 3 2" xfId="45399"/>
    <cellStyle name="Normal 4 3 5 2 2 3 3 3" xfId="45400"/>
    <cellStyle name="Normal 4 3 5 2 2 3 4" xfId="45401"/>
    <cellStyle name="Normal 4 3 5 2 2 3 5" xfId="45402"/>
    <cellStyle name="Normal 4 3 5 2 2 3 6" xfId="45403"/>
    <cellStyle name="Normal 4 3 5 2 2 3 7" xfId="45404"/>
    <cellStyle name="Normal 4 3 5 2 2 4" xfId="45405"/>
    <cellStyle name="Normal 4 3 5 2 2 4 2" xfId="45406"/>
    <cellStyle name="Normal 4 3 5 2 2 4 2 2" xfId="45407"/>
    <cellStyle name="Normal 4 3 5 2 2 4 2 3" xfId="45408"/>
    <cellStyle name="Normal 4 3 5 2 2 4 3" xfId="45409"/>
    <cellStyle name="Normal 4 3 5 2 2 4 4" xfId="45410"/>
    <cellStyle name="Normal 4 3 5 2 2 4 5" xfId="45411"/>
    <cellStyle name="Normal 4 3 5 2 2 4 6" xfId="45412"/>
    <cellStyle name="Normal 4 3 5 2 2 5" xfId="45413"/>
    <cellStyle name="Normal 4 3 5 2 2 5 2" xfId="45414"/>
    <cellStyle name="Normal 4 3 5 2 2 5 2 2" xfId="45415"/>
    <cellStyle name="Normal 4 3 5 2 2 5 2 3" xfId="45416"/>
    <cellStyle name="Normal 4 3 5 2 2 5 3" xfId="45417"/>
    <cellStyle name="Normal 4 3 5 2 2 5 4" xfId="45418"/>
    <cellStyle name="Normal 4 3 5 2 2 5 5" xfId="45419"/>
    <cellStyle name="Normal 4 3 5 2 2 5 6" xfId="45420"/>
    <cellStyle name="Normal 4 3 5 2 2 6" xfId="45421"/>
    <cellStyle name="Normal 4 3 5 2 2 6 2" xfId="45422"/>
    <cellStyle name="Normal 4 3 5 2 2 6 3" xfId="45423"/>
    <cellStyle name="Normal 4 3 5 2 2 7" xfId="45424"/>
    <cellStyle name="Normal 4 3 5 2 2 8" xfId="45425"/>
    <cellStyle name="Normal 4 3 5 2 2 9" xfId="45426"/>
    <cellStyle name="Normal 4 3 5 2 3" xfId="45427"/>
    <cellStyle name="Normal 4 3 5 2 3 2" xfId="45428"/>
    <cellStyle name="Normal 4 3 5 2 3 2 2" xfId="45429"/>
    <cellStyle name="Normal 4 3 5 2 3 2 2 2" xfId="45430"/>
    <cellStyle name="Normal 4 3 5 2 3 2 2 2 2" xfId="45431"/>
    <cellStyle name="Normal 4 3 5 2 3 2 2 2 3" xfId="45432"/>
    <cellStyle name="Normal 4 3 5 2 3 2 2 3" xfId="45433"/>
    <cellStyle name="Normal 4 3 5 2 3 2 2 4" xfId="45434"/>
    <cellStyle name="Normal 4 3 5 2 3 2 2 5" xfId="45435"/>
    <cellStyle name="Normal 4 3 5 2 3 2 2 6" xfId="45436"/>
    <cellStyle name="Normal 4 3 5 2 3 2 3" xfId="45437"/>
    <cellStyle name="Normal 4 3 5 2 3 2 3 2" xfId="45438"/>
    <cellStyle name="Normal 4 3 5 2 3 2 3 3" xfId="45439"/>
    <cellStyle name="Normal 4 3 5 2 3 2 4" xfId="45440"/>
    <cellStyle name="Normal 4 3 5 2 3 2 5" xfId="45441"/>
    <cellStyle name="Normal 4 3 5 2 3 2 6" xfId="45442"/>
    <cellStyle name="Normal 4 3 5 2 3 2 7" xfId="45443"/>
    <cellStyle name="Normal 4 3 5 2 3 3" xfId="45444"/>
    <cellStyle name="Normal 4 3 5 2 3 3 2" xfId="45445"/>
    <cellStyle name="Normal 4 3 5 2 3 3 2 2" xfId="45446"/>
    <cellStyle name="Normal 4 3 5 2 3 3 2 3" xfId="45447"/>
    <cellStyle name="Normal 4 3 5 2 3 3 3" xfId="45448"/>
    <cellStyle name="Normal 4 3 5 2 3 3 4" xfId="45449"/>
    <cellStyle name="Normal 4 3 5 2 3 3 5" xfId="45450"/>
    <cellStyle name="Normal 4 3 5 2 3 3 6" xfId="45451"/>
    <cellStyle name="Normal 4 3 5 2 3 4" xfId="45452"/>
    <cellStyle name="Normal 4 3 5 2 3 4 2" xfId="45453"/>
    <cellStyle name="Normal 4 3 5 2 3 4 2 2" xfId="45454"/>
    <cellStyle name="Normal 4 3 5 2 3 4 2 3" xfId="45455"/>
    <cellStyle name="Normal 4 3 5 2 3 4 3" xfId="45456"/>
    <cellStyle name="Normal 4 3 5 2 3 4 4" xfId="45457"/>
    <cellStyle name="Normal 4 3 5 2 3 4 5" xfId="45458"/>
    <cellStyle name="Normal 4 3 5 2 3 4 6" xfId="45459"/>
    <cellStyle name="Normal 4 3 5 2 3 5" xfId="45460"/>
    <cellStyle name="Normal 4 3 5 2 3 5 2" xfId="45461"/>
    <cellStyle name="Normal 4 3 5 2 3 5 3" xfId="45462"/>
    <cellStyle name="Normal 4 3 5 2 3 6" xfId="45463"/>
    <cellStyle name="Normal 4 3 5 2 3 7" xfId="45464"/>
    <cellStyle name="Normal 4 3 5 2 3 8" xfId="45465"/>
    <cellStyle name="Normal 4 3 5 2 3 9" xfId="45466"/>
    <cellStyle name="Normal 4 3 5 2 4" xfId="45467"/>
    <cellStyle name="Normal 4 3 5 2 4 2" xfId="45468"/>
    <cellStyle name="Normal 4 3 5 2 4 2 2" xfId="45469"/>
    <cellStyle name="Normal 4 3 5 2 4 2 2 2" xfId="45470"/>
    <cellStyle name="Normal 4 3 5 2 4 2 2 3" xfId="45471"/>
    <cellStyle name="Normal 4 3 5 2 4 2 3" xfId="45472"/>
    <cellStyle name="Normal 4 3 5 2 4 2 4" xfId="45473"/>
    <cellStyle name="Normal 4 3 5 2 4 2 5" xfId="45474"/>
    <cellStyle name="Normal 4 3 5 2 4 2 6" xfId="45475"/>
    <cellStyle name="Normal 4 3 5 2 4 3" xfId="45476"/>
    <cellStyle name="Normal 4 3 5 2 4 3 2" xfId="45477"/>
    <cellStyle name="Normal 4 3 5 2 4 3 3" xfId="45478"/>
    <cellStyle name="Normal 4 3 5 2 4 4" xfId="45479"/>
    <cellStyle name="Normal 4 3 5 2 4 5" xfId="45480"/>
    <cellStyle name="Normal 4 3 5 2 4 6" xfId="45481"/>
    <cellStyle name="Normal 4 3 5 2 4 7" xfId="45482"/>
    <cellStyle name="Normal 4 3 5 2 5" xfId="45483"/>
    <cellStyle name="Normal 4 3 5 2 5 2" xfId="45484"/>
    <cellStyle name="Normal 4 3 5 2 5 2 2" xfId="45485"/>
    <cellStyle name="Normal 4 3 5 2 5 2 3" xfId="45486"/>
    <cellStyle name="Normal 4 3 5 2 5 3" xfId="45487"/>
    <cellStyle name="Normal 4 3 5 2 5 4" xfId="45488"/>
    <cellStyle name="Normal 4 3 5 2 5 5" xfId="45489"/>
    <cellStyle name="Normal 4 3 5 2 5 6" xfId="45490"/>
    <cellStyle name="Normal 4 3 5 2 6" xfId="45491"/>
    <cellStyle name="Normal 4 3 5 2 6 2" xfId="45492"/>
    <cellStyle name="Normal 4 3 5 2 6 2 2" xfId="45493"/>
    <cellStyle name="Normal 4 3 5 2 6 2 3" xfId="45494"/>
    <cellStyle name="Normal 4 3 5 2 6 3" xfId="45495"/>
    <cellStyle name="Normal 4 3 5 2 6 4" xfId="45496"/>
    <cellStyle name="Normal 4 3 5 2 6 5" xfId="45497"/>
    <cellStyle name="Normal 4 3 5 2 6 6" xfId="45498"/>
    <cellStyle name="Normal 4 3 5 2 7" xfId="45499"/>
    <cellStyle name="Normal 4 3 5 2 7 2" xfId="45500"/>
    <cellStyle name="Normal 4 3 5 2 7 2 2" xfId="45501"/>
    <cellStyle name="Normal 4 3 5 2 7 2 3" xfId="45502"/>
    <cellStyle name="Normal 4 3 5 2 7 3" xfId="45503"/>
    <cellStyle name="Normal 4 3 5 2 7 4" xfId="45504"/>
    <cellStyle name="Normal 4 3 5 2 7 5" xfId="45505"/>
    <cellStyle name="Normal 4 3 5 2 7 6" xfId="45506"/>
    <cellStyle name="Normal 4 3 5 2 8" xfId="45507"/>
    <cellStyle name="Normal 4 3 5 2 8 2" xfId="45508"/>
    <cellStyle name="Normal 4 3 5 2 8 2 2" xfId="45509"/>
    <cellStyle name="Normal 4 3 5 2 8 2 3" xfId="45510"/>
    <cellStyle name="Normal 4 3 5 2 8 3" xfId="45511"/>
    <cellStyle name="Normal 4 3 5 2 8 4" xfId="45512"/>
    <cellStyle name="Normal 4 3 5 2 8 5" xfId="45513"/>
    <cellStyle name="Normal 4 3 5 2 8 6" xfId="45514"/>
    <cellStyle name="Normal 4 3 5 2 9" xfId="45515"/>
    <cellStyle name="Normal 4 3 5 2 9 2" xfId="45516"/>
    <cellStyle name="Normal 4 3 5 2 9 3" xfId="45517"/>
    <cellStyle name="Normal 4 3 5 3" xfId="45518"/>
    <cellStyle name="Normal 4 3 5 3 10" xfId="45519"/>
    <cellStyle name="Normal 4 3 5 3 2" xfId="45520"/>
    <cellStyle name="Normal 4 3 5 3 2 2" xfId="45521"/>
    <cellStyle name="Normal 4 3 5 3 2 2 2" xfId="45522"/>
    <cellStyle name="Normal 4 3 5 3 2 2 2 2" xfId="45523"/>
    <cellStyle name="Normal 4 3 5 3 2 2 2 3" xfId="45524"/>
    <cellStyle name="Normal 4 3 5 3 2 2 3" xfId="45525"/>
    <cellStyle name="Normal 4 3 5 3 2 2 4" xfId="45526"/>
    <cellStyle name="Normal 4 3 5 3 2 2 5" xfId="45527"/>
    <cellStyle name="Normal 4 3 5 3 2 2 6" xfId="45528"/>
    <cellStyle name="Normal 4 3 5 3 2 3" xfId="45529"/>
    <cellStyle name="Normal 4 3 5 3 2 3 2" xfId="45530"/>
    <cellStyle name="Normal 4 3 5 3 2 3 2 2" xfId="45531"/>
    <cellStyle name="Normal 4 3 5 3 2 3 2 3" xfId="45532"/>
    <cellStyle name="Normal 4 3 5 3 2 3 3" xfId="45533"/>
    <cellStyle name="Normal 4 3 5 3 2 3 4" xfId="45534"/>
    <cellStyle name="Normal 4 3 5 3 2 3 5" xfId="45535"/>
    <cellStyle name="Normal 4 3 5 3 2 3 6" xfId="45536"/>
    <cellStyle name="Normal 4 3 5 3 2 4" xfId="45537"/>
    <cellStyle name="Normal 4 3 5 3 2 4 2" xfId="45538"/>
    <cellStyle name="Normal 4 3 5 3 2 4 3" xfId="45539"/>
    <cellStyle name="Normal 4 3 5 3 2 5" xfId="45540"/>
    <cellStyle name="Normal 4 3 5 3 2 6" xfId="45541"/>
    <cellStyle name="Normal 4 3 5 3 2 7" xfId="45542"/>
    <cellStyle name="Normal 4 3 5 3 2 8" xfId="45543"/>
    <cellStyle name="Normal 4 3 5 3 3" xfId="45544"/>
    <cellStyle name="Normal 4 3 5 3 3 2" xfId="45545"/>
    <cellStyle name="Normal 4 3 5 3 3 2 2" xfId="45546"/>
    <cellStyle name="Normal 4 3 5 3 3 2 2 2" xfId="45547"/>
    <cellStyle name="Normal 4 3 5 3 3 2 2 3" xfId="45548"/>
    <cellStyle name="Normal 4 3 5 3 3 2 3" xfId="45549"/>
    <cellStyle name="Normal 4 3 5 3 3 2 4" xfId="45550"/>
    <cellStyle name="Normal 4 3 5 3 3 2 5" xfId="45551"/>
    <cellStyle name="Normal 4 3 5 3 3 2 6" xfId="45552"/>
    <cellStyle name="Normal 4 3 5 3 3 3" xfId="45553"/>
    <cellStyle name="Normal 4 3 5 3 3 3 2" xfId="45554"/>
    <cellStyle name="Normal 4 3 5 3 3 3 3" xfId="45555"/>
    <cellStyle name="Normal 4 3 5 3 3 4" xfId="45556"/>
    <cellStyle name="Normal 4 3 5 3 3 5" xfId="45557"/>
    <cellStyle name="Normal 4 3 5 3 3 6" xfId="45558"/>
    <cellStyle name="Normal 4 3 5 3 3 7" xfId="45559"/>
    <cellStyle name="Normal 4 3 5 3 4" xfId="45560"/>
    <cellStyle name="Normal 4 3 5 3 4 2" xfId="45561"/>
    <cellStyle name="Normal 4 3 5 3 4 2 2" xfId="45562"/>
    <cellStyle name="Normal 4 3 5 3 4 2 3" xfId="45563"/>
    <cellStyle name="Normal 4 3 5 3 4 3" xfId="45564"/>
    <cellStyle name="Normal 4 3 5 3 4 4" xfId="45565"/>
    <cellStyle name="Normal 4 3 5 3 4 5" xfId="45566"/>
    <cellStyle name="Normal 4 3 5 3 4 6" xfId="45567"/>
    <cellStyle name="Normal 4 3 5 3 5" xfId="45568"/>
    <cellStyle name="Normal 4 3 5 3 5 2" xfId="45569"/>
    <cellStyle name="Normal 4 3 5 3 5 2 2" xfId="45570"/>
    <cellStyle name="Normal 4 3 5 3 5 2 3" xfId="45571"/>
    <cellStyle name="Normal 4 3 5 3 5 3" xfId="45572"/>
    <cellStyle name="Normal 4 3 5 3 5 4" xfId="45573"/>
    <cellStyle name="Normal 4 3 5 3 5 5" xfId="45574"/>
    <cellStyle name="Normal 4 3 5 3 5 6" xfId="45575"/>
    <cellStyle name="Normal 4 3 5 3 6" xfId="45576"/>
    <cellStyle name="Normal 4 3 5 3 6 2" xfId="45577"/>
    <cellStyle name="Normal 4 3 5 3 6 3" xfId="45578"/>
    <cellStyle name="Normal 4 3 5 3 7" xfId="45579"/>
    <cellStyle name="Normal 4 3 5 3 8" xfId="45580"/>
    <cellStyle name="Normal 4 3 5 3 9" xfId="45581"/>
    <cellStyle name="Normal 4 3 5 4" xfId="45582"/>
    <cellStyle name="Normal 4 3 5 4 2" xfId="45583"/>
    <cellStyle name="Normal 4 3 5 4 2 2" xfId="45584"/>
    <cellStyle name="Normal 4 3 5 4 2 2 2" xfId="45585"/>
    <cellStyle name="Normal 4 3 5 4 2 2 2 2" xfId="45586"/>
    <cellStyle name="Normal 4 3 5 4 2 2 2 3" xfId="45587"/>
    <cellStyle name="Normal 4 3 5 4 2 2 3" xfId="45588"/>
    <cellStyle name="Normal 4 3 5 4 2 2 4" xfId="45589"/>
    <cellStyle name="Normal 4 3 5 4 2 2 5" xfId="45590"/>
    <cellStyle name="Normal 4 3 5 4 2 2 6" xfId="45591"/>
    <cellStyle name="Normal 4 3 5 4 2 3" xfId="45592"/>
    <cellStyle name="Normal 4 3 5 4 2 3 2" xfId="45593"/>
    <cellStyle name="Normal 4 3 5 4 2 3 3" xfId="45594"/>
    <cellStyle name="Normal 4 3 5 4 2 4" xfId="45595"/>
    <cellStyle name="Normal 4 3 5 4 2 5" xfId="45596"/>
    <cellStyle name="Normal 4 3 5 4 2 6" xfId="45597"/>
    <cellStyle name="Normal 4 3 5 4 2 7" xfId="45598"/>
    <cellStyle name="Normal 4 3 5 4 3" xfId="45599"/>
    <cellStyle name="Normal 4 3 5 4 3 2" xfId="45600"/>
    <cellStyle name="Normal 4 3 5 4 3 2 2" xfId="45601"/>
    <cellStyle name="Normal 4 3 5 4 3 2 3" xfId="45602"/>
    <cellStyle name="Normal 4 3 5 4 3 3" xfId="45603"/>
    <cellStyle name="Normal 4 3 5 4 3 4" xfId="45604"/>
    <cellStyle name="Normal 4 3 5 4 3 5" xfId="45605"/>
    <cellStyle name="Normal 4 3 5 4 3 6" xfId="45606"/>
    <cellStyle name="Normal 4 3 5 4 4" xfId="45607"/>
    <cellStyle name="Normal 4 3 5 4 4 2" xfId="45608"/>
    <cellStyle name="Normal 4 3 5 4 4 2 2" xfId="45609"/>
    <cellStyle name="Normal 4 3 5 4 4 2 3" xfId="45610"/>
    <cellStyle name="Normal 4 3 5 4 4 3" xfId="45611"/>
    <cellStyle name="Normal 4 3 5 4 4 4" xfId="45612"/>
    <cellStyle name="Normal 4 3 5 4 4 5" xfId="45613"/>
    <cellStyle name="Normal 4 3 5 4 4 6" xfId="45614"/>
    <cellStyle name="Normal 4 3 5 4 5" xfId="45615"/>
    <cellStyle name="Normal 4 3 5 4 5 2" xfId="45616"/>
    <cellStyle name="Normal 4 3 5 4 5 3" xfId="45617"/>
    <cellStyle name="Normal 4 3 5 4 6" xfId="45618"/>
    <cellStyle name="Normal 4 3 5 4 7" xfId="45619"/>
    <cellStyle name="Normal 4 3 5 4 8" xfId="45620"/>
    <cellStyle name="Normal 4 3 5 4 9" xfId="45621"/>
    <cellStyle name="Normal 4 3 5 5" xfId="45622"/>
    <cellStyle name="Normal 4 3 5 5 2" xfId="45623"/>
    <cellStyle name="Normal 4 3 5 5 2 2" xfId="45624"/>
    <cellStyle name="Normal 4 3 5 5 2 2 2" xfId="45625"/>
    <cellStyle name="Normal 4 3 5 5 2 2 3" xfId="45626"/>
    <cellStyle name="Normal 4 3 5 5 2 3" xfId="45627"/>
    <cellStyle name="Normal 4 3 5 5 2 4" xfId="45628"/>
    <cellStyle name="Normal 4 3 5 5 2 5" xfId="45629"/>
    <cellStyle name="Normal 4 3 5 5 2 6" xfId="45630"/>
    <cellStyle name="Normal 4 3 5 5 3" xfId="45631"/>
    <cellStyle name="Normal 4 3 5 5 3 2" xfId="45632"/>
    <cellStyle name="Normal 4 3 5 5 3 3" xfId="45633"/>
    <cellStyle name="Normal 4 3 5 5 4" xfId="45634"/>
    <cellStyle name="Normal 4 3 5 5 5" xfId="45635"/>
    <cellStyle name="Normal 4 3 5 5 6" xfId="45636"/>
    <cellStyle name="Normal 4 3 5 5 7" xfId="45637"/>
    <cellStyle name="Normal 4 3 5 6" xfId="45638"/>
    <cellStyle name="Normal 4 3 5 6 2" xfId="45639"/>
    <cellStyle name="Normal 4 3 5 6 2 2" xfId="45640"/>
    <cellStyle name="Normal 4 3 5 6 2 3" xfId="45641"/>
    <cellStyle name="Normal 4 3 5 6 3" xfId="45642"/>
    <cellStyle name="Normal 4 3 5 6 4" xfId="45643"/>
    <cellStyle name="Normal 4 3 5 6 5" xfId="45644"/>
    <cellStyle name="Normal 4 3 5 6 6" xfId="45645"/>
    <cellStyle name="Normal 4 3 5 7" xfId="45646"/>
    <cellStyle name="Normal 4 3 5 7 2" xfId="45647"/>
    <cellStyle name="Normal 4 3 5 7 2 2" xfId="45648"/>
    <cellStyle name="Normal 4 3 5 7 2 3" xfId="45649"/>
    <cellStyle name="Normal 4 3 5 7 3" xfId="45650"/>
    <cellStyle name="Normal 4 3 5 7 4" xfId="45651"/>
    <cellStyle name="Normal 4 3 5 7 5" xfId="45652"/>
    <cellStyle name="Normal 4 3 5 7 6" xfId="45653"/>
    <cellStyle name="Normal 4 3 5 8" xfId="45654"/>
    <cellStyle name="Normal 4 3 5 8 2" xfId="45655"/>
    <cellStyle name="Normal 4 3 5 8 2 2" xfId="45656"/>
    <cellStyle name="Normal 4 3 5 8 2 3" xfId="45657"/>
    <cellStyle name="Normal 4 3 5 8 3" xfId="45658"/>
    <cellStyle name="Normal 4 3 5 8 4" xfId="45659"/>
    <cellStyle name="Normal 4 3 5 8 5" xfId="45660"/>
    <cellStyle name="Normal 4 3 5 8 6" xfId="45661"/>
    <cellStyle name="Normal 4 3 5 9" xfId="45662"/>
    <cellStyle name="Normal 4 3 5 9 2" xfId="45663"/>
    <cellStyle name="Normal 4 3 5 9 2 2" xfId="45664"/>
    <cellStyle name="Normal 4 3 5 9 2 3" xfId="45665"/>
    <cellStyle name="Normal 4 3 5 9 3" xfId="45666"/>
    <cellStyle name="Normal 4 3 5 9 4" xfId="45667"/>
    <cellStyle name="Normal 4 3 5 9 5" xfId="45668"/>
    <cellStyle name="Normal 4 3 5 9 6" xfId="45669"/>
    <cellStyle name="Normal 4 3 6" xfId="45670"/>
    <cellStyle name="Normal 4 3 6 10" xfId="45671"/>
    <cellStyle name="Normal 4 3 6 11" xfId="45672"/>
    <cellStyle name="Normal 4 3 6 12" xfId="45673"/>
    <cellStyle name="Normal 4 3 6 13" xfId="45674"/>
    <cellStyle name="Normal 4 3 6 2" xfId="45675"/>
    <cellStyle name="Normal 4 3 6 2 10" xfId="45676"/>
    <cellStyle name="Normal 4 3 6 2 2" xfId="45677"/>
    <cellStyle name="Normal 4 3 6 2 2 2" xfId="45678"/>
    <cellStyle name="Normal 4 3 6 2 2 2 2" xfId="45679"/>
    <cellStyle name="Normal 4 3 6 2 2 2 2 2" xfId="45680"/>
    <cellStyle name="Normal 4 3 6 2 2 2 2 3" xfId="45681"/>
    <cellStyle name="Normal 4 3 6 2 2 2 3" xfId="45682"/>
    <cellStyle name="Normal 4 3 6 2 2 2 4" xfId="45683"/>
    <cellStyle name="Normal 4 3 6 2 2 2 5" xfId="45684"/>
    <cellStyle name="Normal 4 3 6 2 2 2 6" xfId="45685"/>
    <cellStyle name="Normal 4 3 6 2 2 3" xfId="45686"/>
    <cellStyle name="Normal 4 3 6 2 2 3 2" xfId="45687"/>
    <cellStyle name="Normal 4 3 6 2 2 3 2 2" xfId="45688"/>
    <cellStyle name="Normal 4 3 6 2 2 3 2 3" xfId="45689"/>
    <cellStyle name="Normal 4 3 6 2 2 3 3" xfId="45690"/>
    <cellStyle name="Normal 4 3 6 2 2 3 4" xfId="45691"/>
    <cellStyle name="Normal 4 3 6 2 2 3 5" xfId="45692"/>
    <cellStyle name="Normal 4 3 6 2 2 3 6" xfId="45693"/>
    <cellStyle name="Normal 4 3 6 2 2 4" xfId="45694"/>
    <cellStyle name="Normal 4 3 6 2 2 4 2" xfId="45695"/>
    <cellStyle name="Normal 4 3 6 2 2 4 3" xfId="45696"/>
    <cellStyle name="Normal 4 3 6 2 2 5" xfId="45697"/>
    <cellStyle name="Normal 4 3 6 2 2 6" xfId="45698"/>
    <cellStyle name="Normal 4 3 6 2 2 7" xfId="45699"/>
    <cellStyle name="Normal 4 3 6 2 2 8" xfId="45700"/>
    <cellStyle name="Normal 4 3 6 2 3" xfId="45701"/>
    <cellStyle name="Normal 4 3 6 2 3 2" xfId="45702"/>
    <cellStyle name="Normal 4 3 6 2 3 2 2" xfId="45703"/>
    <cellStyle name="Normal 4 3 6 2 3 2 2 2" xfId="45704"/>
    <cellStyle name="Normal 4 3 6 2 3 2 2 3" xfId="45705"/>
    <cellStyle name="Normal 4 3 6 2 3 2 3" xfId="45706"/>
    <cellStyle name="Normal 4 3 6 2 3 2 4" xfId="45707"/>
    <cellStyle name="Normal 4 3 6 2 3 2 5" xfId="45708"/>
    <cellStyle name="Normal 4 3 6 2 3 2 6" xfId="45709"/>
    <cellStyle name="Normal 4 3 6 2 3 3" xfId="45710"/>
    <cellStyle name="Normal 4 3 6 2 3 3 2" xfId="45711"/>
    <cellStyle name="Normal 4 3 6 2 3 3 3" xfId="45712"/>
    <cellStyle name="Normal 4 3 6 2 3 4" xfId="45713"/>
    <cellStyle name="Normal 4 3 6 2 3 5" xfId="45714"/>
    <cellStyle name="Normal 4 3 6 2 3 6" xfId="45715"/>
    <cellStyle name="Normal 4 3 6 2 3 7" xfId="45716"/>
    <cellStyle name="Normal 4 3 6 2 4" xfId="45717"/>
    <cellStyle name="Normal 4 3 6 2 4 2" xfId="45718"/>
    <cellStyle name="Normal 4 3 6 2 4 2 2" xfId="45719"/>
    <cellStyle name="Normal 4 3 6 2 4 2 3" xfId="45720"/>
    <cellStyle name="Normal 4 3 6 2 4 3" xfId="45721"/>
    <cellStyle name="Normal 4 3 6 2 4 4" xfId="45722"/>
    <cellStyle name="Normal 4 3 6 2 4 5" xfId="45723"/>
    <cellStyle name="Normal 4 3 6 2 4 6" xfId="45724"/>
    <cellStyle name="Normal 4 3 6 2 5" xfId="45725"/>
    <cellStyle name="Normal 4 3 6 2 5 2" xfId="45726"/>
    <cellStyle name="Normal 4 3 6 2 5 2 2" xfId="45727"/>
    <cellStyle name="Normal 4 3 6 2 5 2 3" xfId="45728"/>
    <cellStyle name="Normal 4 3 6 2 5 3" xfId="45729"/>
    <cellStyle name="Normal 4 3 6 2 5 4" xfId="45730"/>
    <cellStyle name="Normal 4 3 6 2 5 5" xfId="45731"/>
    <cellStyle name="Normal 4 3 6 2 5 6" xfId="45732"/>
    <cellStyle name="Normal 4 3 6 2 6" xfId="45733"/>
    <cellStyle name="Normal 4 3 6 2 6 2" xfId="45734"/>
    <cellStyle name="Normal 4 3 6 2 6 3" xfId="45735"/>
    <cellStyle name="Normal 4 3 6 2 7" xfId="45736"/>
    <cellStyle name="Normal 4 3 6 2 8" xfId="45737"/>
    <cellStyle name="Normal 4 3 6 2 9" xfId="45738"/>
    <cellStyle name="Normal 4 3 6 3" xfId="45739"/>
    <cellStyle name="Normal 4 3 6 3 2" xfId="45740"/>
    <cellStyle name="Normal 4 3 6 3 2 2" xfId="45741"/>
    <cellStyle name="Normal 4 3 6 3 2 2 2" xfId="45742"/>
    <cellStyle name="Normal 4 3 6 3 2 2 2 2" xfId="45743"/>
    <cellStyle name="Normal 4 3 6 3 2 2 2 3" xfId="45744"/>
    <cellStyle name="Normal 4 3 6 3 2 2 3" xfId="45745"/>
    <cellStyle name="Normal 4 3 6 3 2 2 4" xfId="45746"/>
    <cellStyle name="Normal 4 3 6 3 2 2 5" xfId="45747"/>
    <cellStyle name="Normal 4 3 6 3 2 2 6" xfId="45748"/>
    <cellStyle name="Normal 4 3 6 3 2 3" xfId="45749"/>
    <cellStyle name="Normal 4 3 6 3 2 3 2" xfId="45750"/>
    <cellStyle name="Normal 4 3 6 3 2 3 3" xfId="45751"/>
    <cellStyle name="Normal 4 3 6 3 2 4" xfId="45752"/>
    <cellStyle name="Normal 4 3 6 3 2 5" xfId="45753"/>
    <cellStyle name="Normal 4 3 6 3 2 6" xfId="45754"/>
    <cellStyle name="Normal 4 3 6 3 2 7" xfId="45755"/>
    <cellStyle name="Normal 4 3 6 3 3" xfId="45756"/>
    <cellStyle name="Normal 4 3 6 3 3 2" xfId="45757"/>
    <cellStyle name="Normal 4 3 6 3 3 2 2" xfId="45758"/>
    <cellStyle name="Normal 4 3 6 3 3 2 3" xfId="45759"/>
    <cellStyle name="Normal 4 3 6 3 3 3" xfId="45760"/>
    <cellStyle name="Normal 4 3 6 3 3 4" xfId="45761"/>
    <cellStyle name="Normal 4 3 6 3 3 5" xfId="45762"/>
    <cellStyle name="Normal 4 3 6 3 3 6" xfId="45763"/>
    <cellStyle name="Normal 4 3 6 3 4" xfId="45764"/>
    <cellStyle name="Normal 4 3 6 3 4 2" xfId="45765"/>
    <cellStyle name="Normal 4 3 6 3 4 2 2" xfId="45766"/>
    <cellStyle name="Normal 4 3 6 3 4 2 3" xfId="45767"/>
    <cellStyle name="Normal 4 3 6 3 4 3" xfId="45768"/>
    <cellStyle name="Normal 4 3 6 3 4 4" xfId="45769"/>
    <cellStyle name="Normal 4 3 6 3 4 5" xfId="45770"/>
    <cellStyle name="Normal 4 3 6 3 4 6" xfId="45771"/>
    <cellStyle name="Normal 4 3 6 3 5" xfId="45772"/>
    <cellStyle name="Normal 4 3 6 3 5 2" xfId="45773"/>
    <cellStyle name="Normal 4 3 6 3 5 3" xfId="45774"/>
    <cellStyle name="Normal 4 3 6 3 6" xfId="45775"/>
    <cellStyle name="Normal 4 3 6 3 7" xfId="45776"/>
    <cellStyle name="Normal 4 3 6 3 8" xfId="45777"/>
    <cellStyle name="Normal 4 3 6 3 9" xfId="45778"/>
    <cellStyle name="Normal 4 3 6 4" xfId="45779"/>
    <cellStyle name="Normal 4 3 6 4 2" xfId="45780"/>
    <cellStyle name="Normal 4 3 6 4 2 2" xfId="45781"/>
    <cellStyle name="Normal 4 3 6 4 2 2 2" xfId="45782"/>
    <cellStyle name="Normal 4 3 6 4 2 2 3" xfId="45783"/>
    <cellStyle name="Normal 4 3 6 4 2 3" xfId="45784"/>
    <cellStyle name="Normal 4 3 6 4 2 4" xfId="45785"/>
    <cellStyle name="Normal 4 3 6 4 2 5" xfId="45786"/>
    <cellStyle name="Normal 4 3 6 4 2 6" xfId="45787"/>
    <cellStyle name="Normal 4 3 6 4 3" xfId="45788"/>
    <cellStyle name="Normal 4 3 6 4 3 2" xfId="45789"/>
    <cellStyle name="Normal 4 3 6 4 3 3" xfId="45790"/>
    <cellStyle name="Normal 4 3 6 4 4" xfId="45791"/>
    <cellStyle name="Normal 4 3 6 4 5" xfId="45792"/>
    <cellStyle name="Normal 4 3 6 4 6" xfId="45793"/>
    <cellStyle name="Normal 4 3 6 4 7" xfId="45794"/>
    <cellStyle name="Normal 4 3 6 5" xfId="45795"/>
    <cellStyle name="Normal 4 3 6 5 2" xfId="45796"/>
    <cellStyle name="Normal 4 3 6 5 2 2" xfId="45797"/>
    <cellStyle name="Normal 4 3 6 5 2 3" xfId="45798"/>
    <cellStyle name="Normal 4 3 6 5 3" xfId="45799"/>
    <cellStyle name="Normal 4 3 6 5 4" xfId="45800"/>
    <cellStyle name="Normal 4 3 6 5 5" xfId="45801"/>
    <cellStyle name="Normal 4 3 6 5 6" xfId="45802"/>
    <cellStyle name="Normal 4 3 6 6" xfId="45803"/>
    <cellStyle name="Normal 4 3 6 6 2" xfId="45804"/>
    <cellStyle name="Normal 4 3 6 6 2 2" xfId="45805"/>
    <cellStyle name="Normal 4 3 6 6 2 3" xfId="45806"/>
    <cellStyle name="Normal 4 3 6 6 3" xfId="45807"/>
    <cellStyle name="Normal 4 3 6 6 4" xfId="45808"/>
    <cellStyle name="Normal 4 3 6 6 5" xfId="45809"/>
    <cellStyle name="Normal 4 3 6 6 6" xfId="45810"/>
    <cellStyle name="Normal 4 3 6 7" xfId="45811"/>
    <cellStyle name="Normal 4 3 6 7 2" xfId="45812"/>
    <cellStyle name="Normal 4 3 6 7 2 2" xfId="45813"/>
    <cellStyle name="Normal 4 3 6 7 2 3" xfId="45814"/>
    <cellStyle name="Normal 4 3 6 7 3" xfId="45815"/>
    <cellStyle name="Normal 4 3 6 7 4" xfId="45816"/>
    <cellStyle name="Normal 4 3 6 7 5" xfId="45817"/>
    <cellStyle name="Normal 4 3 6 7 6" xfId="45818"/>
    <cellStyle name="Normal 4 3 6 8" xfId="45819"/>
    <cellStyle name="Normal 4 3 6 8 2" xfId="45820"/>
    <cellStyle name="Normal 4 3 6 8 2 2" xfId="45821"/>
    <cellStyle name="Normal 4 3 6 8 2 3" xfId="45822"/>
    <cellStyle name="Normal 4 3 6 8 3" xfId="45823"/>
    <cellStyle name="Normal 4 3 6 8 4" xfId="45824"/>
    <cellStyle name="Normal 4 3 6 8 5" xfId="45825"/>
    <cellStyle name="Normal 4 3 6 8 6" xfId="45826"/>
    <cellStyle name="Normal 4 3 6 9" xfId="45827"/>
    <cellStyle name="Normal 4 3 6 9 2" xfId="45828"/>
    <cellStyle name="Normal 4 3 6 9 3" xfId="45829"/>
    <cellStyle name="Normal 4 3 7" xfId="45830"/>
    <cellStyle name="Normal 4 3 7 10" xfId="45831"/>
    <cellStyle name="Normal 4 3 7 2" xfId="45832"/>
    <cellStyle name="Normal 4 3 7 2 2" xfId="45833"/>
    <cellStyle name="Normal 4 3 7 2 2 2" xfId="45834"/>
    <cellStyle name="Normal 4 3 7 2 2 2 2" xfId="45835"/>
    <cellStyle name="Normal 4 3 7 2 2 2 3" xfId="45836"/>
    <cellStyle name="Normal 4 3 7 2 2 3" xfId="45837"/>
    <cellStyle name="Normal 4 3 7 2 2 4" xfId="45838"/>
    <cellStyle name="Normal 4 3 7 2 2 5" xfId="45839"/>
    <cellStyle name="Normal 4 3 7 2 2 6" xfId="45840"/>
    <cellStyle name="Normal 4 3 7 2 3" xfId="45841"/>
    <cellStyle name="Normal 4 3 7 2 3 2" xfId="45842"/>
    <cellStyle name="Normal 4 3 7 2 3 2 2" xfId="45843"/>
    <cellStyle name="Normal 4 3 7 2 3 2 3" xfId="45844"/>
    <cellStyle name="Normal 4 3 7 2 3 3" xfId="45845"/>
    <cellStyle name="Normal 4 3 7 2 3 4" xfId="45846"/>
    <cellStyle name="Normal 4 3 7 2 3 5" xfId="45847"/>
    <cellStyle name="Normal 4 3 7 2 3 6" xfId="45848"/>
    <cellStyle name="Normal 4 3 7 2 4" xfId="45849"/>
    <cellStyle name="Normal 4 3 7 2 4 2" xfId="45850"/>
    <cellStyle name="Normal 4 3 7 2 4 3" xfId="45851"/>
    <cellStyle name="Normal 4 3 7 2 5" xfId="45852"/>
    <cellStyle name="Normal 4 3 7 2 6" xfId="45853"/>
    <cellStyle name="Normal 4 3 7 2 7" xfId="45854"/>
    <cellStyle name="Normal 4 3 7 2 8" xfId="45855"/>
    <cellStyle name="Normal 4 3 7 3" xfId="45856"/>
    <cellStyle name="Normal 4 3 7 3 2" xfId="45857"/>
    <cellStyle name="Normal 4 3 7 3 2 2" xfId="45858"/>
    <cellStyle name="Normal 4 3 7 3 2 2 2" xfId="45859"/>
    <cellStyle name="Normal 4 3 7 3 2 2 3" xfId="45860"/>
    <cellStyle name="Normal 4 3 7 3 2 3" xfId="45861"/>
    <cellStyle name="Normal 4 3 7 3 2 4" xfId="45862"/>
    <cellStyle name="Normal 4 3 7 3 2 5" xfId="45863"/>
    <cellStyle name="Normal 4 3 7 3 2 6" xfId="45864"/>
    <cellStyle name="Normal 4 3 7 3 3" xfId="45865"/>
    <cellStyle name="Normal 4 3 7 3 3 2" xfId="45866"/>
    <cellStyle name="Normal 4 3 7 3 3 3" xfId="45867"/>
    <cellStyle name="Normal 4 3 7 3 4" xfId="45868"/>
    <cellStyle name="Normal 4 3 7 3 5" xfId="45869"/>
    <cellStyle name="Normal 4 3 7 3 6" xfId="45870"/>
    <cellStyle name="Normal 4 3 7 3 7" xfId="45871"/>
    <cellStyle name="Normal 4 3 7 4" xfId="45872"/>
    <cellStyle name="Normal 4 3 7 4 2" xfId="45873"/>
    <cellStyle name="Normal 4 3 7 4 2 2" xfId="45874"/>
    <cellStyle name="Normal 4 3 7 4 2 3" xfId="45875"/>
    <cellStyle name="Normal 4 3 7 4 3" xfId="45876"/>
    <cellStyle name="Normal 4 3 7 4 4" xfId="45877"/>
    <cellStyle name="Normal 4 3 7 4 5" xfId="45878"/>
    <cellStyle name="Normal 4 3 7 4 6" xfId="45879"/>
    <cellStyle name="Normal 4 3 7 5" xfId="45880"/>
    <cellStyle name="Normal 4 3 7 5 2" xfId="45881"/>
    <cellStyle name="Normal 4 3 7 5 2 2" xfId="45882"/>
    <cellStyle name="Normal 4 3 7 5 2 3" xfId="45883"/>
    <cellStyle name="Normal 4 3 7 5 3" xfId="45884"/>
    <cellStyle name="Normal 4 3 7 5 4" xfId="45885"/>
    <cellStyle name="Normal 4 3 7 5 5" xfId="45886"/>
    <cellStyle name="Normal 4 3 7 5 6" xfId="45887"/>
    <cellStyle name="Normal 4 3 7 6" xfId="45888"/>
    <cellStyle name="Normal 4 3 7 6 2" xfId="45889"/>
    <cellStyle name="Normal 4 3 7 6 3" xfId="45890"/>
    <cellStyle name="Normal 4 3 7 7" xfId="45891"/>
    <cellStyle name="Normal 4 3 7 8" xfId="45892"/>
    <cellStyle name="Normal 4 3 7 9" xfId="45893"/>
    <cellStyle name="Normal 4 3 8" xfId="45894"/>
    <cellStyle name="Normal 4 3 8 2" xfId="45895"/>
    <cellStyle name="Normal 4 3 8 2 2" xfId="45896"/>
    <cellStyle name="Normal 4 3 8 2 2 2" xfId="45897"/>
    <cellStyle name="Normal 4 3 8 2 2 2 2" xfId="45898"/>
    <cellStyle name="Normal 4 3 8 2 2 2 3" xfId="45899"/>
    <cellStyle name="Normal 4 3 8 2 2 3" xfId="45900"/>
    <cellStyle name="Normal 4 3 8 2 2 4" xfId="45901"/>
    <cellStyle name="Normal 4 3 8 2 2 5" xfId="45902"/>
    <cellStyle name="Normal 4 3 8 2 2 6" xfId="45903"/>
    <cellStyle name="Normal 4 3 8 2 3" xfId="45904"/>
    <cellStyle name="Normal 4 3 8 2 3 2" xfId="45905"/>
    <cellStyle name="Normal 4 3 8 2 3 3" xfId="45906"/>
    <cellStyle name="Normal 4 3 8 2 4" xfId="45907"/>
    <cellStyle name="Normal 4 3 8 2 5" xfId="45908"/>
    <cellStyle name="Normal 4 3 8 2 6" xfId="45909"/>
    <cellStyle name="Normal 4 3 8 2 7" xfId="45910"/>
    <cellStyle name="Normal 4 3 8 3" xfId="45911"/>
    <cellStyle name="Normal 4 3 8 3 2" xfId="45912"/>
    <cellStyle name="Normal 4 3 8 3 2 2" xfId="45913"/>
    <cellStyle name="Normal 4 3 8 3 2 3" xfId="45914"/>
    <cellStyle name="Normal 4 3 8 3 3" xfId="45915"/>
    <cellStyle name="Normal 4 3 8 3 4" xfId="45916"/>
    <cellStyle name="Normal 4 3 8 3 5" xfId="45917"/>
    <cellStyle name="Normal 4 3 8 3 6" xfId="45918"/>
    <cellStyle name="Normal 4 3 8 4" xfId="45919"/>
    <cellStyle name="Normal 4 3 8 4 2" xfId="45920"/>
    <cellStyle name="Normal 4 3 8 4 2 2" xfId="45921"/>
    <cellStyle name="Normal 4 3 8 4 2 3" xfId="45922"/>
    <cellStyle name="Normal 4 3 8 4 3" xfId="45923"/>
    <cellStyle name="Normal 4 3 8 4 4" xfId="45924"/>
    <cellStyle name="Normal 4 3 8 4 5" xfId="45925"/>
    <cellStyle name="Normal 4 3 8 4 6" xfId="45926"/>
    <cellStyle name="Normal 4 3 8 5" xfId="45927"/>
    <cellStyle name="Normal 4 3 8 5 2" xfId="45928"/>
    <cellStyle name="Normal 4 3 8 5 3" xfId="45929"/>
    <cellStyle name="Normal 4 3 8 6" xfId="45930"/>
    <cellStyle name="Normal 4 3 8 7" xfId="45931"/>
    <cellStyle name="Normal 4 3 8 8" xfId="45932"/>
    <cellStyle name="Normal 4 3 8 9" xfId="45933"/>
    <cellStyle name="Normal 4 3 9" xfId="45934"/>
    <cellStyle name="Normal 4 3 9 2" xfId="45935"/>
    <cellStyle name="Normal 4 3 9 2 2" xfId="45936"/>
    <cellStyle name="Normal 4 3 9 2 2 2" xfId="45937"/>
    <cellStyle name="Normal 4 3 9 2 2 3" xfId="45938"/>
    <cellStyle name="Normal 4 3 9 2 3" xfId="45939"/>
    <cellStyle name="Normal 4 3 9 2 4" xfId="45940"/>
    <cellStyle name="Normal 4 3 9 2 5" xfId="45941"/>
    <cellStyle name="Normal 4 3 9 2 6" xfId="45942"/>
    <cellStyle name="Normal 4 3 9 3" xfId="45943"/>
    <cellStyle name="Normal 4 3 9 3 2" xfId="45944"/>
    <cellStyle name="Normal 4 3 9 3 3" xfId="45945"/>
    <cellStyle name="Normal 4 3 9 4" xfId="45946"/>
    <cellStyle name="Normal 4 3 9 5" xfId="45947"/>
    <cellStyle name="Normal 4 3 9 6" xfId="45948"/>
    <cellStyle name="Normal 4 3 9 7" xfId="45949"/>
    <cellStyle name="Normal 4 4" xfId="426"/>
    <cellStyle name="Normal 4 4 10" xfId="45950"/>
    <cellStyle name="Normal 4 4 11" xfId="45951"/>
    <cellStyle name="Normal 4 4 12" xfId="45952"/>
    <cellStyle name="Normal 4 4 13" xfId="45953"/>
    <cellStyle name="Normal 4 4 2" xfId="427"/>
    <cellStyle name="Normal 4 4 2 10" xfId="45954"/>
    <cellStyle name="Normal 4 4 2 2" xfId="45955"/>
    <cellStyle name="Normal 4 4 2 2 2" xfId="45956"/>
    <cellStyle name="Normal 4 4 2 2 2 2" xfId="45957"/>
    <cellStyle name="Normal 4 4 2 2 2 2 2" xfId="45958"/>
    <cellStyle name="Normal 4 4 2 2 2 2 3" xfId="45959"/>
    <cellStyle name="Normal 4 4 2 2 2 3" xfId="45960"/>
    <cellStyle name="Normal 4 4 2 2 2 4" xfId="45961"/>
    <cellStyle name="Normal 4 4 2 2 2 5" xfId="45962"/>
    <cellStyle name="Normal 4 4 2 2 2 6" xfId="45963"/>
    <cellStyle name="Normal 4 4 2 2 3" xfId="45964"/>
    <cellStyle name="Normal 4 4 2 2 3 2" xfId="45965"/>
    <cellStyle name="Normal 4 4 2 2 3 2 2" xfId="45966"/>
    <cellStyle name="Normal 4 4 2 2 3 2 3" xfId="45967"/>
    <cellStyle name="Normal 4 4 2 2 3 3" xfId="45968"/>
    <cellStyle name="Normal 4 4 2 2 3 4" xfId="45969"/>
    <cellStyle name="Normal 4 4 2 2 3 5" xfId="45970"/>
    <cellStyle name="Normal 4 4 2 2 3 6" xfId="45971"/>
    <cellStyle name="Normal 4 4 2 2 4" xfId="45972"/>
    <cellStyle name="Normal 4 4 2 2 4 2" xfId="45973"/>
    <cellStyle name="Normal 4 4 2 2 4 3" xfId="45974"/>
    <cellStyle name="Normal 4 4 2 2 5" xfId="45975"/>
    <cellStyle name="Normal 4 4 2 2 6" xfId="45976"/>
    <cellStyle name="Normal 4 4 2 2 7" xfId="45977"/>
    <cellStyle name="Normal 4 4 2 2 8" xfId="45978"/>
    <cellStyle name="Normal 4 4 2 3" xfId="45979"/>
    <cellStyle name="Normal 4 4 2 3 2" xfId="45980"/>
    <cellStyle name="Normal 4 4 2 3 2 2" xfId="45981"/>
    <cellStyle name="Normal 4 4 2 3 2 2 2" xfId="45982"/>
    <cellStyle name="Normal 4 4 2 3 2 2 3" xfId="45983"/>
    <cellStyle name="Normal 4 4 2 3 2 3" xfId="45984"/>
    <cellStyle name="Normal 4 4 2 3 2 4" xfId="45985"/>
    <cellStyle name="Normal 4 4 2 3 2 5" xfId="45986"/>
    <cellStyle name="Normal 4 4 2 3 2 6" xfId="45987"/>
    <cellStyle name="Normal 4 4 2 3 3" xfId="45988"/>
    <cellStyle name="Normal 4 4 2 3 3 2" xfId="45989"/>
    <cellStyle name="Normal 4 4 2 3 3 3" xfId="45990"/>
    <cellStyle name="Normal 4 4 2 3 4" xfId="45991"/>
    <cellStyle name="Normal 4 4 2 3 5" xfId="45992"/>
    <cellStyle name="Normal 4 4 2 3 6" xfId="45993"/>
    <cellStyle name="Normal 4 4 2 3 7" xfId="45994"/>
    <cellStyle name="Normal 4 4 2 4" xfId="45995"/>
    <cellStyle name="Normal 4 4 2 4 2" xfId="45996"/>
    <cellStyle name="Normal 4 4 2 4 2 2" xfId="45997"/>
    <cellStyle name="Normal 4 4 2 4 2 3" xfId="45998"/>
    <cellStyle name="Normal 4 4 2 4 3" xfId="45999"/>
    <cellStyle name="Normal 4 4 2 4 4" xfId="46000"/>
    <cellStyle name="Normal 4 4 2 4 5" xfId="46001"/>
    <cellStyle name="Normal 4 4 2 4 6" xfId="46002"/>
    <cellStyle name="Normal 4 4 2 5" xfId="46003"/>
    <cellStyle name="Normal 4 4 2 5 2" xfId="46004"/>
    <cellStyle name="Normal 4 4 2 5 2 2" xfId="46005"/>
    <cellStyle name="Normal 4 4 2 5 2 3" xfId="46006"/>
    <cellStyle name="Normal 4 4 2 5 3" xfId="46007"/>
    <cellStyle name="Normal 4 4 2 5 4" xfId="46008"/>
    <cellStyle name="Normal 4 4 2 5 5" xfId="46009"/>
    <cellStyle name="Normal 4 4 2 5 6" xfId="46010"/>
    <cellStyle name="Normal 4 4 2 6" xfId="46011"/>
    <cellStyle name="Normal 4 4 2 6 2" xfId="46012"/>
    <cellStyle name="Normal 4 4 2 6 3" xfId="46013"/>
    <cellStyle name="Normal 4 4 2 7" xfId="46014"/>
    <cellStyle name="Normal 4 4 2 8" xfId="46015"/>
    <cellStyle name="Normal 4 4 2 9" xfId="46016"/>
    <cellStyle name="Normal 4 4 3" xfId="46017"/>
    <cellStyle name="Normal 4 4 3 2" xfId="46018"/>
    <cellStyle name="Normal 4 4 3 2 2" xfId="46019"/>
    <cellStyle name="Normal 4 4 3 2 2 2" xfId="46020"/>
    <cellStyle name="Normal 4 4 3 2 2 2 2" xfId="46021"/>
    <cellStyle name="Normal 4 4 3 2 2 2 3" xfId="46022"/>
    <cellStyle name="Normal 4 4 3 2 2 3" xfId="46023"/>
    <cellStyle name="Normal 4 4 3 2 2 4" xfId="46024"/>
    <cellStyle name="Normal 4 4 3 2 2 5" xfId="46025"/>
    <cellStyle name="Normal 4 4 3 2 2 6" xfId="46026"/>
    <cellStyle name="Normal 4 4 3 2 3" xfId="46027"/>
    <cellStyle name="Normal 4 4 3 2 3 2" xfId="46028"/>
    <cellStyle name="Normal 4 4 3 2 3 3" xfId="46029"/>
    <cellStyle name="Normal 4 4 3 2 4" xfId="46030"/>
    <cellStyle name="Normal 4 4 3 2 5" xfId="46031"/>
    <cellStyle name="Normal 4 4 3 2 6" xfId="46032"/>
    <cellStyle name="Normal 4 4 3 2 7" xfId="46033"/>
    <cellStyle name="Normal 4 4 3 3" xfId="46034"/>
    <cellStyle name="Normal 4 4 3 3 2" xfId="46035"/>
    <cellStyle name="Normal 4 4 3 3 2 2" xfId="46036"/>
    <cellStyle name="Normal 4 4 3 3 2 3" xfId="46037"/>
    <cellStyle name="Normal 4 4 3 3 3" xfId="46038"/>
    <cellStyle name="Normal 4 4 3 3 4" xfId="46039"/>
    <cellStyle name="Normal 4 4 3 3 5" xfId="46040"/>
    <cellStyle name="Normal 4 4 3 3 6" xfId="46041"/>
    <cellStyle name="Normal 4 4 3 4" xfId="46042"/>
    <cellStyle name="Normal 4 4 3 4 2" xfId="46043"/>
    <cellStyle name="Normal 4 4 3 4 2 2" xfId="46044"/>
    <cellStyle name="Normal 4 4 3 4 2 3" xfId="46045"/>
    <cellStyle name="Normal 4 4 3 4 3" xfId="46046"/>
    <cellStyle name="Normal 4 4 3 4 4" xfId="46047"/>
    <cellStyle name="Normal 4 4 3 4 5" xfId="46048"/>
    <cellStyle name="Normal 4 4 3 4 6" xfId="46049"/>
    <cellStyle name="Normal 4 4 3 5" xfId="46050"/>
    <cellStyle name="Normal 4 4 3 5 2" xfId="46051"/>
    <cellStyle name="Normal 4 4 3 5 3" xfId="46052"/>
    <cellStyle name="Normal 4 4 3 6" xfId="46053"/>
    <cellStyle name="Normal 4 4 3 7" xfId="46054"/>
    <cellStyle name="Normal 4 4 3 8" xfId="46055"/>
    <cellStyle name="Normal 4 4 3 9" xfId="46056"/>
    <cellStyle name="Normal 4 4 4" xfId="46057"/>
    <cellStyle name="Normal 4 4 4 2" xfId="46058"/>
    <cellStyle name="Normal 4 4 4 2 2" xfId="46059"/>
    <cellStyle name="Normal 4 4 4 2 2 2" xfId="46060"/>
    <cellStyle name="Normal 4 4 4 2 2 3" xfId="46061"/>
    <cellStyle name="Normal 4 4 4 2 3" xfId="46062"/>
    <cellStyle name="Normal 4 4 4 2 4" xfId="46063"/>
    <cellStyle name="Normal 4 4 4 2 5" xfId="46064"/>
    <cellStyle name="Normal 4 4 4 2 6" xfId="46065"/>
    <cellStyle name="Normal 4 4 4 3" xfId="46066"/>
    <cellStyle name="Normal 4 4 4 3 2" xfId="46067"/>
    <cellStyle name="Normal 4 4 4 3 3" xfId="46068"/>
    <cellStyle name="Normal 4 4 4 4" xfId="46069"/>
    <cellStyle name="Normal 4 4 4 5" xfId="46070"/>
    <cellStyle name="Normal 4 4 4 6" xfId="46071"/>
    <cellStyle name="Normal 4 4 4 7" xfId="46072"/>
    <cellStyle name="Normal 4 4 5" xfId="46073"/>
    <cellStyle name="Normal 4 4 5 2" xfId="46074"/>
    <cellStyle name="Normal 4 4 5 2 2" xfId="46075"/>
    <cellStyle name="Normal 4 4 5 2 3" xfId="46076"/>
    <cellStyle name="Normal 4 4 5 3" xfId="46077"/>
    <cellStyle name="Normal 4 4 5 4" xfId="46078"/>
    <cellStyle name="Normal 4 4 5 5" xfId="46079"/>
    <cellStyle name="Normal 4 4 5 6" xfId="46080"/>
    <cellStyle name="Normal 4 4 6" xfId="46081"/>
    <cellStyle name="Normal 4 4 6 2" xfId="46082"/>
    <cellStyle name="Normal 4 4 6 2 2" xfId="46083"/>
    <cellStyle name="Normal 4 4 6 2 3" xfId="46084"/>
    <cellStyle name="Normal 4 4 6 3" xfId="46085"/>
    <cellStyle name="Normal 4 4 6 4" xfId="46086"/>
    <cellStyle name="Normal 4 4 6 5" xfId="46087"/>
    <cellStyle name="Normal 4 4 6 6" xfId="46088"/>
    <cellStyle name="Normal 4 4 7" xfId="46089"/>
    <cellStyle name="Normal 4 4 7 2" xfId="46090"/>
    <cellStyle name="Normal 4 4 7 2 2" xfId="46091"/>
    <cellStyle name="Normal 4 4 7 2 3" xfId="46092"/>
    <cellStyle name="Normal 4 4 7 3" xfId="46093"/>
    <cellStyle name="Normal 4 4 7 4" xfId="46094"/>
    <cellStyle name="Normal 4 4 7 5" xfId="46095"/>
    <cellStyle name="Normal 4 4 7 6" xfId="46096"/>
    <cellStyle name="Normal 4 4 8" xfId="46097"/>
    <cellStyle name="Normal 4 4 8 2" xfId="46098"/>
    <cellStyle name="Normal 4 4 8 2 2" xfId="46099"/>
    <cellStyle name="Normal 4 4 8 2 3" xfId="46100"/>
    <cellStyle name="Normal 4 4 8 3" xfId="46101"/>
    <cellStyle name="Normal 4 4 8 4" xfId="46102"/>
    <cellStyle name="Normal 4 4 8 5" xfId="46103"/>
    <cellStyle name="Normal 4 4 8 6" xfId="46104"/>
    <cellStyle name="Normal 4 4 9" xfId="46105"/>
    <cellStyle name="Normal 4 4 9 2" xfId="46106"/>
    <cellStyle name="Normal 4 4 9 3" xfId="46107"/>
    <cellStyle name="Normal 4 5" xfId="428"/>
    <cellStyle name="Normal 4 5 10" xfId="46108"/>
    <cellStyle name="Normal 4 5 11" xfId="46109"/>
    <cellStyle name="Normal 4 5 2" xfId="429"/>
    <cellStyle name="Normal 4 5 2 2" xfId="46110"/>
    <cellStyle name="Normal 4 5 2 2 2" xfId="46111"/>
    <cellStyle name="Normal 4 5 2 2 2 2" xfId="46112"/>
    <cellStyle name="Normal 4 5 2 2 2 3" xfId="46113"/>
    <cellStyle name="Normal 4 5 2 2 3" xfId="46114"/>
    <cellStyle name="Normal 4 5 2 2 4" xfId="46115"/>
    <cellStyle name="Normal 4 5 2 2 5" xfId="46116"/>
    <cellStyle name="Normal 4 5 2 2 6" xfId="46117"/>
    <cellStyle name="Normal 4 5 2 3" xfId="46118"/>
    <cellStyle name="Normal 4 5 2 3 2" xfId="46119"/>
    <cellStyle name="Normal 4 5 2 3 2 2" xfId="46120"/>
    <cellStyle name="Normal 4 5 2 3 2 3" xfId="46121"/>
    <cellStyle name="Normal 4 5 2 3 3" xfId="46122"/>
    <cellStyle name="Normal 4 5 2 3 4" xfId="46123"/>
    <cellStyle name="Normal 4 5 2 3 5" xfId="46124"/>
    <cellStyle name="Normal 4 5 2 3 6" xfId="46125"/>
    <cellStyle name="Normal 4 5 2 4" xfId="46126"/>
    <cellStyle name="Normal 4 5 2 4 2" xfId="46127"/>
    <cellStyle name="Normal 4 5 2 4 3" xfId="46128"/>
    <cellStyle name="Normal 4 5 2 5" xfId="46129"/>
    <cellStyle name="Normal 4 5 2 6" xfId="46130"/>
    <cellStyle name="Normal 4 5 2 7" xfId="46131"/>
    <cellStyle name="Normal 4 5 2 8" xfId="46132"/>
    <cellStyle name="Normal 4 5 3" xfId="430"/>
    <cellStyle name="Normal 4 5 3 2" xfId="46133"/>
    <cellStyle name="Normal 4 5 3 2 2" xfId="46134"/>
    <cellStyle name="Normal 4 5 3 2 2 2" xfId="46135"/>
    <cellStyle name="Normal 4 5 3 2 2 3" xfId="46136"/>
    <cellStyle name="Normal 4 5 3 2 3" xfId="46137"/>
    <cellStyle name="Normal 4 5 3 2 4" xfId="46138"/>
    <cellStyle name="Normal 4 5 3 2 5" xfId="46139"/>
    <cellStyle name="Normal 4 5 3 2 6" xfId="46140"/>
    <cellStyle name="Normal 4 5 3 3" xfId="46141"/>
    <cellStyle name="Normal 4 5 3 3 2" xfId="46142"/>
    <cellStyle name="Normal 4 5 3 3 3" xfId="46143"/>
    <cellStyle name="Normal 4 5 3 4" xfId="46144"/>
    <cellStyle name="Normal 4 5 3 5" xfId="46145"/>
    <cellStyle name="Normal 4 5 3 6" xfId="46146"/>
    <cellStyle name="Normal 4 5 3 7" xfId="46147"/>
    <cellStyle name="Normal 4 5 4" xfId="46148"/>
    <cellStyle name="Normal 4 5 4 2" xfId="46149"/>
    <cellStyle name="Normal 4 5 4 2 2" xfId="46150"/>
    <cellStyle name="Normal 4 5 4 2 3" xfId="46151"/>
    <cellStyle name="Normal 4 5 4 3" xfId="46152"/>
    <cellStyle name="Normal 4 5 4 4" xfId="46153"/>
    <cellStyle name="Normal 4 5 4 5" xfId="46154"/>
    <cellStyle name="Normal 4 5 4 6" xfId="46155"/>
    <cellStyle name="Normal 4 5 5" xfId="46156"/>
    <cellStyle name="Normal 4 5 5 2" xfId="46157"/>
    <cellStyle name="Normal 4 5 5 2 2" xfId="46158"/>
    <cellStyle name="Normal 4 5 5 2 3" xfId="46159"/>
    <cellStyle name="Normal 4 5 5 3" xfId="46160"/>
    <cellStyle name="Normal 4 5 5 4" xfId="46161"/>
    <cellStyle name="Normal 4 5 5 5" xfId="46162"/>
    <cellStyle name="Normal 4 5 5 6" xfId="46163"/>
    <cellStyle name="Normal 4 5 6" xfId="46164"/>
    <cellStyle name="Normal 4 5 6 2" xfId="46165"/>
    <cellStyle name="Normal 4 5 6 2 2" xfId="46166"/>
    <cellStyle name="Normal 4 5 6 2 3" xfId="46167"/>
    <cellStyle name="Normal 4 5 6 3" xfId="46168"/>
    <cellStyle name="Normal 4 5 6 4" xfId="46169"/>
    <cellStyle name="Normal 4 5 6 5" xfId="46170"/>
    <cellStyle name="Normal 4 5 6 6" xfId="46171"/>
    <cellStyle name="Normal 4 5 7" xfId="46172"/>
    <cellStyle name="Normal 4 5 7 2" xfId="46173"/>
    <cellStyle name="Normal 4 5 7 3" xfId="46174"/>
    <cellStyle name="Normal 4 5 8" xfId="46175"/>
    <cellStyle name="Normal 4 5 9" xfId="46176"/>
    <cellStyle name="Normal 4 6" xfId="431"/>
    <cellStyle name="Normal 4 6 2" xfId="46177"/>
    <cellStyle name="Normal 4 6 2 2" xfId="46178"/>
    <cellStyle name="Normal 4 6 2 2 2" xfId="46179"/>
    <cellStyle name="Normal 4 6 2 2 3" xfId="46180"/>
    <cellStyle name="Normal 4 6 2 3" xfId="46181"/>
    <cellStyle name="Normal 4 6 2 4" xfId="46182"/>
    <cellStyle name="Normal 4 6 2 5" xfId="46183"/>
    <cellStyle name="Normal 4 6 2 6" xfId="46184"/>
    <cellStyle name="Normal 4 6 3" xfId="46185"/>
    <cellStyle name="Normal 4 6 3 2" xfId="46186"/>
    <cellStyle name="Normal 4 6 3 3" xfId="46187"/>
    <cellStyle name="Normal 4 6 4" xfId="46188"/>
    <cellStyle name="Normal 4 6 5" xfId="46189"/>
    <cellStyle name="Normal 4 6 6" xfId="46190"/>
    <cellStyle name="Normal 4 6 7" xfId="46191"/>
    <cellStyle name="Normal 4 7" xfId="432"/>
    <cellStyle name="Normal 4 7 2" xfId="46192"/>
    <cellStyle name="Normal 4 7 3" xfId="46193"/>
    <cellStyle name="Normal 4 7 4" xfId="46194"/>
    <cellStyle name="Normal 4 7 4 2" xfId="46195"/>
    <cellStyle name="Normal 4 7 4 3" xfId="46196"/>
    <cellStyle name="Normal 4 7 5" xfId="46197"/>
    <cellStyle name="Normal 4 7 6" xfId="46198"/>
    <cellStyle name="Normal 4 7 7" xfId="46199"/>
    <cellStyle name="Normal 4 7 8" xfId="46200"/>
    <cellStyle name="Normal 4 8" xfId="610"/>
    <cellStyle name="Normal 4 8 2" xfId="46201"/>
    <cellStyle name="Normal 4 8 2 2" xfId="46202"/>
    <cellStyle name="Normal 4 8 2 3" xfId="46203"/>
    <cellStyle name="Normal 4 8 3" xfId="46204"/>
    <cellStyle name="Normal 4 8 4" xfId="46205"/>
    <cellStyle name="Normal 4 8 5" xfId="46206"/>
    <cellStyle name="Normal 4 8 6" xfId="46207"/>
    <cellStyle name="Normal 4 9" xfId="46208"/>
    <cellStyle name="Normal 4 9 2" xfId="46209"/>
    <cellStyle name="Normal 4 9 2 2" xfId="46210"/>
    <cellStyle name="Normal 4 9 2 3" xfId="46211"/>
    <cellStyle name="Normal 4 9 3" xfId="46212"/>
    <cellStyle name="Normal 4 9 4" xfId="46213"/>
    <cellStyle name="Normal 4 9 5" xfId="46214"/>
    <cellStyle name="Normal 4 9 6" xfId="46215"/>
    <cellStyle name="Normal 40" xfId="46216"/>
    <cellStyle name="Normal 41" xfId="46217"/>
    <cellStyle name="Normal 42" xfId="147"/>
    <cellStyle name="Normal 42 2" xfId="148"/>
    <cellStyle name="Normal 42 3" xfId="46218"/>
    <cellStyle name="Normal 43" xfId="46219"/>
    <cellStyle name="Normal 44" xfId="46220"/>
    <cellStyle name="Normal 45" xfId="46221"/>
    <cellStyle name="Normal 46" xfId="46222"/>
    <cellStyle name="Normal 47" xfId="46223"/>
    <cellStyle name="Normal 48" xfId="46224"/>
    <cellStyle name="Normal 49" xfId="149"/>
    <cellStyle name="Normal 49 2" xfId="150"/>
    <cellStyle name="Normal 49 3" xfId="151"/>
    <cellStyle name="Normal 49 4" xfId="46225"/>
    <cellStyle name="Normal 5" xfId="152"/>
    <cellStyle name="Normal 5 10" xfId="247"/>
    <cellStyle name="Normal 5 11" xfId="46226"/>
    <cellStyle name="Normal 5 12" xfId="248"/>
    <cellStyle name="Normal 5 13" xfId="46227"/>
    <cellStyle name="Normal 5 15 5" xfId="249"/>
    <cellStyle name="Normal 5 15 6" xfId="250"/>
    <cellStyle name="Normal 5 15 7" xfId="251"/>
    <cellStyle name="Normal 5 16 2" xfId="252"/>
    <cellStyle name="Normal 5 16 4" xfId="253"/>
    <cellStyle name="Normal 5 2" xfId="153"/>
    <cellStyle name="Normal 5 2 2" xfId="433"/>
    <cellStyle name="Normal 5 2 2 2" xfId="434"/>
    <cellStyle name="Normal 5 2 3" xfId="435"/>
    <cellStyle name="Normal 5 2 4" xfId="46228"/>
    <cellStyle name="Normal 5 2 4 10" xfId="46229"/>
    <cellStyle name="Normal 5 2 4 10 2" xfId="46230"/>
    <cellStyle name="Normal 5 2 4 10 3" xfId="46231"/>
    <cellStyle name="Normal 5 2 4 11" xfId="46232"/>
    <cellStyle name="Normal 5 2 4 12" xfId="46233"/>
    <cellStyle name="Normal 5 2 4 13" xfId="46234"/>
    <cellStyle name="Normal 5 2 4 14" xfId="46235"/>
    <cellStyle name="Normal 5 2 4 2" xfId="46236"/>
    <cellStyle name="Normal 5 2 4 2 10" xfId="46237"/>
    <cellStyle name="Normal 5 2 4 2 2" xfId="46238"/>
    <cellStyle name="Normal 5 2 4 2 2 2" xfId="46239"/>
    <cellStyle name="Normal 5 2 4 2 2 2 2" xfId="46240"/>
    <cellStyle name="Normal 5 2 4 2 2 2 2 2" xfId="46241"/>
    <cellStyle name="Normal 5 2 4 2 2 2 2 3" xfId="46242"/>
    <cellStyle name="Normal 5 2 4 2 2 2 3" xfId="46243"/>
    <cellStyle name="Normal 5 2 4 2 2 2 4" xfId="46244"/>
    <cellStyle name="Normal 5 2 4 2 2 2 5" xfId="46245"/>
    <cellStyle name="Normal 5 2 4 2 2 2 6" xfId="46246"/>
    <cellStyle name="Normal 5 2 4 2 2 3" xfId="46247"/>
    <cellStyle name="Normal 5 2 4 2 2 3 2" xfId="46248"/>
    <cellStyle name="Normal 5 2 4 2 2 3 2 2" xfId="46249"/>
    <cellStyle name="Normal 5 2 4 2 2 3 2 3" xfId="46250"/>
    <cellStyle name="Normal 5 2 4 2 2 3 3" xfId="46251"/>
    <cellStyle name="Normal 5 2 4 2 2 3 4" xfId="46252"/>
    <cellStyle name="Normal 5 2 4 2 2 3 5" xfId="46253"/>
    <cellStyle name="Normal 5 2 4 2 2 3 6" xfId="46254"/>
    <cellStyle name="Normal 5 2 4 2 2 4" xfId="46255"/>
    <cellStyle name="Normal 5 2 4 2 2 4 2" xfId="46256"/>
    <cellStyle name="Normal 5 2 4 2 2 4 3" xfId="46257"/>
    <cellStyle name="Normal 5 2 4 2 2 5" xfId="46258"/>
    <cellStyle name="Normal 5 2 4 2 2 6" xfId="46259"/>
    <cellStyle name="Normal 5 2 4 2 2 7" xfId="46260"/>
    <cellStyle name="Normal 5 2 4 2 2 8" xfId="46261"/>
    <cellStyle name="Normal 5 2 4 2 3" xfId="46262"/>
    <cellStyle name="Normal 5 2 4 2 3 2" xfId="46263"/>
    <cellStyle name="Normal 5 2 4 2 3 2 2" xfId="46264"/>
    <cellStyle name="Normal 5 2 4 2 3 2 2 2" xfId="46265"/>
    <cellStyle name="Normal 5 2 4 2 3 2 2 3" xfId="46266"/>
    <cellStyle name="Normal 5 2 4 2 3 2 3" xfId="46267"/>
    <cellStyle name="Normal 5 2 4 2 3 2 4" xfId="46268"/>
    <cellStyle name="Normal 5 2 4 2 3 2 5" xfId="46269"/>
    <cellStyle name="Normal 5 2 4 2 3 2 6" xfId="46270"/>
    <cellStyle name="Normal 5 2 4 2 3 3" xfId="46271"/>
    <cellStyle name="Normal 5 2 4 2 3 3 2" xfId="46272"/>
    <cellStyle name="Normal 5 2 4 2 3 3 3" xfId="46273"/>
    <cellStyle name="Normal 5 2 4 2 3 4" xfId="46274"/>
    <cellStyle name="Normal 5 2 4 2 3 5" xfId="46275"/>
    <cellStyle name="Normal 5 2 4 2 3 6" xfId="46276"/>
    <cellStyle name="Normal 5 2 4 2 3 7" xfId="46277"/>
    <cellStyle name="Normal 5 2 4 2 4" xfId="46278"/>
    <cellStyle name="Normal 5 2 4 2 4 2" xfId="46279"/>
    <cellStyle name="Normal 5 2 4 2 4 2 2" xfId="46280"/>
    <cellStyle name="Normal 5 2 4 2 4 2 3" xfId="46281"/>
    <cellStyle name="Normal 5 2 4 2 4 3" xfId="46282"/>
    <cellStyle name="Normal 5 2 4 2 4 4" xfId="46283"/>
    <cellStyle name="Normal 5 2 4 2 4 5" xfId="46284"/>
    <cellStyle name="Normal 5 2 4 2 4 6" xfId="46285"/>
    <cellStyle name="Normal 5 2 4 2 5" xfId="46286"/>
    <cellStyle name="Normal 5 2 4 2 5 2" xfId="46287"/>
    <cellStyle name="Normal 5 2 4 2 5 2 2" xfId="46288"/>
    <cellStyle name="Normal 5 2 4 2 5 2 3" xfId="46289"/>
    <cellStyle name="Normal 5 2 4 2 5 3" xfId="46290"/>
    <cellStyle name="Normal 5 2 4 2 5 4" xfId="46291"/>
    <cellStyle name="Normal 5 2 4 2 5 5" xfId="46292"/>
    <cellStyle name="Normal 5 2 4 2 5 6" xfId="46293"/>
    <cellStyle name="Normal 5 2 4 2 6" xfId="46294"/>
    <cellStyle name="Normal 5 2 4 2 6 2" xfId="46295"/>
    <cellStyle name="Normal 5 2 4 2 6 3" xfId="46296"/>
    <cellStyle name="Normal 5 2 4 2 7" xfId="46297"/>
    <cellStyle name="Normal 5 2 4 2 8" xfId="46298"/>
    <cellStyle name="Normal 5 2 4 2 9" xfId="46299"/>
    <cellStyle name="Normal 5 2 4 3" xfId="46300"/>
    <cellStyle name="Normal 5 2 4 3 2" xfId="46301"/>
    <cellStyle name="Normal 5 2 4 3 2 2" xfId="46302"/>
    <cellStyle name="Normal 5 2 4 3 2 2 2" xfId="46303"/>
    <cellStyle name="Normal 5 2 4 3 2 2 2 2" xfId="46304"/>
    <cellStyle name="Normal 5 2 4 3 2 2 2 3" xfId="46305"/>
    <cellStyle name="Normal 5 2 4 3 2 2 3" xfId="46306"/>
    <cellStyle name="Normal 5 2 4 3 2 2 4" xfId="46307"/>
    <cellStyle name="Normal 5 2 4 3 2 2 5" xfId="46308"/>
    <cellStyle name="Normal 5 2 4 3 2 2 6" xfId="46309"/>
    <cellStyle name="Normal 5 2 4 3 2 3" xfId="46310"/>
    <cellStyle name="Normal 5 2 4 3 2 3 2" xfId="46311"/>
    <cellStyle name="Normal 5 2 4 3 2 3 3" xfId="46312"/>
    <cellStyle name="Normal 5 2 4 3 2 4" xfId="46313"/>
    <cellStyle name="Normal 5 2 4 3 2 5" xfId="46314"/>
    <cellStyle name="Normal 5 2 4 3 2 6" xfId="46315"/>
    <cellStyle name="Normal 5 2 4 3 2 7" xfId="46316"/>
    <cellStyle name="Normal 5 2 4 3 3" xfId="46317"/>
    <cellStyle name="Normal 5 2 4 3 3 2" xfId="46318"/>
    <cellStyle name="Normal 5 2 4 3 3 2 2" xfId="46319"/>
    <cellStyle name="Normal 5 2 4 3 3 2 3" xfId="46320"/>
    <cellStyle name="Normal 5 2 4 3 3 3" xfId="46321"/>
    <cellStyle name="Normal 5 2 4 3 3 4" xfId="46322"/>
    <cellStyle name="Normal 5 2 4 3 3 5" xfId="46323"/>
    <cellStyle name="Normal 5 2 4 3 3 6" xfId="46324"/>
    <cellStyle name="Normal 5 2 4 3 4" xfId="46325"/>
    <cellStyle name="Normal 5 2 4 3 4 2" xfId="46326"/>
    <cellStyle name="Normal 5 2 4 3 4 2 2" xfId="46327"/>
    <cellStyle name="Normal 5 2 4 3 4 2 3" xfId="46328"/>
    <cellStyle name="Normal 5 2 4 3 4 3" xfId="46329"/>
    <cellStyle name="Normal 5 2 4 3 4 4" xfId="46330"/>
    <cellStyle name="Normal 5 2 4 3 4 5" xfId="46331"/>
    <cellStyle name="Normal 5 2 4 3 4 6" xfId="46332"/>
    <cellStyle name="Normal 5 2 4 3 5" xfId="46333"/>
    <cellStyle name="Normal 5 2 4 3 5 2" xfId="46334"/>
    <cellStyle name="Normal 5 2 4 3 5 3" xfId="46335"/>
    <cellStyle name="Normal 5 2 4 3 6" xfId="46336"/>
    <cellStyle name="Normal 5 2 4 3 7" xfId="46337"/>
    <cellStyle name="Normal 5 2 4 3 8" xfId="46338"/>
    <cellStyle name="Normal 5 2 4 3 9" xfId="46339"/>
    <cellStyle name="Normal 5 2 4 4" xfId="46340"/>
    <cellStyle name="Normal 5 2 4 5" xfId="46341"/>
    <cellStyle name="Normal 5 2 4 5 2" xfId="46342"/>
    <cellStyle name="Normal 5 2 4 5 2 2" xfId="46343"/>
    <cellStyle name="Normal 5 2 4 5 2 2 2" xfId="46344"/>
    <cellStyle name="Normal 5 2 4 5 2 2 3" xfId="46345"/>
    <cellStyle name="Normal 5 2 4 5 2 3" xfId="46346"/>
    <cellStyle name="Normal 5 2 4 5 2 4" xfId="46347"/>
    <cellStyle name="Normal 5 2 4 5 2 5" xfId="46348"/>
    <cellStyle name="Normal 5 2 4 5 2 6" xfId="46349"/>
    <cellStyle name="Normal 5 2 4 5 3" xfId="46350"/>
    <cellStyle name="Normal 5 2 4 5 3 2" xfId="46351"/>
    <cellStyle name="Normal 5 2 4 5 3 3" xfId="46352"/>
    <cellStyle name="Normal 5 2 4 5 4" xfId="46353"/>
    <cellStyle name="Normal 5 2 4 5 5" xfId="46354"/>
    <cellStyle name="Normal 5 2 4 5 6" xfId="46355"/>
    <cellStyle name="Normal 5 2 4 5 7" xfId="46356"/>
    <cellStyle name="Normal 5 2 4 6" xfId="46357"/>
    <cellStyle name="Normal 5 2 4 6 2" xfId="46358"/>
    <cellStyle name="Normal 5 2 4 6 2 2" xfId="46359"/>
    <cellStyle name="Normal 5 2 4 6 2 3" xfId="46360"/>
    <cellStyle name="Normal 5 2 4 6 3" xfId="46361"/>
    <cellStyle name="Normal 5 2 4 6 4" xfId="46362"/>
    <cellStyle name="Normal 5 2 4 6 5" xfId="46363"/>
    <cellStyle name="Normal 5 2 4 6 6" xfId="46364"/>
    <cellStyle name="Normal 5 2 4 7" xfId="46365"/>
    <cellStyle name="Normal 5 2 4 7 2" xfId="46366"/>
    <cellStyle name="Normal 5 2 4 7 2 2" xfId="46367"/>
    <cellStyle name="Normal 5 2 4 7 2 3" xfId="46368"/>
    <cellStyle name="Normal 5 2 4 7 3" xfId="46369"/>
    <cellStyle name="Normal 5 2 4 7 4" xfId="46370"/>
    <cellStyle name="Normal 5 2 4 7 5" xfId="46371"/>
    <cellStyle name="Normal 5 2 4 7 6" xfId="46372"/>
    <cellStyle name="Normal 5 2 4 8" xfId="46373"/>
    <cellStyle name="Normal 5 2 4 8 2" xfId="46374"/>
    <cellStyle name="Normal 5 2 4 8 2 2" xfId="46375"/>
    <cellStyle name="Normal 5 2 4 8 2 3" xfId="46376"/>
    <cellStyle name="Normal 5 2 4 8 3" xfId="46377"/>
    <cellStyle name="Normal 5 2 4 8 4" xfId="46378"/>
    <cellStyle name="Normal 5 2 4 8 5" xfId="46379"/>
    <cellStyle name="Normal 5 2 4 8 6" xfId="46380"/>
    <cellStyle name="Normal 5 2 4 9" xfId="46381"/>
    <cellStyle name="Normal 5 2 4 9 2" xfId="46382"/>
    <cellStyle name="Normal 5 2 4 9 2 2" xfId="46383"/>
    <cellStyle name="Normal 5 2 4 9 2 3" xfId="46384"/>
    <cellStyle name="Normal 5 2 4 9 3" xfId="46385"/>
    <cellStyle name="Normal 5 2 4 9 4" xfId="46386"/>
    <cellStyle name="Normal 5 2 4 9 5" xfId="46387"/>
    <cellStyle name="Normal 5 2 4 9 6" xfId="46388"/>
    <cellStyle name="Normal 5 2 5" xfId="46389"/>
    <cellStyle name="Normal 5 2 5 2" xfId="46390"/>
    <cellStyle name="Normal 5 2 5 2 2" xfId="46391"/>
    <cellStyle name="Normal 5 2 5 2 2 2" xfId="46392"/>
    <cellStyle name="Normal 5 2 5 2 2 2 2" xfId="46393"/>
    <cellStyle name="Normal 5 2 5 2 2 2 3" xfId="46394"/>
    <cellStyle name="Normal 5 2 5 2 2 3" xfId="46395"/>
    <cellStyle name="Normal 5 2 5 2 2 4" xfId="46396"/>
    <cellStyle name="Normal 5 2 5 2 2 5" xfId="46397"/>
    <cellStyle name="Normal 5 2 5 2 2 6" xfId="46398"/>
    <cellStyle name="Normal 5 2 5 2 3" xfId="46399"/>
    <cellStyle name="Normal 5 2 5 2 3 2" xfId="46400"/>
    <cellStyle name="Normal 5 2 5 2 3 3" xfId="46401"/>
    <cellStyle name="Normal 5 2 5 2 4" xfId="46402"/>
    <cellStyle name="Normal 5 2 5 2 5" xfId="46403"/>
    <cellStyle name="Normal 5 2 5 2 6" xfId="46404"/>
    <cellStyle name="Normal 5 2 5 2 7" xfId="46405"/>
    <cellStyle name="Normal 5 2 5 3" xfId="46406"/>
    <cellStyle name="Normal 5 2 5 3 2" xfId="46407"/>
    <cellStyle name="Normal 5 2 5 3 2 2" xfId="46408"/>
    <cellStyle name="Normal 5 2 5 3 2 3" xfId="46409"/>
    <cellStyle name="Normal 5 2 5 3 3" xfId="46410"/>
    <cellStyle name="Normal 5 2 5 3 4" xfId="46411"/>
    <cellStyle name="Normal 5 2 5 3 5" xfId="46412"/>
    <cellStyle name="Normal 5 2 5 3 6" xfId="46413"/>
    <cellStyle name="Normal 5 2 6" xfId="46414"/>
    <cellStyle name="Normal 5 2 6 2" xfId="46415"/>
    <cellStyle name="Normal 5 2 6 2 2" xfId="46416"/>
    <cellStyle name="Normal 5 2 6 2 3" xfId="46417"/>
    <cellStyle name="Normal 5 2 6 3" xfId="46418"/>
    <cellStyle name="Normal 5 2 6 4" xfId="46419"/>
    <cellStyle name="Normal 5 2 6 5" xfId="46420"/>
    <cellStyle name="Normal 5 2 6 6" xfId="46421"/>
    <cellStyle name="Normal 5 21" xfId="254"/>
    <cellStyle name="Normal 5 22" xfId="255"/>
    <cellStyle name="Normal 5 23" xfId="256"/>
    <cellStyle name="Normal 5 27" xfId="257"/>
    <cellStyle name="Normal 5 29" xfId="258"/>
    <cellStyle name="Normal 5 3" xfId="154"/>
    <cellStyle name="Normal 5 3 10" xfId="46422"/>
    <cellStyle name="Normal 5 3 10 2" xfId="46423"/>
    <cellStyle name="Normal 5 3 10 3" xfId="46424"/>
    <cellStyle name="Normal 5 3 11" xfId="46425"/>
    <cellStyle name="Normal 5 3 12" xfId="46426"/>
    <cellStyle name="Normal 5 3 13" xfId="46427"/>
    <cellStyle name="Normal 5 3 14" xfId="46428"/>
    <cellStyle name="Normal 5 3 2" xfId="436"/>
    <cellStyle name="Normal 5 3 2 2" xfId="437"/>
    <cellStyle name="Normal 5 3 3" xfId="438"/>
    <cellStyle name="Normal 5 3 3 10" xfId="46429"/>
    <cellStyle name="Normal 5 3 3 10 2" xfId="46430"/>
    <cellStyle name="Normal 5 3 3 10 2 2" xfId="46431"/>
    <cellStyle name="Normal 5 3 3 10 2 3" xfId="46432"/>
    <cellStyle name="Normal 5 3 3 10 3" xfId="46433"/>
    <cellStyle name="Normal 5 3 3 10 4" xfId="46434"/>
    <cellStyle name="Normal 5 3 3 10 5" xfId="46435"/>
    <cellStyle name="Normal 5 3 3 10 6" xfId="46436"/>
    <cellStyle name="Normal 5 3 3 11" xfId="46437"/>
    <cellStyle name="Normal 5 3 3 11 2" xfId="46438"/>
    <cellStyle name="Normal 5 3 3 11 3" xfId="46439"/>
    <cellStyle name="Normal 5 3 3 12" xfId="46440"/>
    <cellStyle name="Normal 5 3 3 13" xfId="46441"/>
    <cellStyle name="Normal 5 3 3 14" xfId="46442"/>
    <cellStyle name="Normal 5 3 3 15" xfId="46443"/>
    <cellStyle name="Normal 5 3 3 2" xfId="46444"/>
    <cellStyle name="Normal 5 3 3 2 10" xfId="46445"/>
    <cellStyle name="Normal 5 3 3 2 10 2" xfId="46446"/>
    <cellStyle name="Normal 5 3 3 2 10 3" xfId="46447"/>
    <cellStyle name="Normal 5 3 3 2 11" xfId="46448"/>
    <cellStyle name="Normal 5 3 3 2 12" xfId="46449"/>
    <cellStyle name="Normal 5 3 3 2 13" xfId="46450"/>
    <cellStyle name="Normal 5 3 3 2 14" xfId="46451"/>
    <cellStyle name="Normal 5 3 3 2 2" xfId="46452"/>
    <cellStyle name="Normal 5 3 3 2 2 10" xfId="46453"/>
    <cellStyle name="Normal 5 3 3 2 2 11" xfId="46454"/>
    <cellStyle name="Normal 5 3 3 2 2 12" xfId="46455"/>
    <cellStyle name="Normal 5 3 3 2 2 13" xfId="46456"/>
    <cellStyle name="Normal 5 3 3 2 2 2" xfId="46457"/>
    <cellStyle name="Normal 5 3 3 2 2 2 10" xfId="46458"/>
    <cellStyle name="Normal 5 3 3 2 2 2 2" xfId="46459"/>
    <cellStyle name="Normal 5 3 3 2 2 2 2 2" xfId="46460"/>
    <cellStyle name="Normal 5 3 3 2 2 2 2 2 2" xfId="46461"/>
    <cellStyle name="Normal 5 3 3 2 2 2 2 2 2 2" xfId="46462"/>
    <cellStyle name="Normal 5 3 3 2 2 2 2 2 2 3" xfId="46463"/>
    <cellStyle name="Normal 5 3 3 2 2 2 2 2 3" xfId="46464"/>
    <cellStyle name="Normal 5 3 3 2 2 2 2 2 4" xfId="46465"/>
    <cellStyle name="Normal 5 3 3 2 2 2 2 2 5" xfId="46466"/>
    <cellStyle name="Normal 5 3 3 2 2 2 2 2 6" xfId="46467"/>
    <cellStyle name="Normal 5 3 3 2 2 2 2 3" xfId="46468"/>
    <cellStyle name="Normal 5 3 3 2 2 2 2 3 2" xfId="46469"/>
    <cellStyle name="Normal 5 3 3 2 2 2 2 3 2 2" xfId="46470"/>
    <cellStyle name="Normal 5 3 3 2 2 2 2 3 2 3" xfId="46471"/>
    <cellStyle name="Normal 5 3 3 2 2 2 2 3 3" xfId="46472"/>
    <cellStyle name="Normal 5 3 3 2 2 2 2 3 4" xfId="46473"/>
    <cellStyle name="Normal 5 3 3 2 2 2 2 3 5" xfId="46474"/>
    <cellStyle name="Normal 5 3 3 2 2 2 2 3 6" xfId="46475"/>
    <cellStyle name="Normal 5 3 3 2 2 2 2 4" xfId="46476"/>
    <cellStyle name="Normal 5 3 3 2 2 2 2 4 2" xfId="46477"/>
    <cellStyle name="Normal 5 3 3 2 2 2 2 4 3" xfId="46478"/>
    <cellStyle name="Normal 5 3 3 2 2 2 2 5" xfId="46479"/>
    <cellStyle name="Normal 5 3 3 2 2 2 2 6" xfId="46480"/>
    <cellStyle name="Normal 5 3 3 2 2 2 2 7" xfId="46481"/>
    <cellStyle name="Normal 5 3 3 2 2 2 2 8" xfId="46482"/>
    <cellStyle name="Normal 5 3 3 2 2 2 3" xfId="46483"/>
    <cellStyle name="Normal 5 3 3 2 2 2 3 2" xfId="46484"/>
    <cellStyle name="Normal 5 3 3 2 2 2 3 2 2" xfId="46485"/>
    <cellStyle name="Normal 5 3 3 2 2 2 3 2 2 2" xfId="46486"/>
    <cellStyle name="Normal 5 3 3 2 2 2 3 2 2 3" xfId="46487"/>
    <cellStyle name="Normal 5 3 3 2 2 2 3 2 3" xfId="46488"/>
    <cellStyle name="Normal 5 3 3 2 2 2 3 2 4" xfId="46489"/>
    <cellStyle name="Normal 5 3 3 2 2 2 3 2 5" xfId="46490"/>
    <cellStyle name="Normal 5 3 3 2 2 2 3 2 6" xfId="46491"/>
    <cellStyle name="Normal 5 3 3 2 2 2 3 3" xfId="46492"/>
    <cellStyle name="Normal 5 3 3 2 2 2 3 3 2" xfId="46493"/>
    <cellStyle name="Normal 5 3 3 2 2 2 3 3 3" xfId="46494"/>
    <cellStyle name="Normal 5 3 3 2 2 2 3 4" xfId="46495"/>
    <cellStyle name="Normal 5 3 3 2 2 2 3 5" xfId="46496"/>
    <cellStyle name="Normal 5 3 3 2 2 2 3 6" xfId="46497"/>
    <cellStyle name="Normal 5 3 3 2 2 2 3 7" xfId="46498"/>
    <cellStyle name="Normal 5 3 3 2 2 2 4" xfId="46499"/>
    <cellStyle name="Normal 5 3 3 2 2 2 4 2" xfId="46500"/>
    <cellStyle name="Normal 5 3 3 2 2 2 4 2 2" xfId="46501"/>
    <cellStyle name="Normal 5 3 3 2 2 2 4 2 3" xfId="46502"/>
    <cellStyle name="Normal 5 3 3 2 2 2 4 3" xfId="46503"/>
    <cellStyle name="Normal 5 3 3 2 2 2 4 4" xfId="46504"/>
    <cellStyle name="Normal 5 3 3 2 2 2 4 5" xfId="46505"/>
    <cellStyle name="Normal 5 3 3 2 2 2 4 6" xfId="46506"/>
    <cellStyle name="Normal 5 3 3 2 2 2 5" xfId="46507"/>
    <cellStyle name="Normal 5 3 3 2 2 2 5 2" xfId="46508"/>
    <cellStyle name="Normal 5 3 3 2 2 2 5 2 2" xfId="46509"/>
    <cellStyle name="Normal 5 3 3 2 2 2 5 2 3" xfId="46510"/>
    <cellStyle name="Normal 5 3 3 2 2 2 5 3" xfId="46511"/>
    <cellStyle name="Normal 5 3 3 2 2 2 5 4" xfId="46512"/>
    <cellStyle name="Normal 5 3 3 2 2 2 5 5" xfId="46513"/>
    <cellStyle name="Normal 5 3 3 2 2 2 5 6" xfId="46514"/>
    <cellStyle name="Normal 5 3 3 2 2 2 6" xfId="46515"/>
    <cellStyle name="Normal 5 3 3 2 2 2 6 2" xfId="46516"/>
    <cellStyle name="Normal 5 3 3 2 2 2 6 3" xfId="46517"/>
    <cellStyle name="Normal 5 3 3 2 2 2 7" xfId="46518"/>
    <cellStyle name="Normal 5 3 3 2 2 2 8" xfId="46519"/>
    <cellStyle name="Normal 5 3 3 2 2 2 9" xfId="46520"/>
    <cellStyle name="Normal 5 3 3 2 2 3" xfId="46521"/>
    <cellStyle name="Normal 5 3 3 2 2 3 2" xfId="46522"/>
    <cellStyle name="Normal 5 3 3 2 2 3 2 2" xfId="46523"/>
    <cellStyle name="Normal 5 3 3 2 2 3 2 2 2" xfId="46524"/>
    <cellStyle name="Normal 5 3 3 2 2 3 2 2 2 2" xfId="46525"/>
    <cellStyle name="Normal 5 3 3 2 2 3 2 2 2 3" xfId="46526"/>
    <cellStyle name="Normal 5 3 3 2 2 3 2 2 3" xfId="46527"/>
    <cellStyle name="Normal 5 3 3 2 2 3 2 2 4" xfId="46528"/>
    <cellStyle name="Normal 5 3 3 2 2 3 2 2 5" xfId="46529"/>
    <cellStyle name="Normal 5 3 3 2 2 3 2 2 6" xfId="46530"/>
    <cellStyle name="Normal 5 3 3 2 2 3 2 3" xfId="46531"/>
    <cellStyle name="Normal 5 3 3 2 2 3 2 3 2" xfId="46532"/>
    <cellStyle name="Normal 5 3 3 2 2 3 2 3 3" xfId="46533"/>
    <cellStyle name="Normal 5 3 3 2 2 3 2 4" xfId="46534"/>
    <cellStyle name="Normal 5 3 3 2 2 3 2 5" xfId="46535"/>
    <cellStyle name="Normal 5 3 3 2 2 3 2 6" xfId="46536"/>
    <cellStyle name="Normal 5 3 3 2 2 3 2 7" xfId="46537"/>
    <cellStyle name="Normal 5 3 3 2 2 3 3" xfId="46538"/>
    <cellStyle name="Normal 5 3 3 2 2 3 3 2" xfId="46539"/>
    <cellStyle name="Normal 5 3 3 2 2 3 3 2 2" xfId="46540"/>
    <cellStyle name="Normal 5 3 3 2 2 3 3 2 3" xfId="46541"/>
    <cellStyle name="Normal 5 3 3 2 2 3 3 3" xfId="46542"/>
    <cellStyle name="Normal 5 3 3 2 2 3 3 4" xfId="46543"/>
    <cellStyle name="Normal 5 3 3 2 2 3 3 5" xfId="46544"/>
    <cellStyle name="Normal 5 3 3 2 2 3 3 6" xfId="46545"/>
    <cellStyle name="Normal 5 3 3 2 2 3 4" xfId="46546"/>
    <cellStyle name="Normal 5 3 3 2 2 3 4 2" xfId="46547"/>
    <cellStyle name="Normal 5 3 3 2 2 3 4 2 2" xfId="46548"/>
    <cellStyle name="Normal 5 3 3 2 2 3 4 2 3" xfId="46549"/>
    <cellStyle name="Normal 5 3 3 2 2 3 4 3" xfId="46550"/>
    <cellStyle name="Normal 5 3 3 2 2 3 4 4" xfId="46551"/>
    <cellStyle name="Normal 5 3 3 2 2 3 4 5" xfId="46552"/>
    <cellStyle name="Normal 5 3 3 2 2 3 4 6" xfId="46553"/>
    <cellStyle name="Normal 5 3 3 2 2 3 5" xfId="46554"/>
    <cellStyle name="Normal 5 3 3 2 2 3 5 2" xfId="46555"/>
    <cellStyle name="Normal 5 3 3 2 2 3 5 3" xfId="46556"/>
    <cellStyle name="Normal 5 3 3 2 2 3 6" xfId="46557"/>
    <cellStyle name="Normal 5 3 3 2 2 3 7" xfId="46558"/>
    <cellStyle name="Normal 5 3 3 2 2 3 8" xfId="46559"/>
    <cellStyle name="Normal 5 3 3 2 2 3 9" xfId="46560"/>
    <cellStyle name="Normal 5 3 3 2 2 4" xfId="46561"/>
    <cellStyle name="Normal 5 3 3 2 2 4 2" xfId="46562"/>
    <cellStyle name="Normal 5 3 3 2 2 4 2 2" xfId="46563"/>
    <cellStyle name="Normal 5 3 3 2 2 4 2 2 2" xfId="46564"/>
    <cellStyle name="Normal 5 3 3 2 2 4 2 2 3" xfId="46565"/>
    <cellStyle name="Normal 5 3 3 2 2 4 2 3" xfId="46566"/>
    <cellStyle name="Normal 5 3 3 2 2 4 2 4" xfId="46567"/>
    <cellStyle name="Normal 5 3 3 2 2 4 2 5" xfId="46568"/>
    <cellStyle name="Normal 5 3 3 2 2 4 2 6" xfId="46569"/>
    <cellStyle name="Normal 5 3 3 2 2 4 3" xfId="46570"/>
    <cellStyle name="Normal 5 3 3 2 2 4 3 2" xfId="46571"/>
    <cellStyle name="Normal 5 3 3 2 2 4 3 3" xfId="46572"/>
    <cellStyle name="Normal 5 3 3 2 2 4 4" xfId="46573"/>
    <cellStyle name="Normal 5 3 3 2 2 4 5" xfId="46574"/>
    <cellStyle name="Normal 5 3 3 2 2 4 6" xfId="46575"/>
    <cellStyle name="Normal 5 3 3 2 2 4 7" xfId="46576"/>
    <cellStyle name="Normal 5 3 3 2 2 5" xfId="46577"/>
    <cellStyle name="Normal 5 3 3 2 2 5 2" xfId="46578"/>
    <cellStyle name="Normal 5 3 3 2 2 5 2 2" xfId="46579"/>
    <cellStyle name="Normal 5 3 3 2 2 5 2 3" xfId="46580"/>
    <cellStyle name="Normal 5 3 3 2 2 5 3" xfId="46581"/>
    <cellStyle name="Normal 5 3 3 2 2 5 4" xfId="46582"/>
    <cellStyle name="Normal 5 3 3 2 2 5 5" xfId="46583"/>
    <cellStyle name="Normal 5 3 3 2 2 5 6" xfId="46584"/>
    <cellStyle name="Normal 5 3 3 2 2 6" xfId="46585"/>
    <cellStyle name="Normal 5 3 3 2 2 6 2" xfId="46586"/>
    <cellStyle name="Normal 5 3 3 2 2 6 2 2" xfId="46587"/>
    <cellStyle name="Normal 5 3 3 2 2 6 2 3" xfId="46588"/>
    <cellStyle name="Normal 5 3 3 2 2 6 3" xfId="46589"/>
    <cellStyle name="Normal 5 3 3 2 2 6 4" xfId="46590"/>
    <cellStyle name="Normal 5 3 3 2 2 6 5" xfId="46591"/>
    <cellStyle name="Normal 5 3 3 2 2 6 6" xfId="46592"/>
    <cellStyle name="Normal 5 3 3 2 2 7" xfId="46593"/>
    <cellStyle name="Normal 5 3 3 2 2 7 2" xfId="46594"/>
    <cellStyle name="Normal 5 3 3 2 2 7 2 2" xfId="46595"/>
    <cellStyle name="Normal 5 3 3 2 2 7 2 3" xfId="46596"/>
    <cellStyle name="Normal 5 3 3 2 2 7 3" xfId="46597"/>
    <cellStyle name="Normal 5 3 3 2 2 7 4" xfId="46598"/>
    <cellStyle name="Normal 5 3 3 2 2 7 5" xfId="46599"/>
    <cellStyle name="Normal 5 3 3 2 2 7 6" xfId="46600"/>
    <cellStyle name="Normal 5 3 3 2 2 8" xfId="46601"/>
    <cellStyle name="Normal 5 3 3 2 2 8 2" xfId="46602"/>
    <cellStyle name="Normal 5 3 3 2 2 8 2 2" xfId="46603"/>
    <cellStyle name="Normal 5 3 3 2 2 8 2 3" xfId="46604"/>
    <cellStyle name="Normal 5 3 3 2 2 8 3" xfId="46605"/>
    <cellStyle name="Normal 5 3 3 2 2 8 4" xfId="46606"/>
    <cellStyle name="Normal 5 3 3 2 2 8 5" xfId="46607"/>
    <cellStyle name="Normal 5 3 3 2 2 8 6" xfId="46608"/>
    <cellStyle name="Normal 5 3 3 2 2 9" xfId="46609"/>
    <cellStyle name="Normal 5 3 3 2 2 9 2" xfId="46610"/>
    <cellStyle name="Normal 5 3 3 2 2 9 3" xfId="46611"/>
    <cellStyle name="Normal 5 3 3 2 3" xfId="46612"/>
    <cellStyle name="Normal 5 3 3 2 3 10" xfId="46613"/>
    <cellStyle name="Normal 5 3 3 2 3 2" xfId="46614"/>
    <cellStyle name="Normal 5 3 3 2 3 2 2" xfId="46615"/>
    <cellStyle name="Normal 5 3 3 2 3 2 2 2" xfId="46616"/>
    <cellStyle name="Normal 5 3 3 2 3 2 2 2 2" xfId="46617"/>
    <cellStyle name="Normal 5 3 3 2 3 2 2 2 3" xfId="46618"/>
    <cellStyle name="Normal 5 3 3 2 3 2 2 3" xfId="46619"/>
    <cellStyle name="Normal 5 3 3 2 3 2 2 4" xfId="46620"/>
    <cellStyle name="Normal 5 3 3 2 3 2 2 5" xfId="46621"/>
    <cellStyle name="Normal 5 3 3 2 3 2 2 6" xfId="46622"/>
    <cellStyle name="Normal 5 3 3 2 3 2 3" xfId="46623"/>
    <cellStyle name="Normal 5 3 3 2 3 2 3 2" xfId="46624"/>
    <cellStyle name="Normal 5 3 3 2 3 2 3 2 2" xfId="46625"/>
    <cellStyle name="Normal 5 3 3 2 3 2 3 2 3" xfId="46626"/>
    <cellStyle name="Normal 5 3 3 2 3 2 3 3" xfId="46627"/>
    <cellStyle name="Normal 5 3 3 2 3 2 3 4" xfId="46628"/>
    <cellStyle name="Normal 5 3 3 2 3 2 3 5" xfId="46629"/>
    <cellStyle name="Normal 5 3 3 2 3 2 3 6" xfId="46630"/>
    <cellStyle name="Normal 5 3 3 2 3 2 4" xfId="46631"/>
    <cellStyle name="Normal 5 3 3 2 3 2 4 2" xfId="46632"/>
    <cellStyle name="Normal 5 3 3 2 3 2 4 3" xfId="46633"/>
    <cellStyle name="Normal 5 3 3 2 3 2 5" xfId="46634"/>
    <cellStyle name="Normal 5 3 3 2 3 2 6" xfId="46635"/>
    <cellStyle name="Normal 5 3 3 2 3 2 7" xfId="46636"/>
    <cellStyle name="Normal 5 3 3 2 3 2 8" xfId="46637"/>
    <cellStyle name="Normal 5 3 3 2 3 3" xfId="46638"/>
    <cellStyle name="Normal 5 3 3 2 3 3 2" xfId="46639"/>
    <cellStyle name="Normal 5 3 3 2 3 3 2 2" xfId="46640"/>
    <cellStyle name="Normal 5 3 3 2 3 3 2 2 2" xfId="46641"/>
    <cellStyle name="Normal 5 3 3 2 3 3 2 2 3" xfId="46642"/>
    <cellStyle name="Normal 5 3 3 2 3 3 2 3" xfId="46643"/>
    <cellStyle name="Normal 5 3 3 2 3 3 2 4" xfId="46644"/>
    <cellStyle name="Normal 5 3 3 2 3 3 2 5" xfId="46645"/>
    <cellStyle name="Normal 5 3 3 2 3 3 2 6" xfId="46646"/>
    <cellStyle name="Normal 5 3 3 2 3 3 3" xfId="46647"/>
    <cellStyle name="Normal 5 3 3 2 3 3 3 2" xfId="46648"/>
    <cellStyle name="Normal 5 3 3 2 3 3 3 3" xfId="46649"/>
    <cellStyle name="Normal 5 3 3 2 3 3 4" xfId="46650"/>
    <cellStyle name="Normal 5 3 3 2 3 3 5" xfId="46651"/>
    <cellStyle name="Normal 5 3 3 2 3 3 6" xfId="46652"/>
    <cellStyle name="Normal 5 3 3 2 3 3 7" xfId="46653"/>
    <cellStyle name="Normal 5 3 3 2 3 4" xfId="46654"/>
    <cellStyle name="Normal 5 3 3 2 3 4 2" xfId="46655"/>
    <cellStyle name="Normal 5 3 3 2 3 4 2 2" xfId="46656"/>
    <cellStyle name="Normal 5 3 3 2 3 4 2 3" xfId="46657"/>
    <cellStyle name="Normal 5 3 3 2 3 4 3" xfId="46658"/>
    <cellStyle name="Normal 5 3 3 2 3 4 4" xfId="46659"/>
    <cellStyle name="Normal 5 3 3 2 3 4 5" xfId="46660"/>
    <cellStyle name="Normal 5 3 3 2 3 4 6" xfId="46661"/>
    <cellStyle name="Normal 5 3 3 2 3 5" xfId="46662"/>
    <cellStyle name="Normal 5 3 3 2 3 5 2" xfId="46663"/>
    <cellStyle name="Normal 5 3 3 2 3 5 2 2" xfId="46664"/>
    <cellStyle name="Normal 5 3 3 2 3 5 2 3" xfId="46665"/>
    <cellStyle name="Normal 5 3 3 2 3 5 3" xfId="46666"/>
    <cellStyle name="Normal 5 3 3 2 3 5 4" xfId="46667"/>
    <cellStyle name="Normal 5 3 3 2 3 5 5" xfId="46668"/>
    <cellStyle name="Normal 5 3 3 2 3 5 6" xfId="46669"/>
    <cellStyle name="Normal 5 3 3 2 3 6" xfId="46670"/>
    <cellStyle name="Normal 5 3 3 2 3 6 2" xfId="46671"/>
    <cellStyle name="Normal 5 3 3 2 3 6 3" xfId="46672"/>
    <cellStyle name="Normal 5 3 3 2 3 7" xfId="46673"/>
    <cellStyle name="Normal 5 3 3 2 3 8" xfId="46674"/>
    <cellStyle name="Normal 5 3 3 2 3 9" xfId="46675"/>
    <cellStyle name="Normal 5 3 3 2 4" xfId="46676"/>
    <cellStyle name="Normal 5 3 3 2 4 2" xfId="46677"/>
    <cellStyle name="Normal 5 3 3 2 4 2 2" xfId="46678"/>
    <cellStyle name="Normal 5 3 3 2 4 2 2 2" xfId="46679"/>
    <cellStyle name="Normal 5 3 3 2 4 2 2 2 2" xfId="46680"/>
    <cellStyle name="Normal 5 3 3 2 4 2 2 2 3" xfId="46681"/>
    <cellStyle name="Normal 5 3 3 2 4 2 2 3" xfId="46682"/>
    <cellStyle name="Normal 5 3 3 2 4 2 2 4" xfId="46683"/>
    <cellStyle name="Normal 5 3 3 2 4 2 2 5" xfId="46684"/>
    <cellStyle name="Normal 5 3 3 2 4 2 2 6" xfId="46685"/>
    <cellStyle name="Normal 5 3 3 2 4 2 3" xfId="46686"/>
    <cellStyle name="Normal 5 3 3 2 4 2 3 2" xfId="46687"/>
    <cellStyle name="Normal 5 3 3 2 4 2 3 3" xfId="46688"/>
    <cellStyle name="Normal 5 3 3 2 4 2 4" xfId="46689"/>
    <cellStyle name="Normal 5 3 3 2 4 2 5" xfId="46690"/>
    <cellStyle name="Normal 5 3 3 2 4 2 6" xfId="46691"/>
    <cellStyle name="Normal 5 3 3 2 4 2 7" xfId="46692"/>
    <cellStyle name="Normal 5 3 3 2 4 3" xfId="46693"/>
    <cellStyle name="Normal 5 3 3 2 4 3 2" xfId="46694"/>
    <cellStyle name="Normal 5 3 3 2 4 3 2 2" xfId="46695"/>
    <cellStyle name="Normal 5 3 3 2 4 3 2 3" xfId="46696"/>
    <cellStyle name="Normal 5 3 3 2 4 3 3" xfId="46697"/>
    <cellStyle name="Normal 5 3 3 2 4 3 4" xfId="46698"/>
    <cellStyle name="Normal 5 3 3 2 4 3 5" xfId="46699"/>
    <cellStyle name="Normal 5 3 3 2 4 3 6" xfId="46700"/>
    <cellStyle name="Normal 5 3 3 2 4 4" xfId="46701"/>
    <cellStyle name="Normal 5 3 3 2 4 4 2" xfId="46702"/>
    <cellStyle name="Normal 5 3 3 2 4 4 2 2" xfId="46703"/>
    <cellStyle name="Normal 5 3 3 2 4 4 2 3" xfId="46704"/>
    <cellStyle name="Normal 5 3 3 2 4 4 3" xfId="46705"/>
    <cellStyle name="Normal 5 3 3 2 4 4 4" xfId="46706"/>
    <cellStyle name="Normal 5 3 3 2 4 4 5" xfId="46707"/>
    <cellStyle name="Normal 5 3 3 2 4 4 6" xfId="46708"/>
    <cellStyle name="Normal 5 3 3 2 4 5" xfId="46709"/>
    <cellStyle name="Normal 5 3 3 2 4 5 2" xfId="46710"/>
    <cellStyle name="Normal 5 3 3 2 4 5 3" xfId="46711"/>
    <cellStyle name="Normal 5 3 3 2 4 6" xfId="46712"/>
    <cellStyle name="Normal 5 3 3 2 4 7" xfId="46713"/>
    <cellStyle name="Normal 5 3 3 2 4 8" xfId="46714"/>
    <cellStyle name="Normal 5 3 3 2 4 9" xfId="46715"/>
    <cellStyle name="Normal 5 3 3 2 5" xfId="46716"/>
    <cellStyle name="Normal 5 3 3 2 5 2" xfId="46717"/>
    <cellStyle name="Normal 5 3 3 2 5 2 2" xfId="46718"/>
    <cellStyle name="Normal 5 3 3 2 5 2 2 2" xfId="46719"/>
    <cellStyle name="Normal 5 3 3 2 5 2 2 3" xfId="46720"/>
    <cellStyle name="Normal 5 3 3 2 5 2 3" xfId="46721"/>
    <cellStyle name="Normal 5 3 3 2 5 2 4" xfId="46722"/>
    <cellStyle name="Normal 5 3 3 2 5 2 5" xfId="46723"/>
    <cellStyle name="Normal 5 3 3 2 5 2 6" xfId="46724"/>
    <cellStyle name="Normal 5 3 3 2 5 3" xfId="46725"/>
    <cellStyle name="Normal 5 3 3 2 5 3 2" xfId="46726"/>
    <cellStyle name="Normal 5 3 3 2 5 3 3" xfId="46727"/>
    <cellStyle name="Normal 5 3 3 2 5 4" xfId="46728"/>
    <cellStyle name="Normal 5 3 3 2 5 5" xfId="46729"/>
    <cellStyle name="Normal 5 3 3 2 5 6" xfId="46730"/>
    <cellStyle name="Normal 5 3 3 2 5 7" xfId="46731"/>
    <cellStyle name="Normal 5 3 3 2 6" xfId="46732"/>
    <cellStyle name="Normal 5 3 3 2 6 2" xfId="46733"/>
    <cellStyle name="Normal 5 3 3 2 6 2 2" xfId="46734"/>
    <cellStyle name="Normal 5 3 3 2 6 2 3" xfId="46735"/>
    <cellStyle name="Normal 5 3 3 2 6 3" xfId="46736"/>
    <cellStyle name="Normal 5 3 3 2 6 4" xfId="46737"/>
    <cellStyle name="Normal 5 3 3 2 6 5" xfId="46738"/>
    <cellStyle name="Normal 5 3 3 2 6 6" xfId="46739"/>
    <cellStyle name="Normal 5 3 3 2 7" xfId="46740"/>
    <cellStyle name="Normal 5 3 3 2 7 2" xfId="46741"/>
    <cellStyle name="Normal 5 3 3 2 7 2 2" xfId="46742"/>
    <cellStyle name="Normal 5 3 3 2 7 2 3" xfId="46743"/>
    <cellStyle name="Normal 5 3 3 2 7 3" xfId="46744"/>
    <cellStyle name="Normal 5 3 3 2 7 4" xfId="46745"/>
    <cellStyle name="Normal 5 3 3 2 7 5" xfId="46746"/>
    <cellStyle name="Normal 5 3 3 2 7 6" xfId="46747"/>
    <cellStyle name="Normal 5 3 3 2 8" xfId="46748"/>
    <cellStyle name="Normal 5 3 3 2 8 2" xfId="46749"/>
    <cellStyle name="Normal 5 3 3 2 8 2 2" xfId="46750"/>
    <cellStyle name="Normal 5 3 3 2 8 2 3" xfId="46751"/>
    <cellStyle name="Normal 5 3 3 2 8 3" xfId="46752"/>
    <cellStyle name="Normal 5 3 3 2 8 4" xfId="46753"/>
    <cellStyle name="Normal 5 3 3 2 8 5" xfId="46754"/>
    <cellStyle name="Normal 5 3 3 2 8 6" xfId="46755"/>
    <cellStyle name="Normal 5 3 3 2 9" xfId="46756"/>
    <cellStyle name="Normal 5 3 3 2 9 2" xfId="46757"/>
    <cellStyle name="Normal 5 3 3 2 9 2 2" xfId="46758"/>
    <cellStyle name="Normal 5 3 3 2 9 2 3" xfId="46759"/>
    <cellStyle name="Normal 5 3 3 2 9 3" xfId="46760"/>
    <cellStyle name="Normal 5 3 3 2 9 4" xfId="46761"/>
    <cellStyle name="Normal 5 3 3 2 9 5" xfId="46762"/>
    <cellStyle name="Normal 5 3 3 2 9 6" xfId="46763"/>
    <cellStyle name="Normal 5 3 3 3" xfId="46764"/>
    <cellStyle name="Normal 5 3 3 3 10" xfId="46765"/>
    <cellStyle name="Normal 5 3 3 3 11" xfId="46766"/>
    <cellStyle name="Normal 5 3 3 3 12" xfId="46767"/>
    <cellStyle name="Normal 5 3 3 3 13" xfId="46768"/>
    <cellStyle name="Normal 5 3 3 3 2" xfId="46769"/>
    <cellStyle name="Normal 5 3 3 3 2 10" xfId="46770"/>
    <cellStyle name="Normal 5 3 3 3 2 2" xfId="46771"/>
    <cellStyle name="Normal 5 3 3 3 2 2 2" xfId="46772"/>
    <cellStyle name="Normal 5 3 3 3 2 2 2 2" xfId="46773"/>
    <cellStyle name="Normal 5 3 3 3 2 2 2 2 2" xfId="46774"/>
    <cellStyle name="Normal 5 3 3 3 2 2 2 2 3" xfId="46775"/>
    <cellStyle name="Normal 5 3 3 3 2 2 2 3" xfId="46776"/>
    <cellStyle name="Normal 5 3 3 3 2 2 2 4" xfId="46777"/>
    <cellStyle name="Normal 5 3 3 3 2 2 2 5" xfId="46778"/>
    <cellStyle name="Normal 5 3 3 3 2 2 2 6" xfId="46779"/>
    <cellStyle name="Normal 5 3 3 3 2 2 3" xfId="46780"/>
    <cellStyle name="Normal 5 3 3 3 2 2 3 2" xfId="46781"/>
    <cellStyle name="Normal 5 3 3 3 2 2 3 2 2" xfId="46782"/>
    <cellStyle name="Normal 5 3 3 3 2 2 3 2 3" xfId="46783"/>
    <cellStyle name="Normal 5 3 3 3 2 2 3 3" xfId="46784"/>
    <cellStyle name="Normal 5 3 3 3 2 2 3 4" xfId="46785"/>
    <cellStyle name="Normal 5 3 3 3 2 2 3 5" xfId="46786"/>
    <cellStyle name="Normal 5 3 3 3 2 2 3 6" xfId="46787"/>
    <cellStyle name="Normal 5 3 3 3 2 2 4" xfId="46788"/>
    <cellStyle name="Normal 5 3 3 3 2 2 4 2" xfId="46789"/>
    <cellStyle name="Normal 5 3 3 3 2 2 4 3" xfId="46790"/>
    <cellStyle name="Normal 5 3 3 3 2 2 5" xfId="46791"/>
    <cellStyle name="Normal 5 3 3 3 2 2 6" xfId="46792"/>
    <cellStyle name="Normal 5 3 3 3 2 2 7" xfId="46793"/>
    <cellStyle name="Normal 5 3 3 3 2 2 8" xfId="46794"/>
    <cellStyle name="Normal 5 3 3 3 2 3" xfId="46795"/>
    <cellStyle name="Normal 5 3 3 3 2 3 2" xfId="46796"/>
    <cellStyle name="Normal 5 3 3 3 2 3 2 2" xfId="46797"/>
    <cellStyle name="Normal 5 3 3 3 2 3 2 2 2" xfId="46798"/>
    <cellStyle name="Normal 5 3 3 3 2 3 2 2 3" xfId="46799"/>
    <cellStyle name="Normal 5 3 3 3 2 3 2 3" xfId="46800"/>
    <cellStyle name="Normal 5 3 3 3 2 3 2 4" xfId="46801"/>
    <cellStyle name="Normal 5 3 3 3 2 3 2 5" xfId="46802"/>
    <cellStyle name="Normal 5 3 3 3 2 3 2 6" xfId="46803"/>
    <cellStyle name="Normal 5 3 3 3 2 3 3" xfId="46804"/>
    <cellStyle name="Normal 5 3 3 3 2 3 3 2" xfId="46805"/>
    <cellStyle name="Normal 5 3 3 3 2 3 3 3" xfId="46806"/>
    <cellStyle name="Normal 5 3 3 3 2 3 4" xfId="46807"/>
    <cellStyle name="Normal 5 3 3 3 2 3 5" xfId="46808"/>
    <cellStyle name="Normal 5 3 3 3 2 3 6" xfId="46809"/>
    <cellStyle name="Normal 5 3 3 3 2 3 7" xfId="46810"/>
    <cellStyle name="Normal 5 3 3 3 2 4" xfId="46811"/>
    <cellStyle name="Normal 5 3 3 3 2 4 2" xfId="46812"/>
    <cellStyle name="Normal 5 3 3 3 2 4 2 2" xfId="46813"/>
    <cellStyle name="Normal 5 3 3 3 2 4 2 3" xfId="46814"/>
    <cellStyle name="Normal 5 3 3 3 2 4 3" xfId="46815"/>
    <cellStyle name="Normal 5 3 3 3 2 4 4" xfId="46816"/>
    <cellStyle name="Normal 5 3 3 3 2 4 5" xfId="46817"/>
    <cellStyle name="Normal 5 3 3 3 2 4 6" xfId="46818"/>
    <cellStyle name="Normal 5 3 3 3 2 5" xfId="46819"/>
    <cellStyle name="Normal 5 3 3 3 2 5 2" xfId="46820"/>
    <cellStyle name="Normal 5 3 3 3 2 5 2 2" xfId="46821"/>
    <cellStyle name="Normal 5 3 3 3 2 5 2 3" xfId="46822"/>
    <cellStyle name="Normal 5 3 3 3 2 5 3" xfId="46823"/>
    <cellStyle name="Normal 5 3 3 3 2 5 4" xfId="46824"/>
    <cellStyle name="Normal 5 3 3 3 2 5 5" xfId="46825"/>
    <cellStyle name="Normal 5 3 3 3 2 5 6" xfId="46826"/>
    <cellStyle name="Normal 5 3 3 3 2 6" xfId="46827"/>
    <cellStyle name="Normal 5 3 3 3 2 6 2" xfId="46828"/>
    <cellStyle name="Normal 5 3 3 3 2 6 3" xfId="46829"/>
    <cellStyle name="Normal 5 3 3 3 2 7" xfId="46830"/>
    <cellStyle name="Normal 5 3 3 3 2 8" xfId="46831"/>
    <cellStyle name="Normal 5 3 3 3 2 9" xfId="46832"/>
    <cellStyle name="Normal 5 3 3 3 3" xfId="46833"/>
    <cellStyle name="Normal 5 3 3 3 3 2" xfId="46834"/>
    <cellStyle name="Normal 5 3 3 3 3 2 2" xfId="46835"/>
    <cellStyle name="Normal 5 3 3 3 3 2 2 2" xfId="46836"/>
    <cellStyle name="Normal 5 3 3 3 3 2 2 2 2" xfId="46837"/>
    <cellStyle name="Normal 5 3 3 3 3 2 2 2 3" xfId="46838"/>
    <cellStyle name="Normal 5 3 3 3 3 2 2 3" xfId="46839"/>
    <cellStyle name="Normal 5 3 3 3 3 2 2 4" xfId="46840"/>
    <cellStyle name="Normal 5 3 3 3 3 2 2 5" xfId="46841"/>
    <cellStyle name="Normal 5 3 3 3 3 2 2 6" xfId="46842"/>
    <cellStyle name="Normal 5 3 3 3 3 2 3" xfId="46843"/>
    <cellStyle name="Normal 5 3 3 3 3 2 3 2" xfId="46844"/>
    <cellStyle name="Normal 5 3 3 3 3 2 3 3" xfId="46845"/>
    <cellStyle name="Normal 5 3 3 3 3 2 4" xfId="46846"/>
    <cellStyle name="Normal 5 3 3 3 3 2 5" xfId="46847"/>
    <cellStyle name="Normal 5 3 3 3 3 2 6" xfId="46848"/>
    <cellStyle name="Normal 5 3 3 3 3 2 7" xfId="46849"/>
    <cellStyle name="Normal 5 3 3 3 3 3" xfId="46850"/>
    <cellStyle name="Normal 5 3 3 3 3 3 2" xfId="46851"/>
    <cellStyle name="Normal 5 3 3 3 3 3 2 2" xfId="46852"/>
    <cellStyle name="Normal 5 3 3 3 3 3 2 3" xfId="46853"/>
    <cellStyle name="Normal 5 3 3 3 3 3 3" xfId="46854"/>
    <cellStyle name="Normal 5 3 3 3 3 3 4" xfId="46855"/>
    <cellStyle name="Normal 5 3 3 3 3 3 5" xfId="46856"/>
    <cellStyle name="Normal 5 3 3 3 3 3 6" xfId="46857"/>
    <cellStyle name="Normal 5 3 3 3 3 4" xfId="46858"/>
    <cellStyle name="Normal 5 3 3 3 3 4 2" xfId="46859"/>
    <cellStyle name="Normal 5 3 3 3 3 4 2 2" xfId="46860"/>
    <cellStyle name="Normal 5 3 3 3 3 4 2 3" xfId="46861"/>
    <cellStyle name="Normal 5 3 3 3 3 4 3" xfId="46862"/>
    <cellStyle name="Normal 5 3 3 3 3 4 4" xfId="46863"/>
    <cellStyle name="Normal 5 3 3 3 3 4 5" xfId="46864"/>
    <cellStyle name="Normal 5 3 3 3 3 4 6" xfId="46865"/>
    <cellStyle name="Normal 5 3 3 3 3 5" xfId="46866"/>
    <cellStyle name="Normal 5 3 3 3 3 5 2" xfId="46867"/>
    <cellStyle name="Normal 5 3 3 3 3 5 3" xfId="46868"/>
    <cellStyle name="Normal 5 3 3 3 3 6" xfId="46869"/>
    <cellStyle name="Normal 5 3 3 3 3 7" xfId="46870"/>
    <cellStyle name="Normal 5 3 3 3 3 8" xfId="46871"/>
    <cellStyle name="Normal 5 3 3 3 3 9" xfId="46872"/>
    <cellStyle name="Normal 5 3 3 3 4" xfId="46873"/>
    <cellStyle name="Normal 5 3 3 3 4 2" xfId="46874"/>
    <cellStyle name="Normal 5 3 3 3 4 2 2" xfId="46875"/>
    <cellStyle name="Normal 5 3 3 3 4 2 2 2" xfId="46876"/>
    <cellStyle name="Normal 5 3 3 3 4 2 2 3" xfId="46877"/>
    <cellStyle name="Normal 5 3 3 3 4 2 3" xfId="46878"/>
    <cellStyle name="Normal 5 3 3 3 4 2 4" xfId="46879"/>
    <cellStyle name="Normal 5 3 3 3 4 2 5" xfId="46880"/>
    <cellStyle name="Normal 5 3 3 3 4 2 6" xfId="46881"/>
    <cellStyle name="Normal 5 3 3 3 4 3" xfId="46882"/>
    <cellStyle name="Normal 5 3 3 3 4 3 2" xfId="46883"/>
    <cellStyle name="Normal 5 3 3 3 4 3 3" xfId="46884"/>
    <cellStyle name="Normal 5 3 3 3 4 4" xfId="46885"/>
    <cellStyle name="Normal 5 3 3 3 4 5" xfId="46886"/>
    <cellStyle name="Normal 5 3 3 3 4 6" xfId="46887"/>
    <cellStyle name="Normal 5 3 3 3 4 7" xfId="46888"/>
    <cellStyle name="Normal 5 3 3 3 5" xfId="46889"/>
    <cellStyle name="Normal 5 3 3 3 5 2" xfId="46890"/>
    <cellStyle name="Normal 5 3 3 3 5 2 2" xfId="46891"/>
    <cellStyle name="Normal 5 3 3 3 5 2 3" xfId="46892"/>
    <cellStyle name="Normal 5 3 3 3 5 3" xfId="46893"/>
    <cellStyle name="Normal 5 3 3 3 5 4" xfId="46894"/>
    <cellStyle name="Normal 5 3 3 3 5 5" xfId="46895"/>
    <cellStyle name="Normal 5 3 3 3 5 6" xfId="46896"/>
    <cellStyle name="Normal 5 3 3 3 6" xfId="46897"/>
    <cellStyle name="Normal 5 3 3 3 6 2" xfId="46898"/>
    <cellStyle name="Normal 5 3 3 3 6 2 2" xfId="46899"/>
    <cellStyle name="Normal 5 3 3 3 6 2 3" xfId="46900"/>
    <cellStyle name="Normal 5 3 3 3 6 3" xfId="46901"/>
    <cellStyle name="Normal 5 3 3 3 6 4" xfId="46902"/>
    <cellStyle name="Normal 5 3 3 3 6 5" xfId="46903"/>
    <cellStyle name="Normal 5 3 3 3 6 6" xfId="46904"/>
    <cellStyle name="Normal 5 3 3 3 7" xfId="46905"/>
    <cellStyle name="Normal 5 3 3 3 7 2" xfId="46906"/>
    <cellStyle name="Normal 5 3 3 3 7 2 2" xfId="46907"/>
    <cellStyle name="Normal 5 3 3 3 7 2 3" xfId="46908"/>
    <cellStyle name="Normal 5 3 3 3 7 3" xfId="46909"/>
    <cellStyle name="Normal 5 3 3 3 7 4" xfId="46910"/>
    <cellStyle name="Normal 5 3 3 3 7 5" xfId="46911"/>
    <cellStyle name="Normal 5 3 3 3 7 6" xfId="46912"/>
    <cellStyle name="Normal 5 3 3 3 8" xfId="46913"/>
    <cellStyle name="Normal 5 3 3 3 8 2" xfId="46914"/>
    <cellStyle name="Normal 5 3 3 3 8 2 2" xfId="46915"/>
    <cellStyle name="Normal 5 3 3 3 8 2 3" xfId="46916"/>
    <cellStyle name="Normal 5 3 3 3 8 3" xfId="46917"/>
    <cellStyle name="Normal 5 3 3 3 8 4" xfId="46918"/>
    <cellStyle name="Normal 5 3 3 3 8 5" xfId="46919"/>
    <cellStyle name="Normal 5 3 3 3 8 6" xfId="46920"/>
    <cellStyle name="Normal 5 3 3 3 9" xfId="46921"/>
    <cellStyle name="Normal 5 3 3 3 9 2" xfId="46922"/>
    <cellStyle name="Normal 5 3 3 3 9 3" xfId="46923"/>
    <cellStyle name="Normal 5 3 3 4" xfId="46924"/>
    <cellStyle name="Normal 5 3 3 4 10" xfId="46925"/>
    <cellStyle name="Normal 5 3 3 4 2" xfId="46926"/>
    <cellStyle name="Normal 5 3 3 4 2 2" xfId="46927"/>
    <cellStyle name="Normal 5 3 3 4 2 2 2" xfId="46928"/>
    <cellStyle name="Normal 5 3 3 4 2 2 2 2" xfId="46929"/>
    <cellStyle name="Normal 5 3 3 4 2 2 2 3" xfId="46930"/>
    <cellStyle name="Normal 5 3 3 4 2 2 3" xfId="46931"/>
    <cellStyle name="Normal 5 3 3 4 2 2 4" xfId="46932"/>
    <cellStyle name="Normal 5 3 3 4 2 2 5" xfId="46933"/>
    <cellStyle name="Normal 5 3 3 4 2 2 6" xfId="46934"/>
    <cellStyle name="Normal 5 3 3 4 2 3" xfId="46935"/>
    <cellStyle name="Normal 5 3 3 4 2 3 2" xfId="46936"/>
    <cellStyle name="Normal 5 3 3 4 2 3 2 2" xfId="46937"/>
    <cellStyle name="Normal 5 3 3 4 2 3 2 3" xfId="46938"/>
    <cellStyle name="Normal 5 3 3 4 2 3 3" xfId="46939"/>
    <cellStyle name="Normal 5 3 3 4 2 3 4" xfId="46940"/>
    <cellStyle name="Normal 5 3 3 4 2 3 5" xfId="46941"/>
    <cellStyle name="Normal 5 3 3 4 2 3 6" xfId="46942"/>
    <cellStyle name="Normal 5 3 3 4 2 4" xfId="46943"/>
    <cellStyle name="Normal 5 3 3 4 2 4 2" xfId="46944"/>
    <cellStyle name="Normal 5 3 3 4 2 4 3" xfId="46945"/>
    <cellStyle name="Normal 5 3 3 4 2 5" xfId="46946"/>
    <cellStyle name="Normal 5 3 3 4 2 6" xfId="46947"/>
    <cellStyle name="Normal 5 3 3 4 2 7" xfId="46948"/>
    <cellStyle name="Normal 5 3 3 4 2 8" xfId="46949"/>
    <cellStyle name="Normal 5 3 3 4 3" xfId="46950"/>
    <cellStyle name="Normal 5 3 3 4 3 2" xfId="46951"/>
    <cellStyle name="Normal 5 3 3 4 3 2 2" xfId="46952"/>
    <cellStyle name="Normal 5 3 3 4 3 2 2 2" xfId="46953"/>
    <cellStyle name="Normal 5 3 3 4 3 2 2 3" xfId="46954"/>
    <cellStyle name="Normal 5 3 3 4 3 2 3" xfId="46955"/>
    <cellStyle name="Normal 5 3 3 4 3 2 4" xfId="46956"/>
    <cellStyle name="Normal 5 3 3 4 3 2 5" xfId="46957"/>
    <cellStyle name="Normal 5 3 3 4 3 2 6" xfId="46958"/>
    <cellStyle name="Normal 5 3 3 4 3 3" xfId="46959"/>
    <cellStyle name="Normal 5 3 3 4 3 3 2" xfId="46960"/>
    <cellStyle name="Normal 5 3 3 4 3 3 3" xfId="46961"/>
    <cellStyle name="Normal 5 3 3 4 3 4" xfId="46962"/>
    <cellStyle name="Normal 5 3 3 4 3 5" xfId="46963"/>
    <cellStyle name="Normal 5 3 3 4 3 6" xfId="46964"/>
    <cellStyle name="Normal 5 3 3 4 3 7" xfId="46965"/>
    <cellStyle name="Normal 5 3 3 4 4" xfId="46966"/>
    <cellStyle name="Normal 5 3 3 4 4 2" xfId="46967"/>
    <cellStyle name="Normal 5 3 3 4 4 2 2" xfId="46968"/>
    <cellStyle name="Normal 5 3 3 4 4 2 3" xfId="46969"/>
    <cellStyle name="Normal 5 3 3 4 4 3" xfId="46970"/>
    <cellStyle name="Normal 5 3 3 4 4 4" xfId="46971"/>
    <cellStyle name="Normal 5 3 3 4 4 5" xfId="46972"/>
    <cellStyle name="Normal 5 3 3 4 4 6" xfId="46973"/>
    <cellStyle name="Normal 5 3 3 4 5" xfId="46974"/>
    <cellStyle name="Normal 5 3 3 4 5 2" xfId="46975"/>
    <cellStyle name="Normal 5 3 3 4 5 2 2" xfId="46976"/>
    <cellStyle name="Normal 5 3 3 4 5 2 3" xfId="46977"/>
    <cellStyle name="Normal 5 3 3 4 5 3" xfId="46978"/>
    <cellStyle name="Normal 5 3 3 4 5 4" xfId="46979"/>
    <cellStyle name="Normal 5 3 3 4 5 5" xfId="46980"/>
    <cellStyle name="Normal 5 3 3 4 5 6" xfId="46981"/>
    <cellStyle name="Normal 5 3 3 4 6" xfId="46982"/>
    <cellStyle name="Normal 5 3 3 4 6 2" xfId="46983"/>
    <cellStyle name="Normal 5 3 3 4 6 3" xfId="46984"/>
    <cellStyle name="Normal 5 3 3 4 7" xfId="46985"/>
    <cellStyle name="Normal 5 3 3 4 8" xfId="46986"/>
    <cellStyle name="Normal 5 3 3 4 9" xfId="46987"/>
    <cellStyle name="Normal 5 3 3 5" xfId="46988"/>
    <cellStyle name="Normal 5 3 3 5 2" xfId="46989"/>
    <cellStyle name="Normal 5 3 3 5 2 2" xfId="46990"/>
    <cellStyle name="Normal 5 3 3 5 2 2 2" xfId="46991"/>
    <cellStyle name="Normal 5 3 3 5 2 2 2 2" xfId="46992"/>
    <cellStyle name="Normal 5 3 3 5 2 2 2 3" xfId="46993"/>
    <cellStyle name="Normal 5 3 3 5 2 2 3" xfId="46994"/>
    <cellStyle name="Normal 5 3 3 5 2 2 4" xfId="46995"/>
    <cellStyle name="Normal 5 3 3 5 2 2 5" xfId="46996"/>
    <cellStyle name="Normal 5 3 3 5 2 2 6" xfId="46997"/>
    <cellStyle name="Normal 5 3 3 5 2 3" xfId="46998"/>
    <cellStyle name="Normal 5 3 3 5 2 3 2" xfId="46999"/>
    <cellStyle name="Normal 5 3 3 5 2 3 3" xfId="47000"/>
    <cellStyle name="Normal 5 3 3 5 2 4" xfId="47001"/>
    <cellStyle name="Normal 5 3 3 5 2 5" xfId="47002"/>
    <cellStyle name="Normal 5 3 3 5 2 6" xfId="47003"/>
    <cellStyle name="Normal 5 3 3 5 2 7" xfId="47004"/>
    <cellStyle name="Normal 5 3 3 5 3" xfId="47005"/>
    <cellStyle name="Normal 5 3 3 5 3 2" xfId="47006"/>
    <cellStyle name="Normal 5 3 3 5 3 2 2" xfId="47007"/>
    <cellStyle name="Normal 5 3 3 5 3 2 3" xfId="47008"/>
    <cellStyle name="Normal 5 3 3 5 3 3" xfId="47009"/>
    <cellStyle name="Normal 5 3 3 5 3 4" xfId="47010"/>
    <cellStyle name="Normal 5 3 3 5 3 5" xfId="47011"/>
    <cellStyle name="Normal 5 3 3 5 3 6" xfId="47012"/>
    <cellStyle name="Normal 5 3 3 5 4" xfId="47013"/>
    <cellStyle name="Normal 5 3 3 5 4 2" xfId="47014"/>
    <cellStyle name="Normal 5 3 3 5 4 2 2" xfId="47015"/>
    <cellStyle name="Normal 5 3 3 5 4 2 3" xfId="47016"/>
    <cellStyle name="Normal 5 3 3 5 4 3" xfId="47017"/>
    <cellStyle name="Normal 5 3 3 5 4 4" xfId="47018"/>
    <cellStyle name="Normal 5 3 3 5 4 5" xfId="47019"/>
    <cellStyle name="Normal 5 3 3 5 4 6" xfId="47020"/>
    <cellStyle name="Normal 5 3 3 5 5" xfId="47021"/>
    <cellStyle name="Normal 5 3 3 5 5 2" xfId="47022"/>
    <cellStyle name="Normal 5 3 3 5 5 3" xfId="47023"/>
    <cellStyle name="Normal 5 3 3 5 6" xfId="47024"/>
    <cellStyle name="Normal 5 3 3 5 7" xfId="47025"/>
    <cellStyle name="Normal 5 3 3 5 8" xfId="47026"/>
    <cellStyle name="Normal 5 3 3 5 9" xfId="47027"/>
    <cellStyle name="Normal 5 3 3 6" xfId="47028"/>
    <cellStyle name="Normal 5 3 3 6 2" xfId="47029"/>
    <cellStyle name="Normal 5 3 3 6 2 2" xfId="47030"/>
    <cellStyle name="Normal 5 3 3 6 2 2 2" xfId="47031"/>
    <cellStyle name="Normal 5 3 3 6 2 2 3" xfId="47032"/>
    <cellStyle name="Normal 5 3 3 6 2 3" xfId="47033"/>
    <cellStyle name="Normal 5 3 3 6 2 4" xfId="47034"/>
    <cellStyle name="Normal 5 3 3 6 2 5" xfId="47035"/>
    <cellStyle name="Normal 5 3 3 6 2 6" xfId="47036"/>
    <cellStyle name="Normal 5 3 3 6 3" xfId="47037"/>
    <cellStyle name="Normal 5 3 3 6 3 2" xfId="47038"/>
    <cellStyle name="Normal 5 3 3 6 3 3" xfId="47039"/>
    <cellStyle name="Normal 5 3 3 6 4" xfId="47040"/>
    <cellStyle name="Normal 5 3 3 6 5" xfId="47041"/>
    <cellStyle name="Normal 5 3 3 6 6" xfId="47042"/>
    <cellStyle name="Normal 5 3 3 6 7" xfId="47043"/>
    <cellStyle name="Normal 5 3 3 7" xfId="47044"/>
    <cellStyle name="Normal 5 3 3 7 2" xfId="47045"/>
    <cellStyle name="Normal 5 3 3 7 2 2" xfId="47046"/>
    <cellStyle name="Normal 5 3 3 7 2 3" xfId="47047"/>
    <cellStyle name="Normal 5 3 3 7 3" xfId="47048"/>
    <cellStyle name="Normal 5 3 3 7 4" xfId="47049"/>
    <cellStyle name="Normal 5 3 3 7 5" xfId="47050"/>
    <cellStyle name="Normal 5 3 3 7 6" xfId="47051"/>
    <cellStyle name="Normal 5 3 3 8" xfId="47052"/>
    <cellStyle name="Normal 5 3 3 8 2" xfId="47053"/>
    <cellStyle name="Normal 5 3 3 8 2 2" xfId="47054"/>
    <cellStyle name="Normal 5 3 3 8 2 3" xfId="47055"/>
    <cellStyle name="Normal 5 3 3 8 3" xfId="47056"/>
    <cellStyle name="Normal 5 3 3 8 4" xfId="47057"/>
    <cellStyle name="Normal 5 3 3 8 5" xfId="47058"/>
    <cellStyle name="Normal 5 3 3 8 6" xfId="47059"/>
    <cellStyle name="Normal 5 3 3 9" xfId="47060"/>
    <cellStyle name="Normal 5 3 3 9 2" xfId="47061"/>
    <cellStyle name="Normal 5 3 3 9 2 2" xfId="47062"/>
    <cellStyle name="Normal 5 3 3 9 2 3" xfId="47063"/>
    <cellStyle name="Normal 5 3 3 9 3" xfId="47064"/>
    <cellStyle name="Normal 5 3 3 9 4" xfId="47065"/>
    <cellStyle name="Normal 5 3 3 9 5" xfId="47066"/>
    <cellStyle name="Normal 5 3 3 9 6" xfId="47067"/>
    <cellStyle name="Normal 5 3 4" xfId="47068"/>
    <cellStyle name="Normal 5 3 5" xfId="47069"/>
    <cellStyle name="Normal 5 3 5 10" xfId="47070"/>
    <cellStyle name="Normal 5 3 5 11" xfId="47071"/>
    <cellStyle name="Normal 5 3 5 12" xfId="47072"/>
    <cellStyle name="Normal 5 3 5 13" xfId="47073"/>
    <cellStyle name="Normal 5 3 5 2" xfId="47074"/>
    <cellStyle name="Normal 5 3 5 2 10" xfId="47075"/>
    <cellStyle name="Normal 5 3 5 2 2" xfId="47076"/>
    <cellStyle name="Normal 5 3 5 2 2 2" xfId="47077"/>
    <cellStyle name="Normal 5 3 5 2 2 2 2" xfId="47078"/>
    <cellStyle name="Normal 5 3 5 2 2 2 2 2" xfId="47079"/>
    <cellStyle name="Normal 5 3 5 2 2 2 2 3" xfId="47080"/>
    <cellStyle name="Normal 5 3 5 2 2 2 3" xfId="47081"/>
    <cellStyle name="Normal 5 3 5 2 2 2 4" xfId="47082"/>
    <cellStyle name="Normal 5 3 5 2 2 2 5" xfId="47083"/>
    <cellStyle name="Normal 5 3 5 2 2 2 6" xfId="47084"/>
    <cellStyle name="Normal 5 3 5 2 2 3" xfId="47085"/>
    <cellStyle name="Normal 5 3 5 2 2 3 2" xfId="47086"/>
    <cellStyle name="Normal 5 3 5 2 2 3 2 2" xfId="47087"/>
    <cellStyle name="Normal 5 3 5 2 2 3 2 3" xfId="47088"/>
    <cellStyle name="Normal 5 3 5 2 2 3 3" xfId="47089"/>
    <cellStyle name="Normal 5 3 5 2 2 3 4" xfId="47090"/>
    <cellStyle name="Normal 5 3 5 2 2 3 5" xfId="47091"/>
    <cellStyle name="Normal 5 3 5 2 2 3 6" xfId="47092"/>
    <cellStyle name="Normal 5 3 5 2 2 4" xfId="47093"/>
    <cellStyle name="Normal 5 3 5 2 2 4 2" xfId="47094"/>
    <cellStyle name="Normal 5 3 5 2 2 4 3" xfId="47095"/>
    <cellStyle name="Normal 5 3 5 2 2 5" xfId="47096"/>
    <cellStyle name="Normal 5 3 5 2 2 6" xfId="47097"/>
    <cellStyle name="Normal 5 3 5 2 2 7" xfId="47098"/>
    <cellStyle name="Normal 5 3 5 2 2 8" xfId="47099"/>
    <cellStyle name="Normal 5 3 5 2 3" xfId="47100"/>
    <cellStyle name="Normal 5 3 5 2 3 2" xfId="47101"/>
    <cellStyle name="Normal 5 3 5 2 3 2 2" xfId="47102"/>
    <cellStyle name="Normal 5 3 5 2 3 2 2 2" xfId="47103"/>
    <cellStyle name="Normal 5 3 5 2 3 2 2 3" xfId="47104"/>
    <cellStyle name="Normal 5 3 5 2 3 2 3" xfId="47105"/>
    <cellStyle name="Normal 5 3 5 2 3 2 4" xfId="47106"/>
    <cellStyle name="Normal 5 3 5 2 3 2 5" xfId="47107"/>
    <cellStyle name="Normal 5 3 5 2 3 2 6" xfId="47108"/>
    <cellStyle name="Normal 5 3 5 2 3 3" xfId="47109"/>
    <cellStyle name="Normal 5 3 5 2 3 3 2" xfId="47110"/>
    <cellStyle name="Normal 5 3 5 2 3 3 3" xfId="47111"/>
    <cellStyle name="Normal 5 3 5 2 3 4" xfId="47112"/>
    <cellStyle name="Normal 5 3 5 2 3 5" xfId="47113"/>
    <cellStyle name="Normal 5 3 5 2 3 6" xfId="47114"/>
    <cellStyle name="Normal 5 3 5 2 3 7" xfId="47115"/>
    <cellStyle name="Normal 5 3 5 2 4" xfId="47116"/>
    <cellStyle name="Normal 5 3 5 2 4 2" xfId="47117"/>
    <cellStyle name="Normal 5 3 5 2 4 2 2" xfId="47118"/>
    <cellStyle name="Normal 5 3 5 2 4 2 3" xfId="47119"/>
    <cellStyle name="Normal 5 3 5 2 4 3" xfId="47120"/>
    <cellStyle name="Normal 5 3 5 2 4 4" xfId="47121"/>
    <cellStyle name="Normal 5 3 5 2 4 5" xfId="47122"/>
    <cellStyle name="Normal 5 3 5 2 4 6" xfId="47123"/>
    <cellStyle name="Normal 5 3 5 2 5" xfId="47124"/>
    <cellStyle name="Normal 5 3 5 2 5 2" xfId="47125"/>
    <cellStyle name="Normal 5 3 5 2 5 2 2" xfId="47126"/>
    <cellStyle name="Normal 5 3 5 2 5 2 3" xfId="47127"/>
    <cellStyle name="Normal 5 3 5 2 5 3" xfId="47128"/>
    <cellStyle name="Normal 5 3 5 2 5 4" xfId="47129"/>
    <cellStyle name="Normal 5 3 5 2 5 5" xfId="47130"/>
    <cellStyle name="Normal 5 3 5 2 5 6" xfId="47131"/>
    <cellStyle name="Normal 5 3 5 2 6" xfId="47132"/>
    <cellStyle name="Normal 5 3 5 2 6 2" xfId="47133"/>
    <cellStyle name="Normal 5 3 5 2 6 3" xfId="47134"/>
    <cellStyle name="Normal 5 3 5 2 7" xfId="47135"/>
    <cellStyle name="Normal 5 3 5 2 8" xfId="47136"/>
    <cellStyle name="Normal 5 3 5 2 9" xfId="47137"/>
    <cellStyle name="Normal 5 3 5 3" xfId="47138"/>
    <cellStyle name="Normal 5 3 5 3 2" xfId="47139"/>
    <cellStyle name="Normal 5 3 5 3 2 2" xfId="47140"/>
    <cellStyle name="Normal 5 3 5 3 2 2 2" xfId="47141"/>
    <cellStyle name="Normal 5 3 5 3 2 2 2 2" xfId="47142"/>
    <cellStyle name="Normal 5 3 5 3 2 2 2 3" xfId="47143"/>
    <cellStyle name="Normal 5 3 5 3 2 2 3" xfId="47144"/>
    <cellStyle name="Normal 5 3 5 3 2 2 4" xfId="47145"/>
    <cellStyle name="Normal 5 3 5 3 2 2 5" xfId="47146"/>
    <cellStyle name="Normal 5 3 5 3 2 2 6" xfId="47147"/>
    <cellStyle name="Normal 5 3 5 3 2 3" xfId="47148"/>
    <cellStyle name="Normal 5 3 5 3 2 3 2" xfId="47149"/>
    <cellStyle name="Normal 5 3 5 3 2 3 3" xfId="47150"/>
    <cellStyle name="Normal 5 3 5 3 2 4" xfId="47151"/>
    <cellStyle name="Normal 5 3 5 3 2 5" xfId="47152"/>
    <cellStyle name="Normal 5 3 5 3 2 6" xfId="47153"/>
    <cellStyle name="Normal 5 3 5 3 2 7" xfId="47154"/>
    <cellStyle name="Normal 5 3 5 3 3" xfId="47155"/>
    <cellStyle name="Normal 5 3 5 3 3 2" xfId="47156"/>
    <cellStyle name="Normal 5 3 5 3 3 2 2" xfId="47157"/>
    <cellStyle name="Normal 5 3 5 3 3 2 3" xfId="47158"/>
    <cellStyle name="Normal 5 3 5 3 3 3" xfId="47159"/>
    <cellStyle name="Normal 5 3 5 3 3 4" xfId="47160"/>
    <cellStyle name="Normal 5 3 5 3 3 5" xfId="47161"/>
    <cellStyle name="Normal 5 3 5 3 3 6" xfId="47162"/>
    <cellStyle name="Normal 5 3 5 3 4" xfId="47163"/>
    <cellStyle name="Normal 5 3 5 3 4 2" xfId="47164"/>
    <cellStyle name="Normal 5 3 5 3 4 2 2" xfId="47165"/>
    <cellStyle name="Normal 5 3 5 3 4 2 3" xfId="47166"/>
    <cellStyle name="Normal 5 3 5 3 4 3" xfId="47167"/>
    <cellStyle name="Normal 5 3 5 3 4 4" xfId="47168"/>
    <cellStyle name="Normal 5 3 5 3 4 5" xfId="47169"/>
    <cellStyle name="Normal 5 3 5 3 4 6" xfId="47170"/>
    <cellStyle name="Normal 5 3 5 3 5" xfId="47171"/>
    <cellStyle name="Normal 5 3 5 3 5 2" xfId="47172"/>
    <cellStyle name="Normal 5 3 5 3 5 3" xfId="47173"/>
    <cellStyle name="Normal 5 3 5 3 6" xfId="47174"/>
    <cellStyle name="Normal 5 3 5 3 7" xfId="47175"/>
    <cellStyle name="Normal 5 3 5 3 8" xfId="47176"/>
    <cellStyle name="Normal 5 3 5 3 9" xfId="47177"/>
    <cellStyle name="Normal 5 3 5 4" xfId="47178"/>
    <cellStyle name="Normal 5 3 5 4 2" xfId="47179"/>
    <cellStyle name="Normal 5 3 5 4 2 2" xfId="47180"/>
    <cellStyle name="Normal 5 3 5 4 2 2 2" xfId="47181"/>
    <cellStyle name="Normal 5 3 5 4 2 2 3" xfId="47182"/>
    <cellStyle name="Normal 5 3 5 4 2 3" xfId="47183"/>
    <cellStyle name="Normal 5 3 5 4 2 4" xfId="47184"/>
    <cellStyle name="Normal 5 3 5 4 2 5" xfId="47185"/>
    <cellStyle name="Normal 5 3 5 4 2 6" xfId="47186"/>
    <cellStyle name="Normal 5 3 5 4 3" xfId="47187"/>
    <cellStyle name="Normal 5 3 5 4 3 2" xfId="47188"/>
    <cellStyle name="Normal 5 3 5 4 3 3" xfId="47189"/>
    <cellStyle name="Normal 5 3 5 4 4" xfId="47190"/>
    <cellStyle name="Normal 5 3 5 4 5" xfId="47191"/>
    <cellStyle name="Normal 5 3 5 4 6" xfId="47192"/>
    <cellStyle name="Normal 5 3 5 4 7" xfId="47193"/>
    <cellStyle name="Normal 5 3 5 5" xfId="47194"/>
    <cellStyle name="Normal 5 3 5 5 2" xfId="47195"/>
    <cellStyle name="Normal 5 3 5 5 2 2" xfId="47196"/>
    <cellStyle name="Normal 5 3 5 5 2 3" xfId="47197"/>
    <cellStyle name="Normal 5 3 5 5 3" xfId="47198"/>
    <cellStyle name="Normal 5 3 5 5 4" xfId="47199"/>
    <cellStyle name="Normal 5 3 5 5 5" xfId="47200"/>
    <cellStyle name="Normal 5 3 5 5 6" xfId="47201"/>
    <cellStyle name="Normal 5 3 5 6" xfId="47202"/>
    <cellStyle name="Normal 5 3 5 6 2" xfId="47203"/>
    <cellStyle name="Normal 5 3 5 6 2 2" xfId="47204"/>
    <cellStyle name="Normal 5 3 5 6 2 3" xfId="47205"/>
    <cellStyle name="Normal 5 3 5 6 3" xfId="47206"/>
    <cellStyle name="Normal 5 3 5 6 4" xfId="47207"/>
    <cellStyle name="Normal 5 3 5 6 5" xfId="47208"/>
    <cellStyle name="Normal 5 3 5 6 6" xfId="47209"/>
    <cellStyle name="Normal 5 3 5 7" xfId="47210"/>
    <cellStyle name="Normal 5 3 5 7 2" xfId="47211"/>
    <cellStyle name="Normal 5 3 5 7 2 2" xfId="47212"/>
    <cellStyle name="Normal 5 3 5 7 2 3" xfId="47213"/>
    <cellStyle name="Normal 5 3 5 7 3" xfId="47214"/>
    <cellStyle name="Normal 5 3 5 7 4" xfId="47215"/>
    <cellStyle name="Normal 5 3 5 7 5" xfId="47216"/>
    <cellStyle name="Normal 5 3 5 7 6" xfId="47217"/>
    <cellStyle name="Normal 5 3 5 8" xfId="47218"/>
    <cellStyle name="Normal 5 3 5 8 2" xfId="47219"/>
    <cellStyle name="Normal 5 3 5 8 2 2" xfId="47220"/>
    <cellStyle name="Normal 5 3 5 8 2 3" xfId="47221"/>
    <cellStyle name="Normal 5 3 5 8 3" xfId="47222"/>
    <cellStyle name="Normal 5 3 5 8 4" xfId="47223"/>
    <cellStyle name="Normal 5 3 5 8 5" xfId="47224"/>
    <cellStyle name="Normal 5 3 5 8 6" xfId="47225"/>
    <cellStyle name="Normal 5 3 5 9" xfId="47226"/>
    <cellStyle name="Normal 5 3 5 9 2" xfId="47227"/>
    <cellStyle name="Normal 5 3 5 9 3" xfId="47228"/>
    <cellStyle name="Normal 5 3 6" xfId="47229"/>
    <cellStyle name="Normal 5 3 6 10" xfId="47230"/>
    <cellStyle name="Normal 5 3 6 2" xfId="47231"/>
    <cellStyle name="Normal 5 3 6 2 2" xfId="47232"/>
    <cellStyle name="Normal 5 3 6 2 2 2" xfId="47233"/>
    <cellStyle name="Normal 5 3 6 2 2 2 2" xfId="47234"/>
    <cellStyle name="Normal 5 3 6 2 2 2 3" xfId="47235"/>
    <cellStyle name="Normal 5 3 6 2 2 3" xfId="47236"/>
    <cellStyle name="Normal 5 3 6 2 2 4" xfId="47237"/>
    <cellStyle name="Normal 5 3 6 2 2 5" xfId="47238"/>
    <cellStyle name="Normal 5 3 6 2 2 6" xfId="47239"/>
    <cellStyle name="Normal 5 3 6 2 3" xfId="47240"/>
    <cellStyle name="Normal 5 3 6 2 3 2" xfId="47241"/>
    <cellStyle name="Normal 5 3 6 2 3 2 2" xfId="47242"/>
    <cellStyle name="Normal 5 3 6 2 3 2 3" xfId="47243"/>
    <cellStyle name="Normal 5 3 6 2 3 3" xfId="47244"/>
    <cellStyle name="Normal 5 3 6 2 3 4" xfId="47245"/>
    <cellStyle name="Normal 5 3 6 2 3 5" xfId="47246"/>
    <cellStyle name="Normal 5 3 6 2 3 6" xfId="47247"/>
    <cellStyle name="Normal 5 3 6 2 4" xfId="47248"/>
    <cellStyle name="Normal 5 3 6 2 4 2" xfId="47249"/>
    <cellStyle name="Normal 5 3 6 2 4 3" xfId="47250"/>
    <cellStyle name="Normal 5 3 6 2 5" xfId="47251"/>
    <cellStyle name="Normal 5 3 6 2 6" xfId="47252"/>
    <cellStyle name="Normal 5 3 6 2 7" xfId="47253"/>
    <cellStyle name="Normal 5 3 6 2 8" xfId="47254"/>
    <cellStyle name="Normal 5 3 6 3" xfId="47255"/>
    <cellStyle name="Normal 5 3 6 3 2" xfId="47256"/>
    <cellStyle name="Normal 5 3 6 3 2 2" xfId="47257"/>
    <cellStyle name="Normal 5 3 6 3 2 2 2" xfId="47258"/>
    <cellStyle name="Normal 5 3 6 3 2 2 3" xfId="47259"/>
    <cellStyle name="Normal 5 3 6 3 2 3" xfId="47260"/>
    <cellStyle name="Normal 5 3 6 3 2 4" xfId="47261"/>
    <cellStyle name="Normal 5 3 6 3 2 5" xfId="47262"/>
    <cellStyle name="Normal 5 3 6 3 2 6" xfId="47263"/>
    <cellStyle name="Normal 5 3 6 3 3" xfId="47264"/>
    <cellStyle name="Normal 5 3 6 3 3 2" xfId="47265"/>
    <cellStyle name="Normal 5 3 6 3 3 3" xfId="47266"/>
    <cellStyle name="Normal 5 3 6 3 4" xfId="47267"/>
    <cellStyle name="Normal 5 3 6 3 5" xfId="47268"/>
    <cellStyle name="Normal 5 3 6 3 6" xfId="47269"/>
    <cellStyle name="Normal 5 3 6 3 7" xfId="47270"/>
    <cellStyle name="Normal 5 3 6 4" xfId="47271"/>
    <cellStyle name="Normal 5 3 6 4 2" xfId="47272"/>
    <cellStyle name="Normal 5 3 6 4 2 2" xfId="47273"/>
    <cellStyle name="Normal 5 3 6 4 2 3" xfId="47274"/>
    <cellStyle name="Normal 5 3 6 4 3" xfId="47275"/>
    <cellStyle name="Normal 5 3 6 4 4" xfId="47276"/>
    <cellStyle name="Normal 5 3 6 4 5" xfId="47277"/>
    <cellStyle name="Normal 5 3 6 4 6" xfId="47278"/>
    <cellStyle name="Normal 5 3 6 5" xfId="47279"/>
    <cellStyle name="Normal 5 3 6 5 2" xfId="47280"/>
    <cellStyle name="Normal 5 3 6 5 2 2" xfId="47281"/>
    <cellStyle name="Normal 5 3 6 5 2 3" xfId="47282"/>
    <cellStyle name="Normal 5 3 6 5 3" xfId="47283"/>
    <cellStyle name="Normal 5 3 6 5 4" xfId="47284"/>
    <cellStyle name="Normal 5 3 6 5 5" xfId="47285"/>
    <cellStyle name="Normal 5 3 6 5 6" xfId="47286"/>
    <cellStyle name="Normal 5 3 6 6" xfId="47287"/>
    <cellStyle name="Normal 5 3 6 6 2" xfId="47288"/>
    <cellStyle name="Normal 5 3 6 6 3" xfId="47289"/>
    <cellStyle name="Normal 5 3 6 7" xfId="47290"/>
    <cellStyle name="Normal 5 3 6 8" xfId="47291"/>
    <cellStyle name="Normal 5 3 6 9" xfId="47292"/>
    <cellStyle name="Normal 5 3 7" xfId="47293"/>
    <cellStyle name="Normal 5 3 7 2" xfId="47294"/>
    <cellStyle name="Normal 5 3 7 2 2" xfId="47295"/>
    <cellStyle name="Normal 5 3 7 2 3" xfId="47296"/>
    <cellStyle name="Normal 5 3 7 3" xfId="47297"/>
    <cellStyle name="Normal 5 3 7 4" xfId="47298"/>
    <cellStyle name="Normal 5 3 7 5" xfId="47299"/>
    <cellStyle name="Normal 5 3 7 6" xfId="47300"/>
    <cellStyle name="Normal 5 3 8" xfId="47301"/>
    <cellStyle name="Normal 5 3 8 2" xfId="47302"/>
    <cellStyle name="Normal 5 3 8 2 2" xfId="47303"/>
    <cellStyle name="Normal 5 3 8 2 3" xfId="47304"/>
    <cellStyle name="Normal 5 3 8 3" xfId="47305"/>
    <cellStyle name="Normal 5 3 8 4" xfId="47306"/>
    <cellStyle name="Normal 5 3 8 5" xfId="47307"/>
    <cellStyle name="Normal 5 3 8 6" xfId="47308"/>
    <cellStyle name="Normal 5 3 9" xfId="47309"/>
    <cellStyle name="Normal 5 3 9 2" xfId="47310"/>
    <cellStyle name="Normal 5 3 9 2 2" xfId="47311"/>
    <cellStyle name="Normal 5 3 9 2 3" xfId="47312"/>
    <cellStyle name="Normal 5 3 9 3" xfId="47313"/>
    <cellStyle name="Normal 5 3 9 4" xfId="47314"/>
    <cellStyle name="Normal 5 3 9 5" xfId="47315"/>
    <cellStyle name="Normal 5 3 9 6" xfId="47316"/>
    <cellStyle name="Normal 5 30" xfId="259"/>
    <cellStyle name="Normal 5 31" xfId="260"/>
    <cellStyle name="Normal 5 32" xfId="261"/>
    <cellStyle name="Normal 5 4" xfId="262"/>
    <cellStyle name="Normal 5 4 10" xfId="47317"/>
    <cellStyle name="Normal 5 4 10 2" xfId="47318"/>
    <cellStyle name="Normal 5 4 10 2 2" xfId="47319"/>
    <cellStyle name="Normal 5 4 10 2 3" xfId="47320"/>
    <cellStyle name="Normal 5 4 10 3" xfId="47321"/>
    <cellStyle name="Normal 5 4 10 4" xfId="47322"/>
    <cellStyle name="Normal 5 4 10 5" xfId="47323"/>
    <cellStyle name="Normal 5 4 10 6" xfId="47324"/>
    <cellStyle name="Normal 5 4 11" xfId="47325"/>
    <cellStyle name="Normal 5 4 11 2" xfId="47326"/>
    <cellStyle name="Normal 5 4 11 3" xfId="47327"/>
    <cellStyle name="Normal 5 4 12" xfId="47328"/>
    <cellStyle name="Normal 5 4 13" xfId="47329"/>
    <cellStyle name="Normal 5 4 14" xfId="47330"/>
    <cellStyle name="Normal 5 4 15" xfId="47331"/>
    <cellStyle name="Normal 5 4 2" xfId="439"/>
    <cellStyle name="Normal 5 4 2 10" xfId="47332"/>
    <cellStyle name="Normal 5 4 2 10 2" xfId="47333"/>
    <cellStyle name="Normal 5 4 2 10 3" xfId="47334"/>
    <cellStyle name="Normal 5 4 2 11" xfId="47335"/>
    <cellStyle name="Normal 5 4 2 12" xfId="47336"/>
    <cellStyle name="Normal 5 4 2 13" xfId="47337"/>
    <cellStyle name="Normal 5 4 2 14" xfId="47338"/>
    <cellStyle name="Normal 5 4 2 2" xfId="47339"/>
    <cellStyle name="Normal 5 4 2 2 10" xfId="47340"/>
    <cellStyle name="Normal 5 4 2 2 11" xfId="47341"/>
    <cellStyle name="Normal 5 4 2 2 12" xfId="47342"/>
    <cellStyle name="Normal 5 4 2 2 13" xfId="47343"/>
    <cellStyle name="Normal 5 4 2 2 2" xfId="47344"/>
    <cellStyle name="Normal 5 4 2 2 2 10" xfId="47345"/>
    <cellStyle name="Normal 5 4 2 2 2 2" xfId="47346"/>
    <cellStyle name="Normal 5 4 2 2 2 2 2" xfId="47347"/>
    <cellStyle name="Normal 5 4 2 2 2 2 2 2" xfId="47348"/>
    <cellStyle name="Normal 5 4 2 2 2 2 2 2 2" xfId="47349"/>
    <cellStyle name="Normal 5 4 2 2 2 2 2 2 3" xfId="47350"/>
    <cellStyle name="Normal 5 4 2 2 2 2 2 3" xfId="47351"/>
    <cellStyle name="Normal 5 4 2 2 2 2 2 4" xfId="47352"/>
    <cellStyle name="Normal 5 4 2 2 2 2 2 5" xfId="47353"/>
    <cellStyle name="Normal 5 4 2 2 2 2 2 6" xfId="47354"/>
    <cellStyle name="Normal 5 4 2 2 2 2 3" xfId="47355"/>
    <cellStyle name="Normal 5 4 2 2 2 2 3 2" xfId="47356"/>
    <cellStyle name="Normal 5 4 2 2 2 2 3 2 2" xfId="47357"/>
    <cellStyle name="Normal 5 4 2 2 2 2 3 2 3" xfId="47358"/>
    <cellStyle name="Normal 5 4 2 2 2 2 3 3" xfId="47359"/>
    <cellStyle name="Normal 5 4 2 2 2 2 3 4" xfId="47360"/>
    <cellStyle name="Normal 5 4 2 2 2 2 3 5" xfId="47361"/>
    <cellStyle name="Normal 5 4 2 2 2 2 3 6" xfId="47362"/>
    <cellStyle name="Normal 5 4 2 2 2 2 4" xfId="47363"/>
    <cellStyle name="Normal 5 4 2 2 2 2 4 2" xfId="47364"/>
    <cellStyle name="Normal 5 4 2 2 2 2 4 3" xfId="47365"/>
    <cellStyle name="Normal 5 4 2 2 2 2 5" xfId="47366"/>
    <cellStyle name="Normal 5 4 2 2 2 2 6" xfId="47367"/>
    <cellStyle name="Normal 5 4 2 2 2 2 7" xfId="47368"/>
    <cellStyle name="Normal 5 4 2 2 2 2 8" xfId="47369"/>
    <cellStyle name="Normal 5 4 2 2 2 3" xfId="47370"/>
    <cellStyle name="Normal 5 4 2 2 2 3 2" xfId="47371"/>
    <cellStyle name="Normal 5 4 2 2 2 3 2 2" xfId="47372"/>
    <cellStyle name="Normal 5 4 2 2 2 3 2 2 2" xfId="47373"/>
    <cellStyle name="Normal 5 4 2 2 2 3 2 2 3" xfId="47374"/>
    <cellStyle name="Normal 5 4 2 2 2 3 2 3" xfId="47375"/>
    <cellStyle name="Normal 5 4 2 2 2 3 2 4" xfId="47376"/>
    <cellStyle name="Normal 5 4 2 2 2 3 2 5" xfId="47377"/>
    <cellStyle name="Normal 5 4 2 2 2 3 2 6" xfId="47378"/>
    <cellStyle name="Normal 5 4 2 2 2 3 3" xfId="47379"/>
    <cellStyle name="Normal 5 4 2 2 2 3 3 2" xfId="47380"/>
    <cellStyle name="Normal 5 4 2 2 2 3 3 3" xfId="47381"/>
    <cellStyle name="Normal 5 4 2 2 2 3 4" xfId="47382"/>
    <cellStyle name="Normal 5 4 2 2 2 3 5" xfId="47383"/>
    <cellStyle name="Normal 5 4 2 2 2 3 6" xfId="47384"/>
    <cellStyle name="Normal 5 4 2 2 2 3 7" xfId="47385"/>
    <cellStyle name="Normal 5 4 2 2 2 4" xfId="47386"/>
    <cellStyle name="Normal 5 4 2 2 2 4 2" xfId="47387"/>
    <cellStyle name="Normal 5 4 2 2 2 4 2 2" xfId="47388"/>
    <cellStyle name="Normal 5 4 2 2 2 4 2 3" xfId="47389"/>
    <cellStyle name="Normal 5 4 2 2 2 4 3" xfId="47390"/>
    <cellStyle name="Normal 5 4 2 2 2 4 4" xfId="47391"/>
    <cellStyle name="Normal 5 4 2 2 2 4 5" xfId="47392"/>
    <cellStyle name="Normal 5 4 2 2 2 4 6" xfId="47393"/>
    <cellStyle name="Normal 5 4 2 2 2 5" xfId="47394"/>
    <cellStyle name="Normal 5 4 2 2 2 5 2" xfId="47395"/>
    <cellStyle name="Normal 5 4 2 2 2 5 2 2" xfId="47396"/>
    <cellStyle name="Normal 5 4 2 2 2 5 2 3" xfId="47397"/>
    <cellStyle name="Normal 5 4 2 2 2 5 3" xfId="47398"/>
    <cellStyle name="Normal 5 4 2 2 2 5 4" xfId="47399"/>
    <cellStyle name="Normal 5 4 2 2 2 5 5" xfId="47400"/>
    <cellStyle name="Normal 5 4 2 2 2 5 6" xfId="47401"/>
    <cellStyle name="Normal 5 4 2 2 2 6" xfId="47402"/>
    <cellStyle name="Normal 5 4 2 2 2 6 2" xfId="47403"/>
    <cellStyle name="Normal 5 4 2 2 2 6 3" xfId="47404"/>
    <cellStyle name="Normal 5 4 2 2 2 7" xfId="47405"/>
    <cellStyle name="Normal 5 4 2 2 2 8" xfId="47406"/>
    <cellStyle name="Normal 5 4 2 2 2 9" xfId="47407"/>
    <cellStyle name="Normal 5 4 2 2 3" xfId="47408"/>
    <cellStyle name="Normal 5 4 2 2 3 2" xfId="47409"/>
    <cellStyle name="Normal 5 4 2 2 3 2 2" xfId="47410"/>
    <cellStyle name="Normal 5 4 2 2 3 2 2 2" xfId="47411"/>
    <cellStyle name="Normal 5 4 2 2 3 2 2 2 2" xfId="47412"/>
    <cellStyle name="Normal 5 4 2 2 3 2 2 2 3" xfId="47413"/>
    <cellStyle name="Normal 5 4 2 2 3 2 2 3" xfId="47414"/>
    <cellStyle name="Normal 5 4 2 2 3 2 2 4" xfId="47415"/>
    <cellStyle name="Normal 5 4 2 2 3 2 2 5" xfId="47416"/>
    <cellStyle name="Normal 5 4 2 2 3 2 2 6" xfId="47417"/>
    <cellStyle name="Normal 5 4 2 2 3 2 3" xfId="47418"/>
    <cellStyle name="Normal 5 4 2 2 3 2 3 2" xfId="47419"/>
    <cellStyle name="Normal 5 4 2 2 3 2 3 3" xfId="47420"/>
    <cellStyle name="Normal 5 4 2 2 3 2 4" xfId="47421"/>
    <cellStyle name="Normal 5 4 2 2 3 2 5" xfId="47422"/>
    <cellStyle name="Normal 5 4 2 2 3 2 6" xfId="47423"/>
    <cellStyle name="Normal 5 4 2 2 3 2 7" xfId="47424"/>
    <cellStyle name="Normal 5 4 2 2 3 3" xfId="47425"/>
    <cellStyle name="Normal 5 4 2 2 3 3 2" xfId="47426"/>
    <cellStyle name="Normal 5 4 2 2 3 3 2 2" xfId="47427"/>
    <cellStyle name="Normal 5 4 2 2 3 3 2 3" xfId="47428"/>
    <cellStyle name="Normal 5 4 2 2 3 3 3" xfId="47429"/>
    <cellStyle name="Normal 5 4 2 2 3 3 4" xfId="47430"/>
    <cellStyle name="Normal 5 4 2 2 3 3 5" xfId="47431"/>
    <cellStyle name="Normal 5 4 2 2 3 3 6" xfId="47432"/>
    <cellStyle name="Normal 5 4 2 2 3 4" xfId="47433"/>
    <cellStyle name="Normal 5 4 2 2 3 4 2" xfId="47434"/>
    <cellStyle name="Normal 5 4 2 2 3 4 2 2" xfId="47435"/>
    <cellStyle name="Normal 5 4 2 2 3 4 2 3" xfId="47436"/>
    <cellStyle name="Normal 5 4 2 2 3 4 3" xfId="47437"/>
    <cellStyle name="Normal 5 4 2 2 3 4 4" xfId="47438"/>
    <cellStyle name="Normal 5 4 2 2 3 4 5" xfId="47439"/>
    <cellStyle name="Normal 5 4 2 2 3 4 6" xfId="47440"/>
    <cellStyle name="Normal 5 4 2 2 3 5" xfId="47441"/>
    <cellStyle name="Normal 5 4 2 2 3 5 2" xfId="47442"/>
    <cellStyle name="Normal 5 4 2 2 3 5 3" xfId="47443"/>
    <cellStyle name="Normal 5 4 2 2 3 6" xfId="47444"/>
    <cellStyle name="Normal 5 4 2 2 3 7" xfId="47445"/>
    <cellStyle name="Normal 5 4 2 2 3 8" xfId="47446"/>
    <cellStyle name="Normal 5 4 2 2 3 9" xfId="47447"/>
    <cellStyle name="Normal 5 4 2 2 4" xfId="47448"/>
    <cellStyle name="Normal 5 4 2 2 4 2" xfId="47449"/>
    <cellStyle name="Normal 5 4 2 2 4 2 2" xfId="47450"/>
    <cellStyle name="Normal 5 4 2 2 4 2 2 2" xfId="47451"/>
    <cellStyle name="Normal 5 4 2 2 4 2 2 3" xfId="47452"/>
    <cellStyle name="Normal 5 4 2 2 4 2 3" xfId="47453"/>
    <cellStyle name="Normal 5 4 2 2 4 2 4" xfId="47454"/>
    <cellStyle name="Normal 5 4 2 2 4 2 5" xfId="47455"/>
    <cellStyle name="Normal 5 4 2 2 4 2 6" xfId="47456"/>
    <cellStyle name="Normal 5 4 2 2 4 3" xfId="47457"/>
    <cellStyle name="Normal 5 4 2 2 4 3 2" xfId="47458"/>
    <cellStyle name="Normal 5 4 2 2 4 3 3" xfId="47459"/>
    <cellStyle name="Normal 5 4 2 2 4 4" xfId="47460"/>
    <cellStyle name="Normal 5 4 2 2 4 5" xfId="47461"/>
    <cellStyle name="Normal 5 4 2 2 4 6" xfId="47462"/>
    <cellStyle name="Normal 5 4 2 2 4 7" xfId="47463"/>
    <cellStyle name="Normal 5 4 2 2 5" xfId="47464"/>
    <cellStyle name="Normal 5 4 2 2 5 2" xfId="47465"/>
    <cellStyle name="Normal 5 4 2 2 5 2 2" xfId="47466"/>
    <cellStyle name="Normal 5 4 2 2 5 2 3" xfId="47467"/>
    <cellStyle name="Normal 5 4 2 2 5 3" xfId="47468"/>
    <cellStyle name="Normal 5 4 2 2 5 4" xfId="47469"/>
    <cellStyle name="Normal 5 4 2 2 5 5" xfId="47470"/>
    <cellStyle name="Normal 5 4 2 2 5 6" xfId="47471"/>
    <cellStyle name="Normal 5 4 2 2 6" xfId="47472"/>
    <cellStyle name="Normal 5 4 2 2 6 2" xfId="47473"/>
    <cellStyle name="Normal 5 4 2 2 6 2 2" xfId="47474"/>
    <cellStyle name="Normal 5 4 2 2 6 2 3" xfId="47475"/>
    <cellStyle name="Normal 5 4 2 2 6 3" xfId="47476"/>
    <cellStyle name="Normal 5 4 2 2 6 4" xfId="47477"/>
    <cellStyle name="Normal 5 4 2 2 6 5" xfId="47478"/>
    <cellStyle name="Normal 5 4 2 2 6 6" xfId="47479"/>
    <cellStyle name="Normal 5 4 2 2 7" xfId="47480"/>
    <cellStyle name="Normal 5 4 2 2 7 2" xfId="47481"/>
    <cellStyle name="Normal 5 4 2 2 7 2 2" xfId="47482"/>
    <cellStyle name="Normal 5 4 2 2 7 2 3" xfId="47483"/>
    <cellStyle name="Normal 5 4 2 2 7 3" xfId="47484"/>
    <cellStyle name="Normal 5 4 2 2 7 4" xfId="47485"/>
    <cellStyle name="Normal 5 4 2 2 7 5" xfId="47486"/>
    <cellStyle name="Normal 5 4 2 2 7 6" xfId="47487"/>
    <cellStyle name="Normal 5 4 2 2 8" xfId="47488"/>
    <cellStyle name="Normal 5 4 2 2 8 2" xfId="47489"/>
    <cellStyle name="Normal 5 4 2 2 8 2 2" xfId="47490"/>
    <cellStyle name="Normal 5 4 2 2 8 2 3" xfId="47491"/>
    <cellStyle name="Normal 5 4 2 2 8 3" xfId="47492"/>
    <cellStyle name="Normal 5 4 2 2 8 4" xfId="47493"/>
    <cellStyle name="Normal 5 4 2 2 8 5" xfId="47494"/>
    <cellStyle name="Normal 5 4 2 2 8 6" xfId="47495"/>
    <cellStyle name="Normal 5 4 2 2 9" xfId="47496"/>
    <cellStyle name="Normal 5 4 2 2 9 2" xfId="47497"/>
    <cellStyle name="Normal 5 4 2 2 9 3" xfId="47498"/>
    <cellStyle name="Normal 5 4 2 3" xfId="47499"/>
    <cellStyle name="Normal 5 4 2 3 10" xfId="47500"/>
    <cellStyle name="Normal 5 4 2 3 2" xfId="47501"/>
    <cellStyle name="Normal 5 4 2 3 2 2" xfId="47502"/>
    <cellStyle name="Normal 5 4 2 3 2 2 2" xfId="47503"/>
    <cellStyle name="Normal 5 4 2 3 2 2 2 2" xfId="47504"/>
    <cellStyle name="Normal 5 4 2 3 2 2 2 3" xfId="47505"/>
    <cellStyle name="Normal 5 4 2 3 2 2 3" xfId="47506"/>
    <cellStyle name="Normal 5 4 2 3 2 2 4" xfId="47507"/>
    <cellStyle name="Normal 5 4 2 3 2 2 5" xfId="47508"/>
    <cellStyle name="Normal 5 4 2 3 2 2 6" xfId="47509"/>
    <cellStyle name="Normal 5 4 2 3 2 3" xfId="47510"/>
    <cellStyle name="Normal 5 4 2 3 2 3 2" xfId="47511"/>
    <cellStyle name="Normal 5 4 2 3 2 3 2 2" xfId="47512"/>
    <cellStyle name="Normal 5 4 2 3 2 3 2 3" xfId="47513"/>
    <cellStyle name="Normal 5 4 2 3 2 3 3" xfId="47514"/>
    <cellStyle name="Normal 5 4 2 3 2 3 4" xfId="47515"/>
    <cellStyle name="Normal 5 4 2 3 2 3 5" xfId="47516"/>
    <cellStyle name="Normal 5 4 2 3 2 3 6" xfId="47517"/>
    <cellStyle name="Normal 5 4 2 3 2 4" xfId="47518"/>
    <cellStyle name="Normal 5 4 2 3 2 4 2" xfId="47519"/>
    <cellStyle name="Normal 5 4 2 3 2 4 3" xfId="47520"/>
    <cellStyle name="Normal 5 4 2 3 2 5" xfId="47521"/>
    <cellStyle name="Normal 5 4 2 3 2 6" xfId="47522"/>
    <cellStyle name="Normal 5 4 2 3 2 7" xfId="47523"/>
    <cellStyle name="Normal 5 4 2 3 2 8" xfId="47524"/>
    <cellStyle name="Normal 5 4 2 3 3" xfId="47525"/>
    <cellStyle name="Normal 5 4 2 3 3 2" xfId="47526"/>
    <cellStyle name="Normal 5 4 2 3 3 2 2" xfId="47527"/>
    <cellStyle name="Normal 5 4 2 3 3 2 2 2" xfId="47528"/>
    <cellStyle name="Normal 5 4 2 3 3 2 2 3" xfId="47529"/>
    <cellStyle name="Normal 5 4 2 3 3 2 3" xfId="47530"/>
    <cellStyle name="Normal 5 4 2 3 3 2 4" xfId="47531"/>
    <cellStyle name="Normal 5 4 2 3 3 2 5" xfId="47532"/>
    <cellStyle name="Normal 5 4 2 3 3 2 6" xfId="47533"/>
    <cellStyle name="Normal 5 4 2 3 3 3" xfId="47534"/>
    <cellStyle name="Normal 5 4 2 3 3 3 2" xfId="47535"/>
    <cellStyle name="Normal 5 4 2 3 3 3 3" xfId="47536"/>
    <cellStyle name="Normal 5 4 2 3 3 4" xfId="47537"/>
    <cellStyle name="Normal 5 4 2 3 3 5" xfId="47538"/>
    <cellStyle name="Normal 5 4 2 3 3 6" xfId="47539"/>
    <cellStyle name="Normal 5 4 2 3 3 7" xfId="47540"/>
    <cellStyle name="Normal 5 4 2 3 4" xfId="47541"/>
    <cellStyle name="Normal 5 4 2 3 4 2" xfId="47542"/>
    <cellStyle name="Normal 5 4 2 3 4 2 2" xfId="47543"/>
    <cellStyle name="Normal 5 4 2 3 4 2 3" xfId="47544"/>
    <cellStyle name="Normal 5 4 2 3 4 3" xfId="47545"/>
    <cellStyle name="Normal 5 4 2 3 4 4" xfId="47546"/>
    <cellStyle name="Normal 5 4 2 3 4 5" xfId="47547"/>
    <cellStyle name="Normal 5 4 2 3 4 6" xfId="47548"/>
    <cellStyle name="Normal 5 4 2 3 5" xfId="47549"/>
    <cellStyle name="Normal 5 4 2 3 5 2" xfId="47550"/>
    <cellStyle name="Normal 5 4 2 3 5 2 2" xfId="47551"/>
    <cellStyle name="Normal 5 4 2 3 5 2 3" xfId="47552"/>
    <cellStyle name="Normal 5 4 2 3 5 3" xfId="47553"/>
    <cellStyle name="Normal 5 4 2 3 5 4" xfId="47554"/>
    <cellStyle name="Normal 5 4 2 3 5 5" xfId="47555"/>
    <cellStyle name="Normal 5 4 2 3 5 6" xfId="47556"/>
    <cellStyle name="Normal 5 4 2 3 6" xfId="47557"/>
    <cellStyle name="Normal 5 4 2 3 6 2" xfId="47558"/>
    <cellStyle name="Normal 5 4 2 3 6 3" xfId="47559"/>
    <cellStyle name="Normal 5 4 2 3 7" xfId="47560"/>
    <cellStyle name="Normal 5 4 2 3 8" xfId="47561"/>
    <cellStyle name="Normal 5 4 2 3 9" xfId="47562"/>
    <cellStyle name="Normal 5 4 2 4" xfId="47563"/>
    <cellStyle name="Normal 5 4 2 4 2" xfId="47564"/>
    <cellStyle name="Normal 5 4 2 4 2 2" xfId="47565"/>
    <cellStyle name="Normal 5 4 2 4 2 2 2" xfId="47566"/>
    <cellStyle name="Normal 5 4 2 4 2 2 2 2" xfId="47567"/>
    <cellStyle name="Normal 5 4 2 4 2 2 2 3" xfId="47568"/>
    <cellStyle name="Normal 5 4 2 4 2 2 3" xfId="47569"/>
    <cellStyle name="Normal 5 4 2 4 2 2 4" xfId="47570"/>
    <cellStyle name="Normal 5 4 2 4 2 2 5" xfId="47571"/>
    <cellStyle name="Normal 5 4 2 4 2 2 6" xfId="47572"/>
    <cellStyle name="Normal 5 4 2 4 2 3" xfId="47573"/>
    <cellStyle name="Normal 5 4 2 4 2 3 2" xfId="47574"/>
    <cellStyle name="Normal 5 4 2 4 2 3 3" xfId="47575"/>
    <cellStyle name="Normal 5 4 2 4 2 4" xfId="47576"/>
    <cellStyle name="Normal 5 4 2 4 2 5" xfId="47577"/>
    <cellStyle name="Normal 5 4 2 4 2 6" xfId="47578"/>
    <cellStyle name="Normal 5 4 2 4 2 7" xfId="47579"/>
    <cellStyle name="Normal 5 4 2 4 3" xfId="47580"/>
    <cellStyle name="Normal 5 4 2 4 3 2" xfId="47581"/>
    <cellStyle name="Normal 5 4 2 4 3 2 2" xfId="47582"/>
    <cellStyle name="Normal 5 4 2 4 3 2 3" xfId="47583"/>
    <cellStyle name="Normal 5 4 2 4 3 3" xfId="47584"/>
    <cellStyle name="Normal 5 4 2 4 3 4" xfId="47585"/>
    <cellStyle name="Normal 5 4 2 4 3 5" xfId="47586"/>
    <cellStyle name="Normal 5 4 2 4 3 6" xfId="47587"/>
    <cellStyle name="Normal 5 4 2 4 4" xfId="47588"/>
    <cellStyle name="Normal 5 4 2 4 4 2" xfId="47589"/>
    <cellStyle name="Normal 5 4 2 4 4 2 2" xfId="47590"/>
    <cellStyle name="Normal 5 4 2 4 4 2 3" xfId="47591"/>
    <cellStyle name="Normal 5 4 2 4 4 3" xfId="47592"/>
    <cellStyle name="Normal 5 4 2 4 4 4" xfId="47593"/>
    <cellStyle name="Normal 5 4 2 4 4 5" xfId="47594"/>
    <cellStyle name="Normal 5 4 2 4 4 6" xfId="47595"/>
    <cellStyle name="Normal 5 4 2 4 5" xfId="47596"/>
    <cellStyle name="Normal 5 4 2 4 5 2" xfId="47597"/>
    <cellStyle name="Normal 5 4 2 4 5 3" xfId="47598"/>
    <cellStyle name="Normal 5 4 2 4 6" xfId="47599"/>
    <cellStyle name="Normal 5 4 2 4 7" xfId="47600"/>
    <cellStyle name="Normal 5 4 2 4 8" xfId="47601"/>
    <cellStyle name="Normal 5 4 2 4 9" xfId="47602"/>
    <cellStyle name="Normal 5 4 2 5" xfId="47603"/>
    <cellStyle name="Normal 5 4 2 5 2" xfId="47604"/>
    <cellStyle name="Normal 5 4 2 5 2 2" xfId="47605"/>
    <cellStyle name="Normal 5 4 2 5 2 2 2" xfId="47606"/>
    <cellStyle name="Normal 5 4 2 5 2 2 3" xfId="47607"/>
    <cellStyle name="Normal 5 4 2 5 2 3" xfId="47608"/>
    <cellStyle name="Normal 5 4 2 5 2 4" xfId="47609"/>
    <cellStyle name="Normal 5 4 2 5 2 5" xfId="47610"/>
    <cellStyle name="Normal 5 4 2 5 2 6" xfId="47611"/>
    <cellStyle name="Normal 5 4 2 5 3" xfId="47612"/>
    <cellStyle name="Normal 5 4 2 5 3 2" xfId="47613"/>
    <cellStyle name="Normal 5 4 2 5 3 3" xfId="47614"/>
    <cellStyle name="Normal 5 4 2 5 4" xfId="47615"/>
    <cellStyle name="Normal 5 4 2 5 5" xfId="47616"/>
    <cellStyle name="Normal 5 4 2 5 6" xfId="47617"/>
    <cellStyle name="Normal 5 4 2 5 7" xfId="47618"/>
    <cellStyle name="Normal 5 4 2 6" xfId="47619"/>
    <cellStyle name="Normal 5 4 2 6 2" xfId="47620"/>
    <cellStyle name="Normal 5 4 2 6 2 2" xfId="47621"/>
    <cellStyle name="Normal 5 4 2 6 2 3" xfId="47622"/>
    <cellStyle name="Normal 5 4 2 6 3" xfId="47623"/>
    <cellStyle name="Normal 5 4 2 6 4" xfId="47624"/>
    <cellStyle name="Normal 5 4 2 6 5" xfId="47625"/>
    <cellStyle name="Normal 5 4 2 6 6" xfId="47626"/>
    <cellStyle name="Normal 5 4 2 7" xfId="47627"/>
    <cellStyle name="Normal 5 4 2 7 2" xfId="47628"/>
    <cellStyle name="Normal 5 4 2 7 2 2" xfId="47629"/>
    <cellStyle name="Normal 5 4 2 7 2 3" xfId="47630"/>
    <cellStyle name="Normal 5 4 2 7 3" xfId="47631"/>
    <cellStyle name="Normal 5 4 2 7 4" xfId="47632"/>
    <cellStyle name="Normal 5 4 2 7 5" xfId="47633"/>
    <cellStyle name="Normal 5 4 2 7 6" xfId="47634"/>
    <cellStyle name="Normal 5 4 2 8" xfId="47635"/>
    <cellStyle name="Normal 5 4 2 8 2" xfId="47636"/>
    <cellStyle name="Normal 5 4 2 8 2 2" xfId="47637"/>
    <cellStyle name="Normal 5 4 2 8 2 3" xfId="47638"/>
    <cellStyle name="Normal 5 4 2 8 3" xfId="47639"/>
    <cellStyle name="Normal 5 4 2 8 4" xfId="47640"/>
    <cellStyle name="Normal 5 4 2 8 5" xfId="47641"/>
    <cellStyle name="Normal 5 4 2 8 6" xfId="47642"/>
    <cellStyle name="Normal 5 4 2 9" xfId="47643"/>
    <cellStyle name="Normal 5 4 2 9 2" xfId="47644"/>
    <cellStyle name="Normal 5 4 2 9 2 2" xfId="47645"/>
    <cellStyle name="Normal 5 4 2 9 2 3" xfId="47646"/>
    <cellStyle name="Normal 5 4 2 9 3" xfId="47647"/>
    <cellStyle name="Normal 5 4 2 9 4" xfId="47648"/>
    <cellStyle name="Normal 5 4 2 9 5" xfId="47649"/>
    <cellStyle name="Normal 5 4 2 9 6" xfId="47650"/>
    <cellStyle name="Normal 5 4 3" xfId="440"/>
    <cellStyle name="Normal 5 4 3 10" xfId="47651"/>
    <cellStyle name="Normal 5 4 3 11" xfId="47652"/>
    <cellStyle name="Normal 5 4 3 12" xfId="47653"/>
    <cellStyle name="Normal 5 4 3 13" xfId="47654"/>
    <cellStyle name="Normal 5 4 3 2" xfId="47655"/>
    <cellStyle name="Normal 5 4 3 2 10" xfId="47656"/>
    <cellStyle name="Normal 5 4 3 2 2" xfId="47657"/>
    <cellStyle name="Normal 5 4 3 2 2 2" xfId="47658"/>
    <cellStyle name="Normal 5 4 3 2 2 2 2" xfId="47659"/>
    <cellStyle name="Normal 5 4 3 2 2 2 2 2" xfId="47660"/>
    <cellStyle name="Normal 5 4 3 2 2 2 2 3" xfId="47661"/>
    <cellStyle name="Normal 5 4 3 2 2 2 3" xfId="47662"/>
    <cellStyle name="Normal 5 4 3 2 2 2 4" xfId="47663"/>
    <cellStyle name="Normal 5 4 3 2 2 2 5" xfId="47664"/>
    <cellStyle name="Normal 5 4 3 2 2 2 6" xfId="47665"/>
    <cellStyle name="Normal 5 4 3 2 2 3" xfId="47666"/>
    <cellStyle name="Normal 5 4 3 2 2 3 2" xfId="47667"/>
    <cellStyle name="Normal 5 4 3 2 2 3 2 2" xfId="47668"/>
    <cellStyle name="Normal 5 4 3 2 2 3 2 3" xfId="47669"/>
    <cellStyle name="Normal 5 4 3 2 2 3 3" xfId="47670"/>
    <cellStyle name="Normal 5 4 3 2 2 3 4" xfId="47671"/>
    <cellStyle name="Normal 5 4 3 2 2 3 5" xfId="47672"/>
    <cellStyle name="Normal 5 4 3 2 2 3 6" xfId="47673"/>
    <cellStyle name="Normal 5 4 3 2 2 4" xfId="47674"/>
    <cellStyle name="Normal 5 4 3 2 2 4 2" xfId="47675"/>
    <cellStyle name="Normal 5 4 3 2 2 4 3" xfId="47676"/>
    <cellStyle name="Normal 5 4 3 2 2 5" xfId="47677"/>
    <cellStyle name="Normal 5 4 3 2 2 6" xfId="47678"/>
    <cellStyle name="Normal 5 4 3 2 2 7" xfId="47679"/>
    <cellStyle name="Normal 5 4 3 2 2 8" xfId="47680"/>
    <cellStyle name="Normal 5 4 3 2 3" xfId="47681"/>
    <cellStyle name="Normal 5 4 3 2 3 2" xfId="47682"/>
    <cellStyle name="Normal 5 4 3 2 3 2 2" xfId="47683"/>
    <cellStyle name="Normal 5 4 3 2 3 2 2 2" xfId="47684"/>
    <cellStyle name="Normal 5 4 3 2 3 2 2 3" xfId="47685"/>
    <cellStyle name="Normal 5 4 3 2 3 2 3" xfId="47686"/>
    <cellStyle name="Normal 5 4 3 2 3 2 4" xfId="47687"/>
    <cellStyle name="Normal 5 4 3 2 3 2 5" xfId="47688"/>
    <cellStyle name="Normal 5 4 3 2 3 2 6" xfId="47689"/>
    <cellStyle name="Normal 5 4 3 2 3 3" xfId="47690"/>
    <cellStyle name="Normal 5 4 3 2 3 3 2" xfId="47691"/>
    <cellStyle name="Normal 5 4 3 2 3 3 3" xfId="47692"/>
    <cellStyle name="Normal 5 4 3 2 3 4" xfId="47693"/>
    <cellStyle name="Normal 5 4 3 2 3 5" xfId="47694"/>
    <cellStyle name="Normal 5 4 3 2 3 6" xfId="47695"/>
    <cellStyle name="Normal 5 4 3 2 3 7" xfId="47696"/>
    <cellStyle name="Normal 5 4 3 2 4" xfId="47697"/>
    <cellStyle name="Normal 5 4 3 2 4 2" xfId="47698"/>
    <cellStyle name="Normal 5 4 3 2 4 2 2" xfId="47699"/>
    <cellStyle name="Normal 5 4 3 2 4 2 3" xfId="47700"/>
    <cellStyle name="Normal 5 4 3 2 4 3" xfId="47701"/>
    <cellStyle name="Normal 5 4 3 2 4 4" xfId="47702"/>
    <cellStyle name="Normal 5 4 3 2 4 5" xfId="47703"/>
    <cellStyle name="Normal 5 4 3 2 4 6" xfId="47704"/>
    <cellStyle name="Normal 5 4 3 2 5" xfId="47705"/>
    <cellStyle name="Normal 5 4 3 2 5 2" xfId="47706"/>
    <cellStyle name="Normal 5 4 3 2 5 2 2" xfId="47707"/>
    <cellStyle name="Normal 5 4 3 2 5 2 3" xfId="47708"/>
    <cellStyle name="Normal 5 4 3 2 5 3" xfId="47709"/>
    <cellStyle name="Normal 5 4 3 2 5 4" xfId="47710"/>
    <cellStyle name="Normal 5 4 3 2 5 5" xfId="47711"/>
    <cellStyle name="Normal 5 4 3 2 5 6" xfId="47712"/>
    <cellStyle name="Normal 5 4 3 2 6" xfId="47713"/>
    <cellStyle name="Normal 5 4 3 2 6 2" xfId="47714"/>
    <cellStyle name="Normal 5 4 3 2 6 3" xfId="47715"/>
    <cellStyle name="Normal 5 4 3 2 7" xfId="47716"/>
    <cellStyle name="Normal 5 4 3 2 8" xfId="47717"/>
    <cellStyle name="Normal 5 4 3 2 9" xfId="47718"/>
    <cellStyle name="Normal 5 4 3 3" xfId="47719"/>
    <cellStyle name="Normal 5 4 3 3 2" xfId="47720"/>
    <cellStyle name="Normal 5 4 3 3 2 2" xfId="47721"/>
    <cellStyle name="Normal 5 4 3 3 2 2 2" xfId="47722"/>
    <cellStyle name="Normal 5 4 3 3 2 2 2 2" xfId="47723"/>
    <cellStyle name="Normal 5 4 3 3 2 2 2 3" xfId="47724"/>
    <cellStyle name="Normal 5 4 3 3 2 2 3" xfId="47725"/>
    <cellStyle name="Normal 5 4 3 3 2 2 4" xfId="47726"/>
    <cellStyle name="Normal 5 4 3 3 2 2 5" xfId="47727"/>
    <cellStyle name="Normal 5 4 3 3 2 2 6" xfId="47728"/>
    <cellStyle name="Normal 5 4 3 3 2 3" xfId="47729"/>
    <cellStyle name="Normal 5 4 3 3 2 3 2" xfId="47730"/>
    <cellStyle name="Normal 5 4 3 3 2 3 3" xfId="47731"/>
    <cellStyle name="Normal 5 4 3 3 2 4" xfId="47732"/>
    <cellStyle name="Normal 5 4 3 3 2 5" xfId="47733"/>
    <cellStyle name="Normal 5 4 3 3 2 6" xfId="47734"/>
    <cellStyle name="Normal 5 4 3 3 2 7" xfId="47735"/>
    <cellStyle name="Normal 5 4 3 3 3" xfId="47736"/>
    <cellStyle name="Normal 5 4 3 3 3 2" xfId="47737"/>
    <cellStyle name="Normal 5 4 3 3 3 2 2" xfId="47738"/>
    <cellStyle name="Normal 5 4 3 3 3 2 3" xfId="47739"/>
    <cellStyle name="Normal 5 4 3 3 3 3" xfId="47740"/>
    <cellStyle name="Normal 5 4 3 3 3 4" xfId="47741"/>
    <cellStyle name="Normal 5 4 3 3 3 5" xfId="47742"/>
    <cellStyle name="Normal 5 4 3 3 3 6" xfId="47743"/>
    <cellStyle name="Normal 5 4 3 3 4" xfId="47744"/>
    <cellStyle name="Normal 5 4 3 3 4 2" xfId="47745"/>
    <cellStyle name="Normal 5 4 3 3 4 2 2" xfId="47746"/>
    <cellStyle name="Normal 5 4 3 3 4 2 3" xfId="47747"/>
    <cellStyle name="Normal 5 4 3 3 4 3" xfId="47748"/>
    <cellStyle name="Normal 5 4 3 3 4 4" xfId="47749"/>
    <cellStyle name="Normal 5 4 3 3 4 5" xfId="47750"/>
    <cellStyle name="Normal 5 4 3 3 4 6" xfId="47751"/>
    <cellStyle name="Normal 5 4 3 3 5" xfId="47752"/>
    <cellStyle name="Normal 5 4 3 3 5 2" xfId="47753"/>
    <cellStyle name="Normal 5 4 3 3 5 3" xfId="47754"/>
    <cellStyle name="Normal 5 4 3 3 6" xfId="47755"/>
    <cellStyle name="Normal 5 4 3 3 7" xfId="47756"/>
    <cellStyle name="Normal 5 4 3 3 8" xfId="47757"/>
    <cellStyle name="Normal 5 4 3 3 9" xfId="47758"/>
    <cellStyle name="Normal 5 4 3 4" xfId="47759"/>
    <cellStyle name="Normal 5 4 3 4 2" xfId="47760"/>
    <cellStyle name="Normal 5 4 3 4 2 2" xfId="47761"/>
    <cellStyle name="Normal 5 4 3 4 2 2 2" xfId="47762"/>
    <cellStyle name="Normal 5 4 3 4 2 2 3" xfId="47763"/>
    <cellStyle name="Normal 5 4 3 4 2 3" xfId="47764"/>
    <cellStyle name="Normal 5 4 3 4 2 4" xfId="47765"/>
    <cellStyle name="Normal 5 4 3 4 2 5" xfId="47766"/>
    <cellStyle name="Normal 5 4 3 4 2 6" xfId="47767"/>
    <cellStyle name="Normal 5 4 3 4 3" xfId="47768"/>
    <cellStyle name="Normal 5 4 3 4 3 2" xfId="47769"/>
    <cellStyle name="Normal 5 4 3 4 3 3" xfId="47770"/>
    <cellStyle name="Normal 5 4 3 4 4" xfId="47771"/>
    <cellStyle name="Normal 5 4 3 4 5" xfId="47772"/>
    <cellStyle name="Normal 5 4 3 4 6" xfId="47773"/>
    <cellStyle name="Normal 5 4 3 4 7" xfId="47774"/>
    <cellStyle name="Normal 5 4 3 5" xfId="47775"/>
    <cellStyle name="Normal 5 4 3 5 2" xfId="47776"/>
    <cellStyle name="Normal 5 4 3 5 2 2" xfId="47777"/>
    <cellStyle name="Normal 5 4 3 5 2 3" xfId="47778"/>
    <cellStyle name="Normal 5 4 3 5 3" xfId="47779"/>
    <cellStyle name="Normal 5 4 3 5 4" xfId="47780"/>
    <cellStyle name="Normal 5 4 3 5 5" xfId="47781"/>
    <cellStyle name="Normal 5 4 3 5 6" xfId="47782"/>
    <cellStyle name="Normal 5 4 3 6" xfId="47783"/>
    <cellStyle name="Normal 5 4 3 6 2" xfId="47784"/>
    <cellStyle name="Normal 5 4 3 6 2 2" xfId="47785"/>
    <cellStyle name="Normal 5 4 3 6 2 3" xfId="47786"/>
    <cellStyle name="Normal 5 4 3 6 3" xfId="47787"/>
    <cellStyle name="Normal 5 4 3 6 4" xfId="47788"/>
    <cellStyle name="Normal 5 4 3 6 5" xfId="47789"/>
    <cellStyle name="Normal 5 4 3 6 6" xfId="47790"/>
    <cellStyle name="Normal 5 4 3 7" xfId="47791"/>
    <cellStyle name="Normal 5 4 3 7 2" xfId="47792"/>
    <cellStyle name="Normal 5 4 3 7 2 2" xfId="47793"/>
    <cellStyle name="Normal 5 4 3 7 2 3" xfId="47794"/>
    <cellStyle name="Normal 5 4 3 7 3" xfId="47795"/>
    <cellStyle name="Normal 5 4 3 7 4" xfId="47796"/>
    <cellStyle name="Normal 5 4 3 7 5" xfId="47797"/>
    <cellStyle name="Normal 5 4 3 7 6" xfId="47798"/>
    <cellStyle name="Normal 5 4 3 8" xfId="47799"/>
    <cellStyle name="Normal 5 4 3 8 2" xfId="47800"/>
    <cellStyle name="Normal 5 4 3 8 2 2" xfId="47801"/>
    <cellStyle name="Normal 5 4 3 8 2 3" xfId="47802"/>
    <cellStyle name="Normal 5 4 3 8 3" xfId="47803"/>
    <cellStyle name="Normal 5 4 3 8 4" xfId="47804"/>
    <cellStyle name="Normal 5 4 3 8 5" xfId="47805"/>
    <cellStyle name="Normal 5 4 3 8 6" xfId="47806"/>
    <cellStyle name="Normal 5 4 3 9" xfId="47807"/>
    <cellStyle name="Normal 5 4 3 9 2" xfId="47808"/>
    <cellStyle name="Normal 5 4 3 9 3" xfId="47809"/>
    <cellStyle name="Normal 5 4 4" xfId="441"/>
    <cellStyle name="Normal 5 4 4 10" xfId="47810"/>
    <cellStyle name="Normal 5 4 4 2" xfId="47811"/>
    <cellStyle name="Normal 5 4 4 2 2" xfId="47812"/>
    <cellStyle name="Normal 5 4 4 2 2 2" xfId="47813"/>
    <cellStyle name="Normal 5 4 4 2 2 2 2" xfId="47814"/>
    <cellStyle name="Normal 5 4 4 2 2 2 3" xfId="47815"/>
    <cellStyle name="Normal 5 4 4 2 2 3" xfId="47816"/>
    <cellStyle name="Normal 5 4 4 2 2 4" xfId="47817"/>
    <cellStyle name="Normal 5 4 4 2 2 5" xfId="47818"/>
    <cellStyle name="Normal 5 4 4 2 2 6" xfId="47819"/>
    <cellStyle name="Normal 5 4 4 2 3" xfId="47820"/>
    <cellStyle name="Normal 5 4 4 2 3 2" xfId="47821"/>
    <cellStyle name="Normal 5 4 4 2 3 2 2" xfId="47822"/>
    <cellStyle name="Normal 5 4 4 2 3 2 3" xfId="47823"/>
    <cellStyle name="Normal 5 4 4 2 3 3" xfId="47824"/>
    <cellStyle name="Normal 5 4 4 2 3 4" xfId="47825"/>
    <cellStyle name="Normal 5 4 4 2 3 5" xfId="47826"/>
    <cellStyle name="Normal 5 4 4 2 3 6" xfId="47827"/>
    <cellStyle name="Normal 5 4 4 2 4" xfId="47828"/>
    <cellStyle name="Normal 5 4 4 2 4 2" xfId="47829"/>
    <cellStyle name="Normal 5 4 4 2 4 3" xfId="47830"/>
    <cellStyle name="Normal 5 4 4 2 5" xfId="47831"/>
    <cellStyle name="Normal 5 4 4 2 6" xfId="47832"/>
    <cellStyle name="Normal 5 4 4 2 7" xfId="47833"/>
    <cellStyle name="Normal 5 4 4 2 8" xfId="47834"/>
    <cellStyle name="Normal 5 4 4 3" xfId="47835"/>
    <cellStyle name="Normal 5 4 4 3 2" xfId="47836"/>
    <cellStyle name="Normal 5 4 4 3 2 2" xfId="47837"/>
    <cellStyle name="Normal 5 4 4 3 2 2 2" xfId="47838"/>
    <cellStyle name="Normal 5 4 4 3 2 2 3" xfId="47839"/>
    <cellStyle name="Normal 5 4 4 3 2 3" xfId="47840"/>
    <cellStyle name="Normal 5 4 4 3 2 4" xfId="47841"/>
    <cellStyle name="Normal 5 4 4 3 2 5" xfId="47842"/>
    <cellStyle name="Normal 5 4 4 3 2 6" xfId="47843"/>
    <cellStyle name="Normal 5 4 4 3 3" xfId="47844"/>
    <cellStyle name="Normal 5 4 4 3 3 2" xfId="47845"/>
    <cellStyle name="Normal 5 4 4 3 3 3" xfId="47846"/>
    <cellStyle name="Normal 5 4 4 3 4" xfId="47847"/>
    <cellStyle name="Normal 5 4 4 3 5" xfId="47848"/>
    <cellStyle name="Normal 5 4 4 3 6" xfId="47849"/>
    <cellStyle name="Normal 5 4 4 3 7" xfId="47850"/>
    <cellStyle name="Normal 5 4 4 4" xfId="47851"/>
    <cellStyle name="Normal 5 4 4 4 2" xfId="47852"/>
    <cellStyle name="Normal 5 4 4 4 2 2" xfId="47853"/>
    <cellStyle name="Normal 5 4 4 4 2 3" xfId="47854"/>
    <cellStyle name="Normal 5 4 4 4 3" xfId="47855"/>
    <cellStyle name="Normal 5 4 4 4 4" xfId="47856"/>
    <cellStyle name="Normal 5 4 4 4 5" xfId="47857"/>
    <cellStyle name="Normal 5 4 4 4 6" xfId="47858"/>
    <cellStyle name="Normal 5 4 4 5" xfId="47859"/>
    <cellStyle name="Normal 5 4 4 5 2" xfId="47860"/>
    <cellStyle name="Normal 5 4 4 5 2 2" xfId="47861"/>
    <cellStyle name="Normal 5 4 4 5 2 3" xfId="47862"/>
    <cellStyle name="Normal 5 4 4 5 3" xfId="47863"/>
    <cellStyle name="Normal 5 4 4 5 4" xfId="47864"/>
    <cellStyle name="Normal 5 4 4 5 5" xfId="47865"/>
    <cellStyle name="Normal 5 4 4 5 6" xfId="47866"/>
    <cellStyle name="Normal 5 4 4 6" xfId="47867"/>
    <cellStyle name="Normal 5 4 4 6 2" xfId="47868"/>
    <cellStyle name="Normal 5 4 4 6 3" xfId="47869"/>
    <cellStyle name="Normal 5 4 4 7" xfId="47870"/>
    <cellStyle name="Normal 5 4 4 8" xfId="47871"/>
    <cellStyle name="Normal 5 4 4 9" xfId="47872"/>
    <cellStyle name="Normal 5 4 5" xfId="47873"/>
    <cellStyle name="Normal 5 4 5 2" xfId="47874"/>
    <cellStyle name="Normal 5 4 5 2 2" xfId="47875"/>
    <cellStyle name="Normal 5 4 5 2 2 2" xfId="47876"/>
    <cellStyle name="Normal 5 4 5 2 2 2 2" xfId="47877"/>
    <cellStyle name="Normal 5 4 5 2 2 2 3" xfId="47878"/>
    <cellStyle name="Normal 5 4 5 2 2 3" xfId="47879"/>
    <cellStyle name="Normal 5 4 5 2 2 4" xfId="47880"/>
    <cellStyle name="Normal 5 4 5 2 2 5" xfId="47881"/>
    <cellStyle name="Normal 5 4 5 2 2 6" xfId="47882"/>
    <cellStyle name="Normal 5 4 5 2 3" xfId="47883"/>
    <cellStyle name="Normal 5 4 5 2 3 2" xfId="47884"/>
    <cellStyle name="Normal 5 4 5 2 3 3" xfId="47885"/>
    <cellStyle name="Normal 5 4 5 2 4" xfId="47886"/>
    <cellStyle name="Normal 5 4 5 2 5" xfId="47887"/>
    <cellStyle name="Normal 5 4 5 2 6" xfId="47888"/>
    <cellStyle name="Normal 5 4 5 2 7" xfId="47889"/>
    <cellStyle name="Normal 5 4 5 3" xfId="47890"/>
    <cellStyle name="Normal 5 4 5 3 2" xfId="47891"/>
    <cellStyle name="Normal 5 4 5 3 2 2" xfId="47892"/>
    <cellStyle name="Normal 5 4 5 3 2 3" xfId="47893"/>
    <cellStyle name="Normal 5 4 5 3 3" xfId="47894"/>
    <cellStyle name="Normal 5 4 5 3 4" xfId="47895"/>
    <cellStyle name="Normal 5 4 5 3 5" xfId="47896"/>
    <cellStyle name="Normal 5 4 5 3 6" xfId="47897"/>
    <cellStyle name="Normal 5 4 5 4" xfId="47898"/>
    <cellStyle name="Normal 5 4 5 4 2" xfId="47899"/>
    <cellStyle name="Normal 5 4 5 4 2 2" xfId="47900"/>
    <cellStyle name="Normal 5 4 5 4 2 3" xfId="47901"/>
    <cellStyle name="Normal 5 4 5 4 3" xfId="47902"/>
    <cellStyle name="Normal 5 4 5 4 4" xfId="47903"/>
    <cellStyle name="Normal 5 4 5 4 5" xfId="47904"/>
    <cellStyle name="Normal 5 4 5 4 6" xfId="47905"/>
    <cellStyle name="Normal 5 4 5 5" xfId="47906"/>
    <cellStyle name="Normal 5 4 5 5 2" xfId="47907"/>
    <cellStyle name="Normal 5 4 5 5 3" xfId="47908"/>
    <cellStyle name="Normal 5 4 5 6" xfId="47909"/>
    <cellStyle name="Normal 5 4 5 7" xfId="47910"/>
    <cellStyle name="Normal 5 4 5 8" xfId="47911"/>
    <cellStyle name="Normal 5 4 5 9" xfId="47912"/>
    <cellStyle name="Normal 5 4 6" xfId="47913"/>
    <cellStyle name="Normal 5 4 6 2" xfId="47914"/>
    <cellStyle name="Normal 5 4 6 2 2" xfId="47915"/>
    <cellStyle name="Normal 5 4 6 2 2 2" xfId="47916"/>
    <cellStyle name="Normal 5 4 6 2 2 3" xfId="47917"/>
    <cellStyle name="Normal 5 4 6 2 3" xfId="47918"/>
    <cellStyle name="Normal 5 4 6 2 4" xfId="47919"/>
    <cellStyle name="Normal 5 4 6 2 5" xfId="47920"/>
    <cellStyle name="Normal 5 4 6 2 6" xfId="47921"/>
    <cellStyle name="Normal 5 4 6 3" xfId="47922"/>
    <cellStyle name="Normal 5 4 6 3 2" xfId="47923"/>
    <cellStyle name="Normal 5 4 6 3 3" xfId="47924"/>
    <cellStyle name="Normal 5 4 6 4" xfId="47925"/>
    <cellStyle name="Normal 5 4 6 5" xfId="47926"/>
    <cellStyle name="Normal 5 4 6 6" xfId="47927"/>
    <cellStyle name="Normal 5 4 6 7" xfId="47928"/>
    <cellStyle name="Normal 5 4 7" xfId="47929"/>
    <cellStyle name="Normal 5 4 7 2" xfId="47930"/>
    <cellStyle name="Normal 5 4 7 2 2" xfId="47931"/>
    <cellStyle name="Normal 5 4 7 2 3" xfId="47932"/>
    <cellStyle name="Normal 5 4 7 3" xfId="47933"/>
    <cellStyle name="Normal 5 4 7 4" xfId="47934"/>
    <cellStyle name="Normal 5 4 7 5" xfId="47935"/>
    <cellStyle name="Normal 5 4 7 6" xfId="47936"/>
    <cellStyle name="Normal 5 4 8" xfId="47937"/>
    <cellStyle name="Normal 5 4 8 2" xfId="47938"/>
    <cellStyle name="Normal 5 4 8 2 2" xfId="47939"/>
    <cellStyle name="Normal 5 4 8 2 3" xfId="47940"/>
    <cellStyle name="Normal 5 4 8 3" xfId="47941"/>
    <cellStyle name="Normal 5 4 8 4" xfId="47942"/>
    <cellStyle name="Normal 5 4 8 5" xfId="47943"/>
    <cellStyle name="Normal 5 4 8 6" xfId="47944"/>
    <cellStyle name="Normal 5 4 9" xfId="47945"/>
    <cellStyle name="Normal 5 4 9 2" xfId="47946"/>
    <cellStyle name="Normal 5 4 9 2 2" xfId="47947"/>
    <cellStyle name="Normal 5 4 9 2 3" xfId="47948"/>
    <cellStyle name="Normal 5 4 9 3" xfId="47949"/>
    <cellStyle name="Normal 5 4 9 4" xfId="47950"/>
    <cellStyle name="Normal 5 4 9 5" xfId="47951"/>
    <cellStyle name="Normal 5 4 9 6" xfId="47952"/>
    <cellStyle name="Normal 5 5" xfId="442"/>
    <cellStyle name="Normal 5 5 10" xfId="47953"/>
    <cellStyle name="Normal 5 5 11" xfId="47954"/>
    <cellStyle name="Normal 5 5 12" xfId="47955"/>
    <cellStyle name="Normal 5 5 13" xfId="47956"/>
    <cellStyle name="Normal 5 5 2" xfId="47957"/>
    <cellStyle name="Normal 5 5 2 10" xfId="47958"/>
    <cellStyle name="Normal 5 5 2 2" xfId="47959"/>
    <cellStyle name="Normal 5 5 2 2 2" xfId="47960"/>
    <cellStyle name="Normal 5 5 2 2 2 2" xfId="47961"/>
    <cellStyle name="Normal 5 5 2 2 2 2 2" xfId="47962"/>
    <cellStyle name="Normal 5 5 2 2 2 2 3" xfId="47963"/>
    <cellStyle name="Normal 5 5 2 2 2 3" xfId="47964"/>
    <cellStyle name="Normal 5 5 2 2 2 4" xfId="47965"/>
    <cellStyle name="Normal 5 5 2 2 2 5" xfId="47966"/>
    <cellStyle name="Normal 5 5 2 2 2 6" xfId="47967"/>
    <cellStyle name="Normal 5 5 2 2 3" xfId="47968"/>
    <cellStyle name="Normal 5 5 2 2 3 2" xfId="47969"/>
    <cellStyle name="Normal 5 5 2 2 3 2 2" xfId="47970"/>
    <cellStyle name="Normal 5 5 2 2 3 2 3" xfId="47971"/>
    <cellStyle name="Normal 5 5 2 2 3 3" xfId="47972"/>
    <cellStyle name="Normal 5 5 2 2 3 4" xfId="47973"/>
    <cellStyle name="Normal 5 5 2 2 3 5" xfId="47974"/>
    <cellStyle name="Normal 5 5 2 2 3 6" xfId="47975"/>
    <cellStyle name="Normal 5 5 2 2 4" xfId="47976"/>
    <cellStyle name="Normal 5 5 2 2 4 2" xfId="47977"/>
    <cellStyle name="Normal 5 5 2 2 4 3" xfId="47978"/>
    <cellStyle name="Normal 5 5 2 2 5" xfId="47979"/>
    <cellStyle name="Normal 5 5 2 2 6" xfId="47980"/>
    <cellStyle name="Normal 5 5 2 2 7" xfId="47981"/>
    <cellStyle name="Normal 5 5 2 2 8" xfId="47982"/>
    <cellStyle name="Normal 5 5 2 3" xfId="47983"/>
    <cellStyle name="Normal 5 5 2 3 2" xfId="47984"/>
    <cellStyle name="Normal 5 5 2 3 2 2" xfId="47985"/>
    <cellStyle name="Normal 5 5 2 3 2 2 2" xfId="47986"/>
    <cellStyle name="Normal 5 5 2 3 2 2 3" xfId="47987"/>
    <cellStyle name="Normal 5 5 2 3 2 3" xfId="47988"/>
    <cellStyle name="Normal 5 5 2 3 2 4" xfId="47989"/>
    <cellStyle name="Normal 5 5 2 3 2 5" xfId="47990"/>
    <cellStyle name="Normal 5 5 2 3 2 6" xfId="47991"/>
    <cellStyle name="Normal 5 5 2 3 3" xfId="47992"/>
    <cellStyle name="Normal 5 5 2 3 3 2" xfId="47993"/>
    <cellStyle name="Normal 5 5 2 3 3 3" xfId="47994"/>
    <cellStyle name="Normal 5 5 2 3 4" xfId="47995"/>
    <cellStyle name="Normal 5 5 2 3 5" xfId="47996"/>
    <cellStyle name="Normal 5 5 2 3 6" xfId="47997"/>
    <cellStyle name="Normal 5 5 2 3 7" xfId="47998"/>
    <cellStyle name="Normal 5 5 2 4" xfId="47999"/>
    <cellStyle name="Normal 5 5 2 4 2" xfId="48000"/>
    <cellStyle name="Normal 5 5 2 4 2 2" xfId="48001"/>
    <cellStyle name="Normal 5 5 2 4 2 3" xfId="48002"/>
    <cellStyle name="Normal 5 5 2 4 3" xfId="48003"/>
    <cellStyle name="Normal 5 5 2 4 4" xfId="48004"/>
    <cellStyle name="Normal 5 5 2 4 5" xfId="48005"/>
    <cellStyle name="Normal 5 5 2 4 6" xfId="48006"/>
    <cellStyle name="Normal 5 5 2 5" xfId="48007"/>
    <cellStyle name="Normal 5 5 2 5 2" xfId="48008"/>
    <cellStyle name="Normal 5 5 2 5 2 2" xfId="48009"/>
    <cellStyle name="Normal 5 5 2 5 2 3" xfId="48010"/>
    <cellStyle name="Normal 5 5 2 5 3" xfId="48011"/>
    <cellStyle name="Normal 5 5 2 5 4" xfId="48012"/>
    <cellStyle name="Normal 5 5 2 5 5" xfId="48013"/>
    <cellStyle name="Normal 5 5 2 5 6" xfId="48014"/>
    <cellStyle name="Normal 5 5 2 6" xfId="48015"/>
    <cellStyle name="Normal 5 5 2 6 2" xfId="48016"/>
    <cellStyle name="Normal 5 5 2 6 3" xfId="48017"/>
    <cellStyle name="Normal 5 5 2 7" xfId="48018"/>
    <cellStyle name="Normal 5 5 2 8" xfId="48019"/>
    <cellStyle name="Normal 5 5 2 9" xfId="48020"/>
    <cellStyle name="Normal 5 5 3" xfId="48021"/>
    <cellStyle name="Normal 5 5 3 2" xfId="48022"/>
    <cellStyle name="Normal 5 5 3 2 2" xfId="48023"/>
    <cellStyle name="Normal 5 5 3 2 2 2" xfId="48024"/>
    <cellStyle name="Normal 5 5 3 2 2 2 2" xfId="48025"/>
    <cellStyle name="Normal 5 5 3 2 2 2 3" xfId="48026"/>
    <cellStyle name="Normal 5 5 3 2 2 3" xfId="48027"/>
    <cellStyle name="Normal 5 5 3 2 2 4" xfId="48028"/>
    <cellStyle name="Normal 5 5 3 2 2 5" xfId="48029"/>
    <cellStyle name="Normal 5 5 3 2 2 6" xfId="48030"/>
    <cellStyle name="Normal 5 5 3 2 3" xfId="48031"/>
    <cellStyle name="Normal 5 5 3 2 3 2" xfId="48032"/>
    <cellStyle name="Normal 5 5 3 2 3 3" xfId="48033"/>
    <cellStyle name="Normal 5 5 3 2 4" xfId="48034"/>
    <cellStyle name="Normal 5 5 3 2 5" xfId="48035"/>
    <cellStyle name="Normal 5 5 3 2 6" xfId="48036"/>
    <cellStyle name="Normal 5 5 3 2 7" xfId="48037"/>
    <cellStyle name="Normal 5 5 3 3" xfId="48038"/>
    <cellStyle name="Normal 5 5 3 3 2" xfId="48039"/>
    <cellStyle name="Normal 5 5 3 3 2 2" xfId="48040"/>
    <cellStyle name="Normal 5 5 3 3 2 3" xfId="48041"/>
    <cellStyle name="Normal 5 5 3 3 3" xfId="48042"/>
    <cellStyle name="Normal 5 5 3 3 4" xfId="48043"/>
    <cellStyle name="Normal 5 5 3 3 5" xfId="48044"/>
    <cellStyle name="Normal 5 5 3 3 6" xfId="48045"/>
    <cellStyle name="Normal 5 5 3 4" xfId="48046"/>
    <cellStyle name="Normal 5 5 3 4 2" xfId="48047"/>
    <cellStyle name="Normal 5 5 3 4 2 2" xfId="48048"/>
    <cellStyle name="Normal 5 5 3 4 2 3" xfId="48049"/>
    <cellStyle name="Normal 5 5 3 4 3" xfId="48050"/>
    <cellStyle name="Normal 5 5 3 4 4" xfId="48051"/>
    <cellStyle name="Normal 5 5 3 4 5" xfId="48052"/>
    <cellStyle name="Normal 5 5 3 4 6" xfId="48053"/>
    <cellStyle name="Normal 5 5 3 5" xfId="48054"/>
    <cellStyle name="Normal 5 5 3 5 2" xfId="48055"/>
    <cellStyle name="Normal 5 5 3 5 3" xfId="48056"/>
    <cellStyle name="Normal 5 5 3 6" xfId="48057"/>
    <cellStyle name="Normal 5 5 3 7" xfId="48058"/>
    <cellStyle name="Normal 5 5 3 8" xfId="48059"/>
    <cellStyle name="Normal 5 5 3 9" xfId="48060"/>
    <cellStyle name="Normal 5 5 4" xfId="48061"/>
    <cellStyle name="Normal 5 5 4 2" xfId="48062"/>
    <cellStyle name="Normal 5 5 4 2 2" xfId="48063"/>
    <cellStyle name="Normal 5 5 4 2 2 2" xfId="48064"/>
    <cellStyle name="Normal 5 5 4 2 2 3" xfId="48065"/>
    <cellStyle name="Normal 5 5 4 2 3" xfId="48066"/>
    <cellStyle name="Normal 5 5 4 2 4" xfId="48067"/>
    <cellStyle name="Normal 5 5 4 2 5" xfId="48068"/>
    <cellStyle name="Normal 5 5 4 2 6" xfId="48069"/>
    <cellStyle name="Normal 5 5 4 3" xfId="48070"/>
    <cellStyle name="Normal 5 5 4 3 2" xfId="48071"/>
    <cellStyle name="Normal 5 5 4 3 3" xfId="48072"/>
    <cellStyle name="Normal 5 5 4 4" xfId="48073"/>
    <cellStyle name="Normal 5 5 4 5" xfId="48074"/>
    <cellStyle name="Normal 5 5 4 6" xfId="48075"/>
    <cellStyle name="Normal 5 5 4 7" xfId="48076"/>
    <cellStyle name="Normal 5 5 5" xfId="48077"/>
    <cellStyle name="Normal 5 5 5 2" xfId="48078"/>
    <cellStyle name="Normal 5 5 5 2 2" xfId="48079"/>
    <cellStyle name="Normal 5 5 5 2 3" xfId="48080"/>
    <cellStyle name="Normal 5 5 5 3" xfId="48081"/>
    <cellStyle name="Normal 5 5 5 4" xfId="48082"/>
    <cellStyle name="Normal 5 5 5 5" xfId="48083"/>
    <cellStyle name="Normal 5 5 5 6" xfId="48084"/>
    <cellStyle name="Normal 5 5 6" xfId="48085"/>
    <cellStyle name="Normal 5 5 6 2" xfId="48086"/>
    <cellStyle name="Normal 5 5 6 2 2" xfId="48087"/>
    <cellStyle name="Normal 5 5 6 2 3" xfId="48088"/>
    <cellStyle name="Normal 5 5 6 3" xfId="48089"/>
    <cellStyle name="Normal 5 5 6 4" xfId="48090"/>
    <cellStyle name="Normal 5 5 6 5" xfId="48091"/>
    <cellStyle name="Normal 5 5 6 6" xfId="48092"/>
    <cellStyle name="Normal 5 5 7" xfId="48093"/>
    <cellStyle name="Normal 5 5 7 2" xfId="48094"/>
    <cellStyle name="Normal 5 5 7 2 2" xfId="48095"/>
    <cellStyle name="Normal 5 5 7 2 3" xfId="48096"/>
    <cellStyle name="Normal 5 5 7 3" xfId="48097"/>
    <cellStyle name="Normal 5 5 7 4" xfId="48098"/>
    <cellStyle name="Normal 5 5 7 5" xfId="48099"/>
    <cellStyle name="Normal 5 5 7 6" xfId="48100"/>
    <cellStyle name="Normal 5 5 8" xfId="48101"/>
    <cellStyle name="Normal 5 5 8 2" xfId="48102"/>
    <cellStyle name="Normal 5 5 8 2 2" xfId="48103"/>
    <cellStyle name="Normal 5 5 8 2 3" xfId="48104"/>
    <cellStyle name="Normal 5 5 8 3" xfId="48105"/>
    <cellStyle name="Normal 5 5 8 4" xfId="48106"/>
    <cellStyle name="Normal 5 5 8 5" xfId="48107"/>
    <cellStyle name="Normal 5 5 8 6" xfId="48108"/>
    <cellStyle name="Normal 5 5 9" xfId="48109"/>
    <cellStyle name="Normal 5 5 9 2" xfId="48110"/>
    <cellStyle name="Normal 5 5 9 3" xfId="48111"/>
    <cellStyle name="Normal 5 6" xfId="443"/>
    <cellStyle name="Normal 5 6 10" xfId="48112"/>
    <cellStyle name="Normal 5 6 11" xfId="48113"/>
    <cellStyle name="Normal 5 6 2" xfId="48114"/>
    <cellStyle name="Normal 5 6 2 2" xfId="48115"/>
    <cellStyle name="Normal 5 6 2 2 2" xfId="48116"/>
    <cellStyle name="Normal 5 6 2 2 2 2" xfId="48117"/>
    <cellStyle name="Normal 5 6 2 2 2 3" xfId="48118"/>
    <cellStyle name="Normal 5 6 2 2 3" xfId="48119"/>
    <cellStyle name="Normal 5 6 2 2 4" xfId="48120"/>
    <cellStyle name="Normal 5 6 2 2 5" xfId="48121"/>
    <cellStyle name="Normal 5 6 2 2 6" xfId="48122"/>
    <cellStyle name="Normal 5 6 2 3" xfId="48123"/>
    <cellStyle name="Normal 5 6 2 3 2" xfId="48124"/>
    <cellStyle name="Normal 5 6 2 3 2 2" xfId="48125"/>
    <cellStyle name="Normal 5 6 2 3 2 3" xfId="48126"/>
    <cellStyle name="Normal 5 6 2 3 3" xfId="48127"/>
    <cellStyle name="Normal 5 6 2 3 4" xfId="48128"/>
    <cellStyle name="Normal 5 6 2 3 5" xfId="48129"/>
    <cellStyle name="Normal 5 6 2 3 6" xfId="48130"/>
    <cellStyle name="Normal 5 6 2 4" xfId="48131"/>
    <cellStyle name="Normal 5 6 2 4 2" xfId="48132"/>
    <cellStyle name="Normal 5 6 2 4 3" xfId="48133"/>
    <cellStyle name="Normal 5 6 2 5" xfId="48134"/>
    <cellStyle name="Normal 5 6 2 6" xfId="48135"/>
    <cellStyle name="Normal 5 6 2 7" xfId="48136"/>
    <cellStyle name="Normal 5 6 2 8" xfId="48137"/>
    <cellStyle name="Normal 5 6 3" xfId="48138"/>
    <cellStyle name="Normal 5 6 3 2" xfId="48139"/>
    <cellStyle name="Normal 5 6 3 2 2" xfId="48140"/>
    <cellStyle name="Normal 5 6 3 2 2 2" xfId="48141"/>
    <cellStyle name="Normal 5 6 3 2 2 3" xfId="48142"/>
    <cellStyle name="Normal 5 6 3 2 3" xfId="48143"/>
    <cellStyle name="Normal 5 6 3 2 4" xfId="48144"/>
    <cellStyle name="Normal 5 6 3 2 5" xfId="48145"/>
    <cellStyle name="Normal 5 6 3 2 6" xfId="48146"/>
    <cellStyle name="Normal 5 6 3 3" xfId="48147"/>
    <cellStyle name="Normal 5 6 3 3 2" xfId="48148"/>
    <cellStyle name="Normal 5 6 3 3 3" xfId="48149"/>
    <cellStyle name="Normal 5 6 3 4" xfId="48150"/>
    <cellStyle name="Normal 5 6 3 5" xfId="48151"/>
    <cellStyle name="Normal 5 6 3 6" xfId="48152"/>
    <cellStyle name="Normal 5 6 3 7" xfId="48153"/>
    <cellStyle name="Normal 5 6 4" xfId="48154"/>
    <cellStyle name="Normal 5 6 4 2" xfId="48155"/>
    <cellStyle name="Normal 5 6 4 2 2" xfId="48156"/>
    <cellStyle name="Normal 5 6 4 2 3" xfId="48157"/>
    <cellStyle name="Normal 5 6 4 3" xfId="48158"/>
    <cellStyle name="Normal 5 6 4 4" xfId="48159"/>
    <cellStyle name="Normal 5 6 4 5" xfId="48160"/>
    <cellStyle name="Normal 5 6 4 6" xfId="48161"/>
    <cellStyle name="Normal 5 6 5" xfId="48162"/>
    <cellStyle name="Normal 5 6 5 2" xfId="48163"/>
    <cellStyle name="Normal 5 6 5 2 2" xfId="48164"/>
    <cellStyle name="Normal 5 6 5 2 3" xfId="48165"/>
    <cellStyle name="Normal 5 6 5 3" xfId="48166"/>
    <cellStyle name="Normal 5 6 5 4" xfId="48167"/>
    <cellStyle name="Normal 5 6 5 5" xfId="48168"/>
    <cellStyle name="Normal 5 6 5 6" xfId="48169"/>
    <cellStyle name="Normal 5 6 6" xfId="48170"/>
    <cellStyle name="Normal 5 6 6 2" xfId="48171"/>
    <cellStyle name="Normal 5 6 6 2 2" xfId="48172"/>
    <cellStyle name="Normal 5 6 6 2 3" xfId="48173"/>
    <cellStyle name="Normal 5 6 6 3" xfId="48174"/>
    <cellStyle name="Normal 5 6 6 4" xfId="48175"/>
    <cellStyle name="Normal 5 6 6 5" xfId="48176"/>
    <cellStyle name="Normal 5 6 6 6" xfId="48177"/>
    <cellStyle name="Normal 5 6 7" xfId="48178"/>
    <cellStyle name="Normal 5 6 7 2" xfId="48179"/>
    <cellStyle name="Normal 5 6 7 3" xfId="48180"/>
    <cellStyle name="Normal 5 6 8" xfId="48181"/>
    <cellStyle name="Normal 5 6 9" xfId="48182"/>
    <cellStyle name="Normal 5 7" xfId="611"/>
    <cellStyle name="Normal 5 7 2" xfId="48183"/>
    <cellStyle name="Normal 5 7 2 2" xfId="48184"/>
    <cellStyle name="Normal 5 7 2 3" xfId="48185"/>
    <cellStyle name="Normal 5 7 3" xfId="48186"/>
    <cellStyle name="Normal 5 7 4" xfId="48187"/>
    <cellStyle name="Normal 5 7 5" xfId="48188"/>
    <cellStyle name="Normal 5 7 6" xfId="48189"/>
    <cellStyle name="Normal 5 8" xfId="263"/>
    <cellStyle name="Normal 5 8 2" xfId="48190"/>
    <cellStyle name="Normal 5 8 2 2" xfId="48191"/>
    <cellStyle name="Normal 5 8 2 3" xfId="48192"/>
    <cellStyle name="Normal 5 8 3" xfId="48193"/>
    <cellStyle name="Normal 5 8 4" xfId="48194"/>
    <cellStyle name="Normal 5 8 5" xfId="48195"/>
    <cellStyle name="Normal 5 8 6" xfId="48196"/>
    <cellStyle name="Normal 5 9" xfId="264"/>
    <cellStyle name="Normal 5 9 2" xfId="48197"/>
    <cellStyle name="Normal 5 9 3" xfId="48198"/>
    <cellStyle name="Normal 50" xfId="48199"/>
    <cellStyle name="Normal 51" xfId="48200"/>
    <cellStyle name="Normal 52" xfId="48201"/>
    <cellStyle name="Normal 53" xfId="48202"/>
    <cellStyle name="Normal 54" xfId="48203"/>
    <cellStyle name="Normal 55" xfId="48204"/>
    <cellStyle name="Normal 56" xfId="48205"/>
    <cellStyle name="Normal 57" xfId="48206"/>
    <cellStyle name="Normal 58" xfId="48207"/>
    <cellStyle name="Normal 59" xfId="48208"/>
    <cellStyle name="Normal 6" xfId="155"/>
    <cellStyle name="Normal 6 2" xfId="444"/>
    <cellStyle name="Normal 6 2 2" xfId="445"/>
    <cellStyle name="Normal 6 2 2 2" xfId="446"/>
    <cellStyle name="Normal 6 2 2 3" xfId="48209"/>
    <cellStyle name="Normal 6 2 3" xfId="447"/>
    <cellStyle name="Normal 6 2 4" xfId="448"/>
    <cellStyle name="Normal 6 2 5" xfId="48210"/>
    <cellStyle name="Normal 6 2 6" xfId="48211"/>
    <cellStyle name="Normal 6 3" xfId="449"/>
    <cellStyle name="Normal 6 3 2" xfId="450"/>
    <cellStyle name="Normal 6 3 2 2" xfId="451"/>
    <cellStyle name="Normal 6 3 3" xfId="452"/>
    <cellStyle name="Normal 6 3 4" xfId="453"/>
    <cellStyle name="Normal 6 4" xfId="454"/>
    <cellStyle name="Normal 6 4 2" xfId="455"/>
    <cellStyle name="Normal 6 4 3" xfId="456"/>
    <cellStyle name="Normal 6 4 4" xfId="457"/>
    <cellStyle name="Normal 6 5" xfId="458"/>
    <cellStyle name="Normal 6 6" xfId="459"/>
    <cellStyle name="Normal 6_Apr" xfId="48212"/>
    <cellStyle name="Normal 60" xfId="48213"/>
    <cellStyle name="Normal 61" xfId="48214"/>
    <cellStyle name="Normal 62" xfId="48215"/>
    <cellStyle name="Normal 63" xfId="48216"/>
    <cellStyle name="Normal 64" xfId="48217"/>
    <cellStyle name="Normal 65" xfId="48218"/>
    <cellStyle name="Normal 66" xfId="48219"/>
    <cellStyle name="Normal 67" xfId="48220"/>
    <cellStyle name="Normal 68" xfId="48221"/>
    <cellStyle name="Normal 69" xfId="61062"/>
    <cellStyle name="Normal 69 2" xfId="156"/>
    <cellStyle name="Normal 7" xfId="157"/>
    <cellStyle name="Normal 7 2" xfId="460"/>
    <cellStyle name="Normal 7 2 2" xfId="461"/>
    <cellStyle name="Normal 7 2 2 2" xfId="462"/>
    <cellStyle name="Normal 7 2 3" xfId="463"/>
    <cellStyle name="Normal 7 2 4" xfId="464"/>
    <cellStyle name="Normal 7 3" xfId="465"/>
    <cellStyle name="Normal 7 3 2" xfId="466"/>
    <cellStyle name="Normal 7 3 2 2" xfId="467"/>
    <cellStyle name="Normal 7 3 3" xfId="468"/>
    <cellStyle name="Normal 7 3 4" xfId="469"/>
    <cellStyle name="Normal 7 3 5" xfId="470"/>
    <cellStyle name="Normal 7 4" xfId="471"/>
    <cellStyle name="Normal 7 4 2" xfId="472"/>
    <cellStyle name="Normal 7 5" xfId="473"/>
    <cellStyle name="Normal 7 6" xfId="474"/>
    <cellStyle name="Normal 7 7" xfId="475"/>
    <cellStyle name="Normal 7_Apr" xfId="48222"/>
    <cellStyle name="Normal 70" xfId="158"/>
    <cellStyle name="Normal 70 2" xfId="159"/>
    <cellStyle name="Normal 70 3" xfId="160"/>
    <cellStyle name="Normal 71" xfId="61063"/>
    <cellStyle name="Normal 72" xfId="61064"/>
    <cellStyle name="Normal 73" xfId="48223"/>
    <cellStyle name="Normal 74" xfId="48224"/>
    <cellStyle name="Normal 75" xfId="61065"/>
    <cellStyle name="Normal 76" xfId="48225"/>
    <cellStyle name="Normal 77" xfId="48226"/>
    <cellStyle name="Normal 79" xfId="48227"/>
    <cellStyle name="Normal 8" xfId="161"/>
    <cellStyle name="Normal 8 2" xfId="476"/>
    <cellStyle name="Normal 8 2 2" xfId="477"/>
    <cellStyle name="Normal 8 2 2 2" xfId="478"/>
    <cellStyle name="Normal 8 2 2 2 2" xfId="479"/>
    <cellStyle name="Normal 8 2 2 3" xfId="480"/>
    <cellStyle name="Normal 8 2 3" xfId="481"/>
    <cellStyle name="Normal 8 2 3 2" xfId="482"/>
    <cellStyle name="Normal 8 2 3 2 2" xfId="483"/>
    <cellStyle name="Normal 8 2 3 3" xfId="484"/>
    <cellStyle name="Normal 8 2 4" xfId="485"/>
    <cellStyle name="Normal 8 2 4 2" xfId="486"/>
    <cellStyle name="Normal 8 2 5" xfId="487"/>
    <cellStyle name="Normal 8 2 6" xfId="488"/>
    <cellStyle name="Normal 8 2 7" xfId="489"/>
    <cellStyle name="Normal 8 3" xfId="490"/>
    <cellStyle name="Normal 8 3 2" xfId="491"/>
    <cellStyle name="Normal 8 3 2 2" xfId="492"/>
    <cellStyle name="Normal 8 3 3" xfId="493"/>
    <cellStyle name="Normal 8 3 4" xfId="494"/>
    <cellStyle name="Normal 8 4" xfId="495"/>
    <cellStyle name="Normal 8 4 2" xfId="496"/>
    <cellStyle name="Normal 8 4 2 2" xfId="497"/>
    <cellStyle name="Normal 8 4 3" xfId="498"/>
    <cellStyle name="Normal 8 5" xfId="499"/>
    <cellStyle name="Normal 8 5 2" xfId="500"/>
    <cellStyle name="Normal 8 6" xfId="501"/>
    <cellStyle name="Normal 8 7" xfId="502"/>
    <cellStyle name="Normal 8 8" xfId="503"/>
    <cellStyle name="Normal 8 9" xfId="504"/>
    <cellStyle name="Normal 80" xfId="48228"/>
    <cellStyle name="Normal 9" xfId="162"/>
    <cellStyle name="Normal 9 10" xfId="48229"/>
    <cellStyle name="Normal 9 10 2" xfId="48230"/>
    <cellStyle name="Normal 9 10 2 2" xfId="48231"/>
    <cellStyle name="Normal 9 10 2 3" xfId="48232"/>
    <cellStyle name="Normal 9 10 3" xfId="48233"/>
    <cellStyle name="Normal 9 10 4" xfId="48234"/>
    <cellStyle name="Normal 9 10 5" xfId="48235"/>
    <cellStyle name="Normal 9 10 6" xfId="48236"/>
    <cellStyle name="Normal 9 11" xfId="48237"/>
    <cellStyle name="Normal 9 11 2" xfId="48238"/>
    <cellStyle name="Normal 9 11 2 2" xfId="48239"/>
    <cellStyle name="Normal 9 11 2 3" xfId="48240"/>
    <cellStyle name="Normal 9 11 3" xfId="48241"/>
    <cellStyle name="Normal 9 11 4" xfId="48242"/>
    <cellStyle name="Normal 9 11 5" xfId="48243"/>
    <cellStyle name="Normal 9 11 6" xfId="48244"/>
    <cellStyle name="Normal 9 12" xfId="48245"/>
    <cellStyle name="Normal 9 12 2" xfId="48246"/>
    <cellStyle name="Normal 9 12 2 2" xfId="48247"/>
    <cellStyle name="Normal 9 12 2 3" xfId="48248"/>
    <cellStyle name="Normal 9 12 3" xfId="48249"/>
    <cellStyle name="Normal 9 12 4" xfId="48250"/>
    <cellStyle name="Normal 9 12 5" xfId="48251"/>
    <cellStyle name="Normal 9 12 6" xfId="48252"/>
    <cellStyle name="Normal 9 13" xfId="48253"/>
    <cellStyle name="Normal 9 13 2" xfId="48254"/>
    <cellStyle name="Normal 9 13 2 2" xfId="48255"/>
    <cellStyle name="Normal 9 13 2 3" xfId="48256"/>
    <cellStyle name="Normal 9 13 3" xfId="48257"/>
    <cellStyle name="Normal 9 13 4" xfId="48258"/>
    <cellStyle name="Normal 9 13 5" xfId="48259"/>
    <cellStyle name="Normal 9 13 6" xfId="48260"/>
    <cellStyle name="Normal 9 14" xfId="48261"/>
    <cellStyle name="Normal 9 14 2" xfId="48262"/>
    <cellStyle name="Normal 9 14 3" xfId="48263"/>
    <cellStyle name="Normal 9 15" xfId="48264"/>
    <cellStyle name="Normal 9 16" xfId="48265"/>
    <cellStyle name="Normal 9 17" xfId="48266"/>
    <cellStyle name="Normal 9 18" xfId="48267"/>
    <cellStyle name="Normal 9 2" xfId="505"/>
    <cellStyle name="Normal 9 2 10" xfId="48268"/>
    <cellStyle name="Normal 9 2 10 2" xfId="48269"/>
    <cellStyle name="Normal 9 2 10 2 2" xfId="48270"/>
    <cellStyle name="Normal 9 2 10 2 3" xfId="48271"/>
    <cellStyle name="Normal 9 2 10 3" xfId="48272"/>
    <cellStyle name="Normal 9 2 10 4" xfId="48273"/>
    <cellStyle name="Normal 9 2 10 5" xfId="48274"/>
    <cellStyle name="Normal 9 2 10 6" xfId="48275"/>
    <cellStyle name="Normal 9 2 11" xfId="48276"/>
    <cellStyle name="Normal 9 2 11 2" xfId="48277"/>
    <cellStyle name="Normal 9 2 11 2 2" xfId="48278"/>
    <cellStyle name="Normal 9 2 11 2 3" xfId="48279"/>
    <cellStyle name="Normal 9 2 11 3" xfId="48280"/>
    <cellStyle name="Normal 9 2 11 4" xfId="48281"/>
    <cellStyle name="Normal 9 2 11 5" xfId="48282"/>
    <cellStyle name="Normal 9 2 11 6" xfId="48283"/>
    <cellStyle name="Normal 9 2 12" xfId="48284"/>
    <cellStyle name="Normal 9 2 12 2" xfId="48285"/>
    <cellStyle name="Normal 9 2 12 2 2" xfId="48286"/>
    <cellStyle name="Normal 9 2 12 2 3" xfId="48287"/>
    <cellStyle name="Normal 9 2 12 3" xfId="48288"/>
    <cellStyle name="Normal 9 2 12 4" xfId="48289"/>
    <cellStyle name="Normal 9 2 12 5" xfId="48290"/>
    <cellStyle name="Normal 9 2 12 6" xfId="48291"/>
    <cellStyle name="Normal 9 2 13" xfId="48292"/>
    <cellStyle name="Normal 9 2 13 2" xfId="48293"/>
    <cellStyle name="Normal 9 2 13 3" xfId="48294"/>
    <cellStyle name="Normal 9 2 14" xfId="48295"/>
    <cellStyle name="Normal 9 2 15" xfId="48296"/>
    <cellStyle name="Normal 9 2 16" xfId="48297"/>
    <cellStyle name="Normal 9 2 17" xfId="48298"/>
    <cellStyle name="Normal 9 2 2" xfId="506"/>
    <cellStyle name="Normal 9 2 2 10" xfId="48299"/>
    <cellStyle name="Normal 9 2 2 10 2" xfId="48300"/>
    <cellStyle name="Normal 9 2 2 10 2 2" xfId="48301"/>
    <cellStyle name="Normal 9 2 2 10 2 3" xfId="48302"/>
    <cellStyle name="Normal 9 2 2 10 3" xfId="48303"/>
    <cellStyle name="Normal 9 2 2 10 4" xfId="48304"/>
    <cellStyle name="Normal 9 2 2 10 5" xfId="48305"/>
    <cellStyle name="Normal 9 2 2 10 6" xfId="48306"/>
    <cellStyle name="Normal 9 2 2 11" xfId="48307"/>
    <cellStyle name="Normal 9 2 2 11 2" xfId="48308"/>
    <cellStyle name="Normal 9 2 2 11 2 2" xfId="48309"/>
    <cellStyle name="Normal 9 2 2 11 2 3" xfId="48310"/>
    <cellStyle name="Normal 9 2 2 11 3" xfId="48311"/>
    <cellStyle name="Normal 9 2 2 11 4" xfId="48312"/>
    <cellStyle name="Normal 9 2 2 11 5" xfId="48313"/>
    <cellStyle name="Normal 9 2 2 11 6" xfId="48314"/>
    <cellStyle name="Normal 9 2 2 12" xfId="48315"/>
    <cellStyle name="Normal 9 2 2 12 2" xfId="48316"/>
    <cellStyle name="Normal 9 2 2 12 3" xfId="48317"/>
    <cellStyle name="Normal 9 2 2 13" xfId="48318"/>
    <cellStyle name="Normal 9 2 2 14" xfId="48319"/>
    <cellStyle name="Normal 9 2 2 15" xfId="48320"/>
    <cellStyle name="Normal 9 2 2 16" xfId="48321"/>
    <cellStyle name="Normal 9 2 2 2" xfId="48322"/>
    <cellStyle name="Normal 9 2 2 2 10" xfId="48323"/>
    <cellStyle name="Normal 9 2 2 2 10 2" xfId="48324"/>
    <cellStyle name="Normal 9 2 2 2 10 3" xfId="48325"/>
    <cellStyle name="Normal 9 2 2 2 11" xfId="48326"/>
    <cellStyle name="Normal 9 2 2 2 12" xfId="48327"/>
    <cellStyle name="Normal 9 2 2 2 13" xfId="48328"/>
    <cellStyle name="Normal 9 2 2 2 14" xfId="48329"/>
    <cellStyle name="Normal 9 2 2 2 2" xfId="48330"/>
    <cellStyle name="Normal 9 2 2 2 2 10" xfId="48331"/>
    <cellStyle name="Normal 9 2 2 2 2 11" xfId="48332"/>
    <cellStyle name="Normal 9 2 2 2 2 12" xfId="48333"/>
    <cellStyle name="Normal 9 2 2 2 2 13" xfId="48334"/>
    <cellStyle name="Normal 9 2 2 2 2 2" xfId="48335"/>
    <cellStyle name="Normal 9 2 2 2 2 2 10" xfId="48336"/>
    <cellStyle name="Normal 9 2 2 2 2 2 2" xfId="48337"/>
    <cellStyle name="Normal 9 2 2 2 2 2 2 2" xfId="48338"/>
    <cellStyle name="Normal 9 2 2 2 2 2 2 2 2" xfId="48339"/>
    <cellStyle name="Normal 9 2 2 2 2 2 2 2 2 2" xfId="48340"/>
    <cellStyle name="Normal 9 2 2 2 2 2 2 2 2 3" xfId="48341"/>
    <cellStyle name="Normal 9 2 2 2 2 2 2 2 3" xfId="48342"/>
    <cellStyle name="Normal 9 2 2 2 2 2 2 2 4" xfId="48343"/>
    <cellStyle name="Normal 9 2 2 2 2 2 2 2 5" xfId="48344"/>
    <cellStyle name="Normal 9 2 2 2 2 2 2 2 6" xfId="48345"/>
    <cellStyle name="Normal 9 2 2 2 2 2 2 3" xfId="48346"/>
    <cellStyle name="Normal 9 2 2 2 2 2 2 3 2" xfId="48347"/>
    <cellStyle name="Normal 9 2 2 2 2 2 2 3 2 2" xfId="48348"/>
    <cellStyle name="Normal 9 2 2 2 2 2 2 3 2 3" xfId="48349"/>
    <cellStyle name="Normal 9 2 2 2 2 2 2 3 3" xfId="48350"/>
    <cellStyle name="Normal 9 2 2 2 2 2 2 3 4" xfId="48351"/>
    <cellStyle name="Normal 9 2 2 2 2 2 2 3 5" xfId="48352"/>
    <cellStyle name="Normal 9 2 2 2 2 2 2 3 6" xfId="48353"/>
    <cellStyle name="Normal 9 2 2 2 2 2 2 4" xfId="48354"/>
    <cellStyle name="Normal 9 2 2 2 2 2 2 4 2" xfId="48355"/>
    <cellStyle name="Normal 9 2 2 2 2 2 2 4 3" xfId="48356"/>
    <cellStyle name="Normal 9 2 2 2 2 2 2 5" xfId="48357"/>
    <cellStyle name="Normal 9 2 2 2 2 2 2 6" xfId="48358"/>
    <cellStyle name="Normal 9 2 2 2 2 2 2 7" xfId="48359"/>
    <cellStyle name="Normal 9 2 2 2 2 2 2 8" xfId="48360"/>
    <cellStyle name="Normal 9 2 2 2 2 2 3" xfId="48361"/>
    <cellStyle name="Normal 9 2 2 2 2 2 3 2" xfId="48362"/>
    <cellStyle name="Normal 9 2 2 2 2 2 3 2 2" xfId="48363"/>
    <cellStyle name="Normal 9 2 2 2 2 2 3 2 2 2" xfId="48364"/>
    <cellStyle name="Normal 9 2 2 2 2 2 3 2 2 3" xfId="48365"/>
    <cellStyle name="Normal 9 2 2 2 2 2 3 2 3" xfId="48366"/>
    <cellStyle name="Normal 9 2 2 2 2 2 3 2 4" xfId="48367"/>
    <cellStyle name="Normal 9 2 2 2 2 2 3 2 5" xfId="48368"/>
    <cellStyle name="Normal 9 2 2 2 2 2 3 2 6" xfId="48369"/>
    <cellStyle name="Normal 9 2 2 2 2 2 3 3" xfId="48370"/>
    <cellStyle name="Normal 9 2 2 2 2 2 3 3 2" xfId="48371"/>
    <cellStyle name="Normal 9 2 2 2 2 2 3 3 3" xfId="48372"/>
    <cellStyle name="Normal 9 2 2 2 2 2 3 4" xfId="48373"/>
    <cellStyle name="Normal 9 2 2 2 2 2 3 5" xfId="48374"/>
    <cellStyle name="Normal 9 2 2 2 2 2 3 6" xfId="48375"/>
    <cellStyle name="Normal 9 2 2 2 2 2 3 7" xfId="48376"/>
    <cellStyle name="Normal 9 2 2 2 2 2 4" xfId="48377"/>
    <cellStyle name="Normal 9 2 2 2 2 2 4 2" xfId="48378"/>
    <cellStyle name="Normal 9 2 2 2 2 2 4 2 2" xfId="48379"/>
    <cellStyle name="Normal 9 2 2 2 2 2 4 2 3" xfId="48380"/>
    <cellStyle name="Normal 9 2 2 2 2 2 4 3" xfId="48381"/>
    <cellStyle name="Normal 9 2 2 2 2 2 4 4" xfId="48382"/>
    <cellStyle name="Normal 9 2 2 2 2 2 4 5" xfId="48383"/>
    <cellStyle name="Normal 9 2 2 2 2 2 4 6" xfId="48384"/>
    <cellStyle name="Normal 9 2 2 2 2 2 5" xfId="48385"/>
    <cellStyle name="Normal 9 2 2 2 2 2 5 2" xfId="48386"/>
    <cellStyle name="Normal 9 2 2 2 2 2 5 2 2" xfId="48387"/>
    <cellStyle name="Normal 9 2 2 2 2 2 5 2 3" xfId="48388"/>
    <cellStyle name="Normal 9 2 2 2 2 2 5 3" xfId="48389"/>
    <cellStyle name="Normal 9 2 2 2 2 2 5 4" xfId="48390"/>
    <cellStyle name="Normal 9 2 2 2 2 2 5 5" xfId="48391"/>
    <cellStyle name="Normal 9 2 2 2 2 2 5 6" xfId="48392"/>
    <cellStyle name="Normal 9 2 2 2 2 2 6" xfId="48393"/>
    <cellStyle name="Normal 9 2 2 2 2 2 6 2" xfId="48394"/>
    <cellStyle name="Normal 9 2 2 2 2 2 6 3" xfId="48395"/>
    <cellStyle name="Normal 9 2 2 2 2 2 7" xfId="48396"/>
    <cellStyle name="Normal 9 2 2 2 2 2 8" xfId="48397"/>
    <cellStyle name="Normal 9 2 2 2 2 2 9" xfId="48398"/>
    <cellStyle name="Normal 9 2 2 2 2 3" xfId="48399"/>
    <cellStyle name="Normal 9 2 2 2 2 3 2" xfId="48400"/>
    <cellStyle name="Normal 9 2 2 2 2 3 2 2" xfId="48401"/>
    <cellStyle name="Normal 9 2 2 2 2 3 2 2 2" xfId="48402"/>
    <cellStyle name="Normal 9 2 2 2 2 3 2 2 2 2" xfId="48403"/>
    <cellStyle name="Normal 9 2 2 2 2 3 2 2 2 3" xfId="48404"/>
    <cellStyle name="Normal 9 2 2 2 2 3 2 2 3" xfId="48405"/>
    <cellStyle name="Normal 9 2 2 2 2 3 2 2 4" xfId="48406"/>
    <cellStyle name="Normal 9 2 2 2 2 3 2 2 5" xfId="48407"/>
    <cellStyle name="Normal 9 2 2 2 2 3 2 2 6" xfId="48408"/>
    <cellStyle name="Normal 9 2 2 2 2 3 2 3" xfId="48409"/>
    <cellStyle name="Normal 9 2 2 2 2 3 2 3 2" xfId="48410"/>
    <cellStyle name="Normal 9 2 2 2 2 3 2 3 3" xfId="48411"/>
    <cellStyle name="Normal 9 2 2 2 2 3 2 4" xfId="48412"/>
    <cellStyle name="Normal 9 2 2 2 2 3 2 5" xfId="48413"/>
    <cellStyle name="Normal 9 2 2 2 2 3 2 6" xfId="48414"/>
    <cellStyle name="Normal 9 2 2 2 2 3 2 7" xfId="48415"/>
    <cellStyle name="Normal 9 2 2 2 2 3 3" xfId="48416"/>
    <cellStyle name="Normal 9 2 2 2 2 3 3 2" xfId="48417"/>
    <cellStyle name="Normal 9 2 2 2 2 3 3 2 2" xfId="48418"/>
    <cellStyle name="Normal 9 2 2 2 2 3 3 2 3" xfId="48419"/>
    <cellStyle name="Normal 9 2 2 2 2 3 3 3" xfId="48420"/>
    <cellStyle name="Normal 9 2 2 2 2 3 3 4" xfId="48421"/>
    <cellStyle name="Normal 9 2 2 2 2 3 3 5" xfId="48422"/>
    <cellStyle name="Normal 9 2 2 2 2 3 3 6" xfId="48423"/>
    <cellStyle name="Normal 9 2 2 2 2 3 4" xfId="48424"/>
    <cellStyle name="Normal 9 2 2 2 2 3 4 2" xfId="48425"/>
    <cellStyle name="Normal 9 2 2 2 2 3 4 2 2" xfId="48426"/>
    <cellStyle name="Normal 9 2 2 2 2 3 4 2 3" xfId="48427"/>
    <cellStyle name="Normal 9 2 2 2 2 3 4 3" xfId="48428"/>
    <cellStyle name="Normal 9 2 2 2 2 3 4 4" xfId="48429"/>
    <cellStyle name="Normal 9 2 2 2 2 3 4 5" xfId="48430"/>
    <cellStyle name="Normal 9 2 2 2 2 3 4 6" xfId="48431"/>
    <cellStyle name="Normal 9 2 2 2 2 3 5" xfId="48432"/>
    <cellStyle name="Normal 9 2 2 2 2 3 5 2" xfId="48433"/>
    <cellStyle name="Normal 9 2 2 2 2 3 5 3" xfId="48434"/>
    <cellStyle name="Normal 9 2 2 2 2 3 6" xfId="48435"/>
    <cellStyle name="Normal 9 2 2 2 2 3 7" xfId="48436"/>
    <cellStyle name="Normal 9 2 2 2 2 3 8" xfId="48437"/>
    <cellStyle name="Normal 9 2 2 2 2 3 9" xfId="48438"/>
    <cellStyle name="Normal 9 2 2 2 2 4" xfId="48439"/>
    <cellStyle name="Normal 9 2 2 2 2 4 2" xfId="48440"/>
    <cellStyle name="Normal 9 2 2 2 2 4 2 2" xfId="48441"/>
    <cellStyle name="Normal 9 2 2 2 2 4 2 2 2" xfId="48442"/>
    <cellStyle name="Normal 9 2 2 2 2 4 2 2 3" xfId="48443"/>
    <cellStyle name="Normal 9 2 2 2 2 4 2 3" xfId="48444"/>
    <cellStyle name="Normal 9 2 2 2 2 4 2 4" xfId="48445"/>
    <cellStyle name="Normal 9 2 2 2 2 4 2 5" xfId="48446"/>
    <cellStyle name="Normal 9 2 2 2 2 4 2 6" xfId="48447"/>
    <cellStyle name="Normal 9 2 2 2 2 4 3" xfId="48448"/>
    <cellStyle name="Normal 9 2 2 2 2 4 3 2" xfId="48449"/>
    <cellStyle name="Normal 9 2 2 2 2 4 3 3" xfId="48450"/>
    <cellStyle name="Normal 9 2 2 2 2 4 4" xfId="48451"/>
    <cellStyle name="Normal 9 2 2 2 2 4 5" xfId="48452"/>
    <cellStyle name="Normal 9 2 2 2 2 4 6" xfId="48453"/>
    <cellStyle name="Normal 9 2 2 2 2 4 7" xfId="48454"/>
    <cellStyle name="Normal 9 2 2 2 2 5" xfId="48455"/>
    <cellStyle name="Normal 9 2 2 2 2 5 2" xfId="48456"/>
    <cellStyle name="Normal 9 2 2 2 2 5 2 2" xfId="48457"/>
    <cellStyle name="Normal 9 2 2 2 2 5 2 3" xfId="48458"/>
    <cellStyle name="Normal 9 2 2 2 2 5 3" xfId="48459"/>
    <cellStyle name="Normal 9 2 2 2 2 5 4" xfId="48460"/>
    <cellStyle name="Normal 9 2 2 2 2 5 5" xfId="48461"/>
    <cellStyle name="Normal 9 2 2 2 2 5 6" xfId="48462"/>
    <cellStyle name="Normal 9 2 2 2 2 6" xfId="48463"/>
    <cellStyle name="Normal 9 2 2 2 2 6 2" xfId="48464"/>
    <cellStyle name="Normal 9 2 2 2 2 6 2 2" xfId="48465"/>
    <cellStyle name="Normal 9 2 2 2 2 6 2 3" xfId="48466"/>
    <cellStyle name="Normal 9 2 2 2 2 6 3" xfId="48467"/>
    <cellStyle name="Normal 9 2 2 2 2 6 4" xfId="48468"/>
    <cellStyle name="Normal 9 2 2 2 2 6 5" xfId="48469"/>
    <cellStyle name="Normal 9 2 2 2 2 6 6" xfId="48470"/>
    <cellStyle name="Normal 9 2 2 2 2 7" xfId="48471"/>
    <cellStyle name="Normal 9 2 2 2 2 7 2" xfId="48472"/>
    <cellStyle name="Normal 9 2 2 2 2 7 2 2" xfId="48473"/>
    <cellStyle name="Normal 9 2 2 2 2 7 2 3" xfId="48474"/>
    <cellStyle name="Normal 9 2 2 2 2 7 3" xfId="48475"/>
    <cellStyle name="Normal 9 2 2 2 2 7 4" xfId="48476"/>
    <cellStyle name="Normal 9 2 2 2 2 7 5" xfId="48477"/>
    <cellStyle name="Normal 9 2 2 2 2 7 6" xfId="48478"/>
    <cellStyle name="Normal 9 2 2 2 2 8" xfId="48479"/>
    <cellStyle name="Normal 9 2 2 2 2 8 2" xfId="48480"/>
    <cellStyle name="Normal 9 2 2 2 2 8 2 2" xfId="48481"/>
    <cellStyle name="Normal 9 2 2 2 2 8 2 3" xfId="48482"/>
    <cellStyle name="Normal 9 2 2 2 2 8 3" xfId="48483"/>
    <cellStyle name="Normal 9 2 2 2 2 8 4" xfId="48484"/>
    <cellStyle name="Normal 9 2 2 2 2 8 5" xfId="48485"/>
    <cellStyle name="Normal 9 2 2 2 2 8 6" xfId="48486"/>
    <cellStyle name="Normal 9 2 2 2 2 9" xfId="48487"/>
    <cellStyle name="Normal 9 2 2 2 2 9 2" xfId="48488"/>
    <cellStyle name="Normal 9 2 2 2 2 9 3" xfId="48489"/>
    <cellStyle name="Normal 9 2 2 2 3" xfId="48490"/>
    <cellStyle name="Normal 9 2 2 2 3 10" xfId="48491"/>
    <cellStyle name="Normal 9 2 2 2 3 2" xfId="48492"/>
    <cellStyle name="Normal 9 2 2 2 3 2 2" xfId="48493"/>
    <cellStyle name="Normal 9 2 2 2 3 2 2 2" xfId="48494"/>
    <cellStyle name="Normal 9 2 2 2 3 2 2 2 2" xfId="48495"/>
    <cellStyle name="Normal 9 2 2 2 3 2 2 2 3" xfId="48496"/>
    <cellStyle name="Normal 9 2 2 2 3 2 2 3" xfId="48497"/>
    <cellStyle name="Normal 9 2 2 2 3 2 2 4" xfId="48498"/>
    <cellStyle name="Normal 9 2 2 2 3 2 2 5" xfId="48499"/>
    <cellStyle name="Normal 9 2 2 2 3 2 2 6" xfId="48500"/>
    <cellStyle name="Normal 9 2 2 2 3 2 3" xfId="48501"/>
    <cellStyle name="Normal 9 2 2 2 3 2 3 2" xfId="48502"/>
    <cellStyle name="Normal 9 2 2 2 3 2 3 2 2" xfId="48503"/>
    <cellStyle name="Normal 9 2 2 2 3 2 3 2 3" xfId="48504"/>
    <cellStyle name="Normal 9 2 2 2 3 2 3 3" xfId="48505"/>
    <cellStyle name="Normal 9 2 2 2 3 2 3 4" xfId="48506"/>
    <cellStyle name="Normal 9 2 2 2 3 2 3 5" xfId="48507"/>
    <cellStyle name="Normal 9 2 2 2 3 2 3 6" xfId="48508"/>
    <cellStyle name="Normal 9 2 2 2 3 2 4" xfId="48509"/>
    <cellStyle name="Normal 9 2 2 2 3 2 4 2" xfId="48510"/>
    <cellStyle name="Normal 9 2 2 2 3 2 4 3" xfId="48511"/>
    <cellStyle name="Normal 9 2 2 2 3 2 5" xfId="48512"/>
    <cellStyle name="Normal 9 2 2 2 3 2 6" xfId="48513"/>
    <cellStyle name="Normal 9 2 2 2 3 2 7" xfId="48514"/>
    <cellStyle name="Normal 9 2 2 2 3 2 8" xfId="48515"/>
    <cellStyle name="Normal 9 2 2 2 3 3" xfId="48516"/>
    <cellStyle name="Normal 9 2 2 2 3 3 2" xfId="48517"/>
    <cellStyle name="Normal 9 2 2 2 3 3 2 2" xfId="48518"/>
    <cellStyle name="Normal 9 2 2 2 3 3 2 2 2" xfId="48519"/>
    <cellStyle name="Normal 9 2 2 2 3 3 2 2 3" xfId="48520"/>
    <cellStyle name="Normal 9 2 2 2 3 3 2 3" xfId="48521"/>
    <cellStyle name="Normal 9 2 2 2 3 3 2 4" xfId="48522"/>
    <cellStyle name="Normal 9 2 2 2 3 3 2 5" xfId="48523"/>
    <cellStyle name="Normal 9 2 2 2 3 3 2 6" xfId="48524"/>
    <cellStyle name="Normal 9 2 2 2 3 3 3" xfId="48525"/>
    <cellStyle name="Normal 9 2 2 2 3 3 3 2" xfId="48526"/>
    <cellStyle name="Normal 9 2 2 2 3 3 3 3" xfId="48527"/>
    <cellStyle name="Normal 9 2 2 2 3 3 4" xfId="48528"/>
    <cellStyle name="Normal 9 2 2 2 3 3 5" xfId="48529"/>
    <cellStyle name="Normal 9 2 2 2 3 3 6" xfId="48530"/>
    <cellStyle name="Normal 9 2 2 2 3 3 7" xfId="48531"/>
    <cellStyle name="Normal 9 2 2 2 3 4" xfId="48532"/>
    <cellStyle name="Normal 9 2 2 2 3 4 2" xfId="48533"/>
    <cellStyle name="Normal 9 2 2 2 3 4 2 2" xfId="48534"/>
    <cellStyle name="Normal 9 2 2 2 3 4 2 3" xfId="48535"/>
    <cellStyle name="Normal 9 2 2 2 3 4 3" xfId="48536"/>
    <cellStyle name="Normal 9 2 2 2 3 4 4" xfId="48537"/>
    <cellStyle name="Normal 9 2 2 2 3 4 5" xfId="48538"/>
    <cellStyle name="Normal 9 2 2 2 3 4 6" xfId="48539"/>
    <cellStyle name="Normal 9 2 2 2 3 5" xfId="48540"/>
    <cellStyle name="Normal 9 2 2 2 3 5 2" xfId="48541"/>
    <cellStyle name="Normal 9 2 2 2 3 5 2 2" xfId="48542"/>
    <cellStyle name="Normal 9 2 2 2 3 5 2 3" xfId="48543"/>
    <cellStyle name="Normal 9 2 2 2 3 5 3" xfId="48544"/>
    <cellStyle name="Normal 9 2 2 2 3 5 4" xfId="48545"/>
    <cellStyle name="Normal 9 2 2 2 3 5 5" xfId="48546"/>
    <cellStyle name="Normal 9 2 2 2 3 5 6" xfId="48547"/>
    <cellStyle name="Normal 9 2 2 2 3 6" xfId="48548"/>
    <cellStyle name="Normal 9 2 2 2 3 6 2" xfId="48549"/>
    <cellStyle name="Normal 9 2 2 2 3 6 3" xfId="48550"/>
    <cellStyle name="Normal 9 2 2 2 3 7" xfId="48551"/>
    <cellStyle name="Normal 9 2 2 2 3 8" xfId="48552"/>
    <cellStyle name="Normal 9 2 2 2 3 9" xfId="48553"/>
    <cellStyle name="Normal 9 2 2 2 4" xfId="48554"/>
    <cellStyle name="Normal 9 2 2 2 4 2" xfId="48555"/>
    <cellStyle name="Normal 9 2 2 2 4 2 2" xfId="48556"/>
    <cellStyle name="Normal 9 2 2 2 4 2 2 2" xfId="48557"/>
    <cellStyle name="Normal 9 2 2 2 4 2 2 2 2" xfId="48558"/>
    <cellStyle name="Normal 9 2 2 2 4 2 2 2 3" xfId="48559"/>
    <cellStyle name="Normal 9 2 2 2 4 2 2 3" xfId="48560"/>
    <cellStyle name="Normal 9 2 2 2 4 2 2 4" xfId="48561"/>
    <cellStyle name="Normal 9 2 2 2 4 2 2 5" xfId="48562"/>
    <cellStyle name="Normal 9 2 2 2 4 2 2 6" xfId="48563"/>
    <cellStyle name="Normal 9 2 2 2 4 2 3" xfId="48564"/>
    <cellStyle name="Normal 9 2 2 2 4 2 3 2" xfId="48565"/>
    <cellStyle name="Normal 9 2 2 2 4 2 3 3" xfId="48566"/>
    <cellStyle name="Normal 9 2 2 2 4 2 4" xfId="48567"/>
    <cellStyle name="Normal 9 2 2 2 4 2 5" xfId="48568"/>
    <cellStyle name="Normal 9 2 2 2 4 2 6" xfId="48569"/>
    <cellStyle name="Normal 9 2 2 2 4 2 7" xfId="48570"/>
    <cellStyle name="Normal 9 2 2 2 4 3" xfId="48571"/>
    <cellStyle name="Normal 9 2 2 2 4 3 2" xfId="48572"/>
    <cellStyle name="Normal 9 2 2 2 4 3 2 2" xfId="48573"/>
    <cellStyle name="Normal 9 2 2 2 4 3 2 3" xfId="48574"/>
    <cellStyle name="Normal 9 2 2 2 4 3 3" xfId="48575"/>
    <cellStyle name="Normal 9 2 2 2 4 3 4" xfId="48576"/>
    <cellStyle name="Normal 9 2 2 2 4 3 5" xfId="48577"/>
    <cellStyle name="Normal 9 2 2 2 4 3 6" xfId="48578"/>
    <cellStyle name="Normal 9 2 2 2 4 4" xfId="48579"/>
    <cellStyle name="Normal 9 2 2 2 4 4 2" xfId="48580"/>
    <cellStyle name="Normal 9 2 2 2 4 4 2 2" xfId="48581"/>
    <cellStyle name="Normal 9 2 2 2 4 4 2 3" xfId="48582"/>
    <cellStyle name="Normal 9 2 2 2 4 4 3" xfId="48583"/>
    <cellStyle name="Normal 9 2 2 2 4 4 4" xfId="48584"/>
    <cellStyle name="Normal 9 2 2 2 4 4 5" xfId="48585"/>
    <cellStyle name="Normal 9 2 2 2 4 4 6" xfId="48586"/>
    <cellStyle name="Normal 9 2 2 2 4 5" xfId="48587"/>
    <cellStyle name="Normal 9 2 2 2 4 5 2" xfId="48588"/>
    <cellStyle name="Normal 9 2 2 2 4 5 3" xfId="48589"/>
    <cellStyle name="Normal 9 2 2 2 4 6" xfId="48590"/>
    <cellStyle name="Normal 9 2 2 2 4 7" xfId="48591"/>
    <cellStyle name="Normal 9 2 2 2 4 8" xfId="48592"/>
    <cellStyle name="Normal 9 2 2 2 4 9" xfId="48593"/>
    <cellStyle name="Normal 9 2 2 2 5" xfId="48594"/>
    <cellStyle name="Normal 9 2 2 2 5 2" xfId="48595"/>
    <cellStyle name="Normal 9 2 2 2 5 2 2" xfId="48596"/>
    <cellStyle name="Normal 9 2 2 2 5 2 2 2" xfId="48597"/>
    <cellStyle name="Normal 9 2 2 2 5 2 2 3" xfId="48598"/>
    <cellStyle name="Normal 9 2 2 2 5 2 3" xfId="48599"/>
    <cellStyle name="Normal 9 2 2 2 5 2 4" xfId="48600"/>
    <cellStyle name="Normal 9 2 2 2 5 2 5" xfId="48601"/>
    <cellStyle name="Normal 9 2 2 2 5 2 6" xfId="48602"/>
    <cellStyle name="Normal 9 2 2 2 5 3" xfId="48603"/>
    <cellStyle name="Normal 9 2 2 2 5 3 2" xfId="48604"/>
    <cellStyle name="Normal 9 2 2 2 5 3 3" xfId="48605"/>
    <cellStyle name="Normal 9 2 2 2 5 4" xfId="48606"/>
    <cellStyle name="Normal 9 2 2 2 5 5" xfId="48607"/>
    <cellStyle name="Normal 9 2 2 2 5 6" xfId="48608"/>
    <cellStyle name="Normal 9 2 2 2 5 7" xfId="48609"/>
    <cellStyle name="Normal 9 2 2 2 6" xfId="48610"/>
    <cellStyle name="Normal 9 2 2 2 6 2" xfId="48611"/>
    <cellStyle name="Normal 9 2 2 2 6 2 2" xfId="48612"/>
    <cellStyle name="Normal 9 2 2 2 6 2 3" xfId="48613"/>
    <cellStyle name="Normal 9 2 2 2 6 3" xfId="48614"/>
    <cellStyle name="Normal 9 2 2 2 6 4" xfId="48615"/>
    <cellStyle name="Normal 9 2 2 2 6 5" xfId="48616"/>
    <cellStyle name="Normal 9 2 2 2 6 6" xfId="48617"/>
    <cellStyle name="Normal 9 2 2 2 7" xfId="48618"/>
    <cellStyle name="Normal 9 2 2 2 7 2" xfId="48619"/>
    <cellStyle name="Normal 9 2 2 2 7 2 2" xfId="48620"/>
    <cellStyle name="Normal 9 2 2 2 7 2 3" xfId="48621"/>
    <cellStyle name="Normal 9 2 2 2 7 3" xfId="48622"/>
    <cellStyle name="Normal 9 2 2 2 7 4" xfId="48623"/>
    <cellStyle name="Normal 9 2 2 2 7 5" xfId="48624"/>
    <cellStyle name="Normal 9 2 2 2 7 6" xfId="48625"/>
    <cellStyle name="Normal 9 2 2 2 8" xfId="48626"/>
    <cellStyle name="Normal 9 2 2 2 8 2" xfId="48627"/>
    <cellStyle name="Normal 9 2 2 2 8 2 2" xfId="48628"/>
    <cellStyle name="Normal 9 2 2 2 8 2 3" xfId="48629"/>
    <cellStyle name="Normal 9 2 2 2 8 3" xfId="48630"/>
    <cellStyle name="Normal 9 2 2 2 8 4" xfId="48631"/>
    <cellStyle name="Normal 9 2 2 2 8 5" xfId="48632"/>
    <cellStyle name="Normal 9 2 2 2 8 6" xfId="48633"/>
    <cellStyle name="Normal 9 2 2 2 9" xfId="48634"/>
    <cellStyle name="Normal 9 2 2 2 9 2" xfId="48635"/>
    <cellStyle name="Normal 9 2 2 2 9 2 2" xfId="48636"/>
    <cellStyle name="Normal 9 2 2 2 9 2 3" xfId="48637"/>
    <cellStyle name="Normal 9 2 2 2 9 3" xfId="48638"/>
    <cellStyle name="Normal 9 2 2 2 9 4" xfId="48639"/>
    <cellStyle name="Normal 9 2 2 2 9 5" xfId="48640"/>
    <cellStyle name="Normal 9 2 2 2 9 6" xfId="48641"/>
    <cellStyle name="Normal 9 2 2 3" xfId="48642"/>
    <cellStyle name="Normal 9 2 2 3 10" xfId="48643"/>
    <cellStyle name="Normal 9 2 2 3 10 2" xfId="48644"/>
    <cellStyle name="Normal 9 2 2 3 10 3" xfId="48645"/>
    <cellStyle name="Normal 9 2 2 3 11" xfId="48646"/>
    <cellStyle name="Normal 9 2 2 3 12" xfId="48647"/>
    <cellStyle name="Normal 9 2 2 3 13" xfId="48648"/>
    <cellStyle name="Normal 9 2 2 3 14" xfId="48649"/>
    <cellStyle name="Normal 9 2 2 3 2" xfId="48650"/>
    <cellStyle name="Normal 9 2 2 3 2 10" xfId="48651"/>
    <cellStyle name="Normal 9 2 2 3 2 11" xfId="48652"/>
    <cellStyle name="Normal 9 2 2 3 2 12" xfId="48653"/>
    <cellStyle name="Normal 9 2 2 3 2 13" xfId="48654"/>
    <cellStyle name="Normal 9 2 2 3 2 2" xfId="48655"/>
    <cellStyle name="Normal 9 2 2 3 2 2 10" xfId="48656"/>
    <cellStyle name="Normal 9 2 2 3 2 2 2" xfId="48657"/>
    <cellStyle name="Normal 9 2 2 3 2 2 2 2" xfId="48658"/>
    <cellStyle name="Normal 9 2 2 3 2 2 2 2 2" xfId="48659"/>
    <cellStyle name="Normal 9 2 2 3 2 2 2 2 2 2" xfId="48660"/>
    <cellStyle name="Normal 9 2 2 3 2 2 2 2 2 3" xfId="48661"/>
    <cellStyle name="Normal 9 2 2 3 2 2 2 2 3" xfId="48662"/>
    <cellStyle name="Normal 9 2 2 3 2 2 2 2 4" xfId="48663"/>
    <cellStyle name="Normal 9 2 2 3 2 2 2 2 5" xfId="48664"/>
    <cellStyle name="Normal 9 2 2 3 2 2 2 2 6" xfId="48665"/>
    <cellStyle name="Normal 9 2 2 3 2 2 2 3" xfId="48666"/>
    <cellStyle name="Normal 9 2 2 3 2 2 2 3 2" xfId="48667"/>
    <cellStyle name="Normal 9 2 2 3 2 2 2 3 2 2" xfId="48668"/>
    <cellStyle name="Normal 9 2 2 3 2 2 2 3 2 3" xfId="48669"/>
    <cellStyle name="Normal 9 2 2 3 2 2 2 3 3" xfId="48670"/>
    <cellStyle name="Normal 9 2 2 3 2 2 2 3 4" xfId="48671"/>
    <cellStyle name="Normal 9 2 2 3 2 2 2 3 5" xfId="48672"/>
    <cellStyle name="Normal 9 2 2 3 2 2 2 3 6" xfId="48673"/>
    <cellStyle name="Normal 9 2 2 3 2 2 2 4" xfId="48674"/>
    <cellStyle name="Normal 9 2 2 3 2 2 2 4 2" xfId="48675"/>
    <cellStyle name="Normal 9 2 2 3 2 2 2 4 3" xfId="48676"/>
    <cellStyle name="Normal 9 2 2 3 2 2 2 5" xfId="48677"/>
    <cellStyle name="Normal 9 2 2 3 2 2 2 6" xfId="48678"/>
    <cellStyle name="Normal 9 2 2 3 2 2 2 7" xfId="48679"/>
    <cellStyle name="Normal 9 2 2 3 2 2 2 8" xfId="48680"/>
    <cellStyle name="Normal 9 2 2 3 2 2 3" xfId="48681"/>
    <cellStyle name="Normal 9 2 2 3 2 2 3 2" xfId="48682"/>
    <cellStyle name="Normal 9 2 2 3 2 2 3 2 2" xfId="48683"/>
    <cellStyle name="Normal 9 2 2 3 2 2 3 2 2 2" xfId="48684"/>
    <cellStyle name="Normal 9 2 2 3 2 2 3 2 2 3" xfId="48685"/>
    <cellStyle name="Normal 9 2 2 3 2 2 3 2 3" xfId="48686"/>
    <cellStyle name="Normal 9 2 2 3 2 2 3 2 4" xfId="48687"/>
    <cellStyle name="Normal 9 2 2 3 2 2 3 2 5" xfId="48688"/>
    <cellStyle name="Normal 9 2 2 3 2 2 3 2 6" xfId="48689"/>
    <cellStyle name="Normal 9 2 2 3 2 2 3 3" xfId="48690"/>
    <cellStyle name="Normal 9 2 2 3 2 2 3 3 2" xfId="48691"/>
    <cellStyle name="Normal 9 2 2 3 2 2 3 3 3" xfId="48692"/>
    <cellStyle name="Normal 9 2 2 3 2 2 3 4" xfId="48693"/>
    <cellStyle name="Normal 9 2 2 3 2 2 3 5" xfId="48694"/>
    <cellStyle name="Normal 9 2 2 3 2 2 3 6" xfId="48695"/>
    <cellStyle name="Normal 9 2 2 3 2 2 3 7" xfId="48696"/>
    <cellStyle name="Normal 9 2 2 3 2 2 4" xfId="48697"/>
    <cellStyle name="Normal 9 2 2 3 2 2 4 2" xfId="48698"/>
    <cellStyle name="Normal 9 2 2 3 2 2 4 2 2" xfId="48699"/>
    <cellStyle name="Normal 9 2 2 3 2 2 4 2 3" xfId="48700"/>
    <cellStyle name="Normal 9 2 2 3 2 2 4 3" xfId="48701"/>
    <cellStyle name="Normal 9 2 2 3 2 2 4 4" xfId="48702"/>
    <cellStyle name="Normal 9 2 2 3 2 2 4 5" xfId="48703"/>
    <cellStyle name="Normal 9 2 2 3 2 2 4 6" xfId="48704"/>
    <cellStyle name="Normal 9 2 2 3 2 2 5" xfId="48705"/>
    <cellStyle name="Normal 9 2 2 3 2 2 5 2" xfId="48706"/>
    <cellStyle name="Normal 9 2 2 3 2 2 5 2 2" xfId="48707"/>
    <cellStyle name="Normal 9 2 2 3 2 2 5 2 3" xfId="48708"/>
    <cellStyle name="Normal 9 2 2 3 2 2 5 3" xfId="48709"/>
    <cellStyle name="Normal 9 2 2 3 2 2 5 4" xfId="48710"/>
    <cellStyle name="Normal 9 2 2 3 2 2 5 5" xfId="48711"/>
    <cellStyle name="Normal 9 2 2 3 2 2 5 6" xfId="48712"/>
    <cellStyle name="Normal 9 2 2 3 2 2 6" xfId="48713"/>
    <cellStyle name="Normal 9 2 2 3 2 2 6 2" xfId="48714"/>
    <cellStyle name="Normal 9 2 2 3 2 2 6 3" xfId="48715"/>
    <cellStyle name="Normal 9 2 2 3 2 2 7" xfId="48716"/>
    <cellStyle name="Normal 9 2 2 3 2 2 8" xfId="48717"/>
    <cellStyle name="Normal 9 2 2 3 2 2 9" xfId="48718"/>
    <cellStyle name="Normal 9 2 2 3 2 3" xfId="48719"/>
    <cellStyle name="Normal 9 2 2 3 2 3 2" xfId="48720"/>
    <cellStyle name="Normal 9 2 2 3 2 3 2 2" xfId="48721"/>
    <cellStyle name="Normal 9 2 2 3 2 3 2 2 2" xfId="48722"/>
    <cellStyle name="Normal 9 2 2 3 2 3 2 2 2 2" xfId="48723"/>
    <cellStyle name="Normal 9 2 2 3 2 3 2 2 2 3" xfId="48724"/>
    <cellStyle name="Normal 9 2 2 3 2 3 2 2 3" xfId="48725"/>
    <cellStyle name="Normal 9 2 2 3 2 3 2 2 4" xfId="48726"/>
    <cellStyle name="Normal 9 2 2 3 2 3 2 2 5" xfId="48727"/>
    <cellStyle name="Normal 9 2 2 3 2 3 2 2 6" xfId="48728"/>
    <cellStyle name="Normal 9 2 2 3 2 3 2 3" xfId="48729"/>
    <cellStyle name="Normal 9 2 2 3 2 3 2 3 2" xfId="48730"/>
    <cellStyle name="Normal 9 2 2 3 2 3 2 3 3" xfId="48731"/>
    <cellStyle name="Normal 9 2 2 3 2 3 2 4" xfId="48732"/>
    <cellStyle name="Normal 9 2 2 3 2 3 2 5" xfId="48733"/>
    <cellStyle name="Normal 9 2 2 3 2 3 2 6" xfId="48734"/>
    <cellStyle name="Normal 9 2 2 3 2 3 2 7" xfId="48735"/>
    <cellStyle name="Normal 9 2 2 3 2 3 3" xfId="48736"/>
    <cellStyle name="Normal 9 2 2 3 2 3 3 2" xfId="48737"/>
    <cellStyle name="Normal 9 2 2 3 2 3 3 2 2" xfId="48738"/>
    <cellStyle name="Normal 9 2 2 3 2 3 3 2 3" xfId="48739"/>
    <cellStyle name="Normal 9 2 2 3 2 3 3 3" xfId="48740"/>
    <cellStyle name="Normal 9 2 2 3 2 3 3 4" xfId="48741"/>
    <cellStyle name="Normal 9 2 2 3 2 3 3 5" xfId="48742"/>
    <cellStyle name="Normal 9 2 2 3 2 3 3 6" xfId="48743"/>
    <cellStyle name="Normal 9 2 2 3 2 3 4" xfId="48744"/>
    <cellStyle name="Normal 9 2 2 3 2 3 4 2" xfId="48745"/>
    <cellStyle name="Normal 9 2 2 3 2 3 4 2 2" xfId="48746"/>
    <cellStyle name="Normal 9 2 2 3 2 3 4 2 3" xfId="48747"/>
    <cellStyle name="Normal 9 2 2 3 2 3 4 3" xfId="48748"/>
    <cellStyle name="Normal 9 2 2 3 2 3 4 4" xfId="48749"/>
    <cellStyle name="Normal 9 2 2 3 2 3 4 5" xfId="48750"/>
    <cellStyle name="Normal 9 2 2 3 2 3 4 6" xfId="48751"/>
    <cellStyle name="Normal 9 2 2 3 2 3 5" xfId="48752"/>
    <cellStyle name="Normal 9 2 2 3 2 3 5 2" xfId="48753"/>
    <cellStyle name="Normal 9 2 2 3 2 3 5 3" xfId="48754"/>
    <cellStyle name="Normal 9 2 2 3 2 3 6" xfId="48755"/>
    <cellStyle name="Normal 9 2 2 3 2 3 7" xfId="48756"/>
    <cellStyle name="Normal 9 2 2 3 2 3 8" xfId="48757"/>
    <cellStyle name="Normal 9 2 2 3 2 3 9" xfId="48758"/>
    <cellStyle name="Normal 9 2 2 3 2 4" xfId="48759"/>
    <cellStyle name="Normal 9 2 2 3 2 4 2" xfId="48760"/>
    <cellStyle name="Normal 9 2 2 3 2 4 2 2" xfId="48761"/>
    <cellStyle name="Normal 9 2 2 3 2 4 2 2 2" xfId="48762"/>
    <cellStyle name="Normal 9 2 2 3 2 4 2 2 3" xfId="48763"/>
    <cellStyle name="Normal 9 2 2 3 2 4 2 3" xfId="48764"/>
    <cellStyle name="Normal 9 2 2 3 2 4 2 4" xfId="48765"/>
    <cellStyle name="Normal 9 2 2 3 2 4 2 5" xfId="48766"/>
    <cellStyle name="Normal 9 2 2 3 2 4 2 6" xfId="48767"/>
    <cellStyle name="Normal 9 2 2 3 2 4 3" xfId="48768"/>
    <cellStyle name="Normal 9 2 2 3 2 4 3 2" xfId="48769"/>
    <cellStyle name="Normal 9 2 2 3 2 4 3 3" xfId="48770"/>
    <cellStyle name="Normal 9 2 2 3 2 4 4" xfId="48771"/>
    <cellStyle name="Normal 9 2 2 3 2 4 5" xfId="48772"/>
    <cellStyle name="Normal 9 2 2 3 2 4 6" xfId="48773"/>
    <cellStyle name="Normal 9 2 2 3 2 4 7" xfId="48774"/>
    <cellStyle name="Normal 9 2 2 3 2 5" xfId="48775"/>
    <cellStyle name="Normal 9 2 2 3 2 5 2" xfId="48776"/>
    <cellStyle name="Normal 9 2 2 3 2 5 2 2" xfId="48777"/>
    <cellStyle name="Normal 9 2 2 3 2 5 2 3" xfId="48778"/>
    <cellStyle name="Normal 9 2 2 3 2 5 3" xfId="48779"/>
    <cellStyle name="Normal 9 2 2 3 2 5 4" xfId="48780"/>
    <cellStyle name="Normal 9 2 2 3 2 5 5" xfId="48781"/>
    <cellStyle name="Normal 9 2 2 3 2 5 6" xfId="48782"/>
    <cellStyle name="Normal 9 2 2 3 2 6" xfId="48783"/>
    <cellStyle name="Normal 9 2 2 3 2 6 2" xfId="48784"/>
    <cellStyle name="Normal 9 2 2 3 2 6 2 2" xfId="48785"/>
    <cellStyle name="Normal 9 2 2 3 2 6 2 3" xfId="48786"/>
    <cellStyle name="Normal 9 2 2 3 2 6 3" xfId="48787"/>
    <cellStyle name="Normal 9 2 2 3 2 6 4" xfId="48788"/>
    <cellStyle name="Normal 9 2 2 3 2 6 5" xfId="48789"/>
    <cellStyle name="Normal 9 2 2 3 2 6 6" xfId="48790"/>
    <cellStyle name="Normal 9 2 2 3 2 7" xfId="48791"/>
    <cellStyle name="Normal 9 2 2 3 2 7 2" xfId="48792"/>
    <cellStyle name="Normal 9 2 2 3 2 7 2 2" xfId="48793"/>
    <cellStyle name="Normal 9 2 2 3 2 7 2 3" xfId="48794"/>
    <cellStyle name="Normal 9 2 2 3 2 7 3" xfId="48795"/>
    <cellStyle name="Normal 9 2 2 3 2 7 4" xfId="48796"/>
    <cellStyle name="Normal 9 2 2 3 2 7 5" xfId="48797"/>
    <cellStyle name="Normal 9 2 2 3 2 7 6" xfId="48798"/>
    <cellStyle name="Normal 9 2 2 3 2 8" xfId="48799"/>
    <cellStyle name="Normal 9 2 2 3 2 8 2" xfId="48800"/>
    <cellStyle name="Normal 9 2 2 3 2 8 2 2" xfId="48801"/>
    <cellStyle name="Normal 9 2 2 3 2 8 2 3" xfId="48802"/>
    <cellStyle name="Normal 9 2 2 3 2 8 3" xfId="48803"/>
    <cellStyle name="Normal 9 2 2 3 2 8 4" xfId="48804"/>
    <cellStyle name="Normal 9 2 2 3 2 8 5" xfId="48805"/>
    <cellStyle name="Normal 9 2 2 3 2 8 6" xfId="48806"/>
    <cellStyle name="Normal 9 2 2 3 2 9" xfId="48807"/>
    <cellStyle name="Normal 9 2 2 3 2 9 2" xfId="48808"/>
    <cellStyle name="Normal 9 2 2 3 2 9 3" xfId="48809"/>
    <cellStyle name="Normal 9 2 2 3 3" xfId="48810"/>
    <cellStyle name="Normal 9 2 2 3 3 10" xfId="48811"/>
    <cellStyle name="Normal 9 2 2 3 3 2" xfId="48812"/>
    <cellStyle name="Normal 9 2 2 3 3 2 2" xfId="48813"/>
    <cellStyle name="Normal 9 2 2 3 3 2 2 2" xfId="48814"/>
    <cellStyle name="Normal 9 2 2 3 3 2 2 2 2" xfId="48815"/>
    <cellStyle name="Normal 9 2 2 3 3 2 2 2 3" xfId="48816"/>
    <cellStyle name="Normal 9 2 2 3 3 2 2 3" xfId="48817"/>
    <cellStyle name="Normal 9 2 2 3 3 2 2 4" xfId="48818"/>
    <cellStyle name="Normal 9 2 2 3 3 2 2 5" xfId="48819"/>
    <cellStyle name="Normal 9 2 2 3 3 2 2 6" xfId="48820"/>
    <cellStyle name="Normal 9 2 2 3 3 2 3" xfId="48821"/>
    <cellStyle name="Normal 9 2 2 3 3 2 3 2" xfId="48822"/>
    <cellStyle name="Normal 9 2 2 3 3 2 3 2 2" xfId="48823"/>
    <cellStyle name="Normal 9 2 2 3 3 2 3 2 3" xfId="48824"/>
    <cellStyle name="Normal 9 2 2 3 3 2 3 3" xfId="48825"/>
    <cellStyle name="Normal 9 2 2 3 3 2 3 4" xfId="48826"/>
    <cellStyle name="Normal 9 2 2 3 3 2 3 5" xfId="48827"/>
    <cellStyle name="Normal 9 2 2 3 3 2 3 6" xfId="48828"/>
    <cellStyle name="Normal 9 2 2 3 3 2 4" xfId="48829"/>
    <cellStyle name="Normal 9 2 2 3 3 2 4 2" xfId="48830"/>
    <cellStyle name="Normal 9 2 2 3 3 2 4 3" xfId="48831"/>
    <cellStyle name="Normal 9 2 2 3 3 2 5" xfId="48832"/>
    <cellStyle name="Normal 9 2 2 3 3 2 6" xfId="48833"/>
    <cellStyle name="Normal 9 2 2 3 3 2 7" xfId="48834"/>
    <cellStyle name="Normal 9 2 2 3 3 2 8" xfId="48835"/>
    <cellStyle name="Normal 9 2 2 3 3 3" xfId="48836"/>
    <cellStyle name="Normal 9 2 2 3 3 3 2" xfId="48837"/>
    <cellStyle name="Normal 9 2 2 3 3 3 2 2" xfId="48838"/>
    <cellStyle name="Normal 9 2 2 3 3 3 2 2 2" xfId="48839"/>
    <cellStyle name="Normal 9 2 2 3 3 3 2 2 3" xfId="48840"/>
    <cellStyle name="Normal 9 2 2 3 3 3 2 3" xfId="48841"/>
    <cellStyle name="Normal 9 2 2 3 3 3 2 4" xfId="48842"/>
    <cellStyle name="Normal 9 2 2 3 3 3 2 5" xfId="48843"/>
    <cellStyle name="Normal 9 2 2 3 3 3 2 6" xfId="48844"/>
    <cellStyle name="Normal 9 2 2 3 3 3 3" xfId="48845"/>
    <cellStyle name="Normal 9 2 2 3 3 3 3 2" xfId="48846"/>
    <cellStyle name="Normal 9 2 2 3 3 3 3 3" xfId="48847"/>
    <cellStyle name="Normal 9 2 2 3 3 3 4" xfId="48848"/>
    <cellStyle name="Normal 9 2 2 3 3 3 5" xfId="48849"/>
    <cellStyle name="Normal 9 2 2 3 3 3 6" xfId="48850"/>
    <cellStyle name="Normal 9 2 2 3 3 3 7" xfId="48851"/>
    <cellStyle name="Normal 9 2 2 3 3 4" xfId="48852"/>
    <cellStyle name="Normal 9 2 2 3 3 4 2" xfId="48853"/>
    <cellStyle name="Normal 9 2 2 3 3 4 2 2" xfId="48854"/>
    <cellStyle name="Normal 9 2 2 3 3 4 2 3" xfId="48855"/>
    <cellStyle name="Normal 9 2 2 3 3 4 3" xfId="48856"/>
    <cellStyle name="Normal 9 2 2 3 3 4 4" xfId="48857"/>
    <cellStyle name="Normal 9 2 2 3 3 4 5" xfId="48858"/>
    <cellStyle name="Normal 9 2 2 3 3 4 6" xfId="48859"/>
    <cellStyle name="Normal 9 2 2 3 3 5" xfId="48860"/>
    <cellStyle name="Normal 9 2 2 3 3 5 2" xfId="48861"/>
    <cellStyle name="Normal 9 2 2 3 3 5 2 2" xfId="48862"/>
    <cellStyle name="Normal 9 2 2 3 3 5 2 3" xfId="48863"/>
    <cellStyle name="Normal 9 2 2 3 3 5 3" xfId="48864"/>
    <cellStyle name="Normal 9 2 2 3 3 5 4" xfId="48865"/>
    <cellStyle name="Normal 9 2 2 3 3 5 5" xfId="48866"/>
    <cellStyle name="Normal 9 2 2 3 3 5 6" xfId="48867"/>
    <cellStyle name="Normal 9 2 2 3 3 6" xfId="48868"/>
    <cellStyle name="Normal 9 2 2 3 3 6 2" xfId="48869"/>
    <cellStyle name="Normal 9 2 2 3 3 6 3" xfId="48870"/>
    <cellStyle name="Normal 9 2 2 3 3 7" xfId="48871"/>
    <cellStyle name="Normal 9 2 2 3 3 8" xfId="48872"/>
    <cellStyle name="Normal 9 2 2 3 3 9" xfId="48873"/>
    <cellStyle name="Normal 9 2 2 3 4" xfId="48874"/>
    <cellStyle name="Normal 9 2 2 3 4 2" xfId="48875"/>
    <cellStyle name="Normal 9 2 2 3 4 2 2" xfId="48876"/>
    <cellStyle name="Normal 9 2 2 3 4 2 2 2" xfId="48877"/>
    <cellStyle name="Normal 9 2 2 3 4 2 2 2 2" xfId="48878"/>
    <cellStyle name="Normal 9 2 2 3 4 2 2 2 3" xfId="48879"/>
    <cellStyle name="Normal 9 2 2 3 4 2 2 3" xfId="48880"/>
    <cellStyle name="Normal 9 2 2 3 4 2 2 4" xfId="48881"/>
    <cellStyle name="Normal 9 2 2 3 4 2 2 5" xfId="48882"/>
    <cellStyle name="Normal 9 2 2 3 4 2 2 6" xfId="48883"/>
    <cellStyle name="Normal 9 2 2 3 4 2 3" xfId="48884"/>
    <cellStyle name="Normal 9 2 2 3 4 2 3 2" xfId="48885"/>
    <cellStyle name="Normal 9 2 2 3 4 2 3 3" xfId="48886"/>
    <cellStyle name="Normal 9 2 2 3 4 2 4" xfId="48887"/>
    <cellStyle name="Normal 9 2 2 3 4 2 5" xfId="48888"/>
    <cellStyle name="Normal 9 2 2 3 4 2 6" xfId="48889"/>
    <cellStyle name="Normal 9 2 2 3 4 2 7" xfId="48890"/>
    <cellStyle name="Normal 9 2 2 3 4 3" xfId="48891"/>
    <cellStyle name="Normal 9 2 2 3 4 3 2" xfId="48892"/>
    <cellStyle name="Normal 9 2 2 3 4 3 2 2" xfId="48893"/>
    <cellStyle name="Normal 9 2 2 3 4 3 2 3" xfId="48894"/>
    <cellStyle name="Normal 9 2 2 3 4 3 3" xfId="48895"/>
    <cellStyle name="Normal 9 2 2 3 4 3 4" xfId="48896"/>
    <cellStyle name="Normal 9 2 2 3 4 3 5" xfId="48897"/>
    <cellStyle name="Normal 9 2 2 3 4 3 6" xfId="48898"/>
    <cellStyle name="Normal 9 2 2 3 4 4" xfId="48899"/>
    <cellStyle name="Normal 9 2 2 3 4 4 2" xfId="48900"/>
    <cellStyle name="Normal 9 2 2 3 4 4 2 2" xfId="48901"/>
    <cellStyle name="Normal 9 2 2 3 4 4 2 3" xfId="48902"/>
    <cellStyle name="Normal 9 2 2 3 4 4 3" xfId="48903"/>
    <cellStyle name="Normal 9 2 2 3 4 4 4" xfId="48904"/>
    <cellStyle name="Normal 9 2 2 3 4 4 5" xfId="48905"/>
    <cellStyle name="Normal 9 2 2 3 4 4 6" xfId="48906"/>
    <cellStyle name="Normal 9 2 2 3 4 5" xfId="48907"/>
    <cellStyle name="Normal 9 2 2 3 4 5 2" xfId="48908"/>
    <cellStyle name="Normal 9 2 2 3 4 5 3" xfId="48909"/>
    <cellStyle name="Normal 9 2 2 3 4 6" xfId="48910"/>
    <cellStyle name="Normal 9 2 2 3 4 7" xfId="48911"/>
    <cellStyle name="Normal 9 2 2 3 4 8" xfId="48912"/>
    <cellStyle name="Normal 9 2 2 3 4 9" xfId="48913"/>
    <cellStyle name="Normal 9 2 2 3 5" xfId="48914"/>
    <cellStyle name="Normal 9 2 2 3 5 2" xfId="48915"/>
    <cellStyle name="Normal 9 2 2 3 5 2 2" xfId="48916"/>
    <cellStyle name="Normal 9 2 2 3 5 2 2 2" xfId="48917"/>
    <cellStyle name="Normal 9 2 2 3 5 2 2 3" xfId="48918"/>
    <cellStyle name="Normal 9 2 2 3 5 2 3" xfId="48919"/>
    <cellStyle name="Normal 9 2 2 3 5 2 4" xfId="48920"/>
    <cellStyle name="Normal 9 2 2 3 5 2 5" xfId="48921"/>
    <cellStyle name="Normal 9 2 2 3 5 2 6" xfId="48922"/>
    <cellStyle name="Normal 9 2 2 3 5 3" xfId="48923"/>
    <cellStyle name="Normal 9 2 2 3 5 3 2" xfId="48924"/>
    <cellStyle name="Normal 9 2 2 3 5 3 3" xfId="48925"/>
    <cellStyle name="Normal 9 2 2 3 5 4" xfId="48926"/>
    <cellStyle name="Normal 9 2 2 3 5 5" xfId="48927"/>
    <cellStyle name="Normal 9 2 2 3 5 6" xfId="48928"/>
    <cellStyle name="Normal 9 2 2 3 5 7" xfId="48929"/>
    <cellStyle name="Normal 9 2 2 3 6" xfId="48930"/>
    <cellStyle name="Normal 9 2 2 3 6 2" xfId="48931"/>
    <cellStyle name="Normal 9 2 2 3 6 2 2" xfId="48932"/>
    <cellStyle name="Normal 9 2 2 3 6 2 3" xfId="48933"/>
    <cellStyle name="Normal 9 2 2 3 6 3" xfId="48934"/>
    <cellStyle name="Normal 9 2 2 3 6 4" xfId="48935"/>
    <cellStyle name="Normal 9 2 2 3 6 5" xfId="48936"/>
    <cellStyle name="Normal 9 2 2 3 6 6" xfId="48937"/>
    <cellStyle name="Normal 9 2 2 3 7" xfId="48938"/>
    <cellStyle name="Normal 9 2 2 3 7 2" xfId="48939"/>
    <cellStyle name="Normal 9 2 2 3 7 2 2" xfId="48940"/>
    <cellStyle name="Normal 9 2 2 3 7 2 3" xfId="48941"/>
    <cellStyle name="Normal 9 2 2 3 7 3" xfId="48942"/>
    <cellStyle name="Normal 9 2 2 3 7 4" xfId="48943"/>
    <cellStyle name="Normal 9 2 2 3 7 5" xfId="48944"/>
    <cellStyle name="Normal 9 2 2 3 7 6" xfId="48945"/>
    <cellStyle name="Normal 9 2 2 3 8" xfId="48946"/>
    <cellStyle name="Normal 9 2 2 3 8 2" xfId="48947"/>
    <cellStyle name="Normal 9 2 2 3 8 2 2" xfId="48948"/>
    <cellStyle name="Normal 9 2 2 3 8 2 3" xfId="48949"/>
    <cellStyle name="Normal 9 2 2 3 8 3" xfId="48950"/>
    <cellStyle name="Normal 9 2 2 3 8 4" xfId="48951"/>
    <cellStyle name="Normal 9 2 2 3 8 5" xfId="48952"/>
    <cellStyle name="Normal 9 2 2 3 8 6" xfId="48953"/>
    <cellStyle name="Normal 9 2 2 3 9" xfId="48954"/>
    <cellStyle name="Normal 9 2 2 3 9 2" xfId="48955"/>
    <cellStyle name="Normal 9 2 2 3 9 2 2" xfId="48956"/>
    <cellStyle name="Normal 9 2 2 3 9 2 3" xfId="48957"/>
    <cellStyle name="Normal 9 2 2 3 9 3" xfId="48958"/>
    <cellStyle name="Normal 9 2 2 3 9 4" xfId="48959"/>
    <cellStyle name="Normal 9 2 2 3 9 5" xfId="48960"/>
    <cellStyle name="Normal 9 2 2 3 9 6" xfId="48961"/>
    <cellStyle name="Normal 9 2 2 4" xfId="48962"/>
    <cellStyle name="Normal 9 2 2 4 10" xfId="48963"/>
    <cellStyle name="Normal 9 2 2 4 11" xfId="48964"/>
    <cellStyle name="Normal 9 2 2 4 12" xfId="48965"/>
    <cellStyle name="Normal 9 2 2 4 13" xfId="48966"/>
    <cellStyle name="Normal 9 2 2 4 2" xfId="48967"/>
    <cellStyle name="Normal 9 2 2 4 2 10" xfId="48968"/>
    <cellStyle name="Normal 9 2 2 4 2 2" xfId="48969"/>
    <cellStyle name="Normal 9 2 2 4 2 2 2" xfId="48970"/>
    <cellStyle name="Normal 9 2 2 4 2 2 2 2" xfId="48971"/>
    <cellStyle name="Normal 9 2 2 4 2 2 2 2 2" xfId="48972"/>
    <cellStyle name="Normal 9 2 2 4 2 2 2 2 3" xfId="48973"/>
    <cellStyle name="Normal 9 2 2 4 2 2 2 3" xfId="48974"/>
    <cellStyle name="Normal 9 2 2 4 2 2 2 4" xfId="48975"/>
    <cellStyle name="Normal 9 2 2 4 2 2 2 5" xfId="48976"/>
    <cellStyle name="Normal 9 2 2 4 2 2 2 6" xfId="48977"/>
    <cellStyle name="Normal 9 2 2 4 2 2 3" xfId="48978"/>
    <cellStyle name="Normal 9 2 2 4 2 2 3 2" xfId="48979"/>
    <cellStyle name="Normal 9 2 2 4 2 2 3 2 2" xfId="48980"/>
    <cellStyle name="Normal 9 2 2 4 2 2 3 2 3" xfId="48981"/>
    <cellStyle name="Normal 9 2 2 4 2 2 3 3" xfId="48982"/>
    <cellStyle name="Normal 9 2 2 4 2 2 3 4" xfId="48983"/>
    <cellStyle name="Normal 9 2 2 4 2 2 3 5" xfId="48984"/>
    <cellStyle name="Normal 9 2 2 4 2 2 3 6" xfId="48985"/>
    <cellStyle name="Normal 9 2 2 4 2 2 4" xfId="48986"/>
    <cellStyle name="Normal 9 2 2 4 2 2 4 2" xfId="48987"/>
    <cellStyle name="Normal 9 2 2 4 2 2 4 3" xfId="48988"/>
    <cellStyle name="Normal 9 2 2 4 2 2 5" xfId="48989"/>
    <cellStyle name="Normal 9 2 2 4 2 2 6" xfId="48990"/>
    <cellStyle name="Normal 9 2 2 4 2 2 7" xfId="48991"/>
    <cellStyle name="Normal 9 2 2 4 2 2 8" xfId="48992"/>
    <cellStyle name="Normal 9 2 2 4 2 3" xfId="48993"/>
    <cellStyle name="Normal 9 2 2 4 2 3 2" xfId="48994"/>
    <cellStyle name="Normal 9 2 2 4 2 3 2 2" xfId="48995"/>
    <cellStyle name="Normal 9 2 2 4 2 3 2 2 2" xfId="48996"/>
    <cellStyle name="Normal 9 2 2 4 2 3 2 2 3" xfId="48997"/>
    <cellStyle name="Normal 9 2 2 4 2 3 2 3" xfId="48998"/>
    <cellStyle name="Normal 9 2 2 4 2 3 2 4" xfId="48999"/>
    <cellStyle name="Normal 9 2 2 4 2 3 2 5" xfId="49000"/>
    <cellStyle name="Normal 9 2 2 4 2 3 2 6" xfId="49001"/>
    <cellStyle name="Normal 9 2 2 4 2 3 3" xfId="49002"/>
    <cellStyle name="Normal 9 2 2 4 2 3 3 2" xfId="49003"/>
    <cellStyle name="Normal 9 2 2 4 2 3 3 3" xfId="49004"/>
    <cellStyle name="Normal 9 2 2 4 2 3 4" xfId="49005"/>
    <cellStyle name="Normal 9 2 2 4 2 3 5" xfId="49006"/>
    <cellStyle name="Normal 9 2 2 4 2 3 6" xfId="49007"/>
    <cellStyle name="Normal 9 2 2 4 2 3 7" xfId="49008"/>
    <cellStyle name="Normal 9 2 2 4 2 4" xfId="49009"/>
    <cellStyle name="Normal 9 2 2 4 2 4 2" xfId="49010"/>
    <cellStyle name="Normal 9 2 2 4 2 4 2 2" xfId="49011"/>
    <cellStyle name="Normal 9 2 2 4 2 4 2 3" xfId="49012"/>
    <cellStyle name="Normal 9 2 2 4 2 4 3" xfId="49013"/>
    <cellStyle name="Normal 9 2 2 4 2 4 4" xfId="49014"/>
    <cellStyle name="Normal 9 2 2 4 2 4 5" xfId="49015"/>
    <cellStyle name="Normal 9 2 2 4 2 4 6" xfId="49016"/>
    <cellStyle name="Normal 9 2 2 4 2 5" xfId="49017"/>
    <cellStyle name="Normal 9 2 2 4 2 5 2" xfId="49018"/>
    <cellStyle name="Normal 9 2 2 4 2 5 2 2" xfId="49019"/>
    <cellStyle name="Normal 9 2 2 4 2 5 2 3" xfId="49020"/>
    <cellStyle name="Normal 9 2 2 4 2 5 3" xfId="49021"/>
    <cellStyle name="Normal 9 2 2 4 2 5 4" xfId="49022"/>
    <cellStyle name="Normal 9 2 2 4 2 5 5" xfId="49023"/>
    <cellStyle name="Normal 9 2 2 4 2 5 6" xfId="49024"/>
    <cellStyle name="Normal 9 2 2 4 2 6" xfId="49025"/>
    <cellStyle name="Normal 9 2 2 4 2 6 2" xfId="49026"/>
    <cellStyle name="Normal 9 2 2 4 2 6 3" xfId="49027"/>
    <cellStyle name="Normal 9 2 2 4 2 7" xfId="49028"/>
    <cellStyle name="Normal 9 2 2 4 2 8" xfId="49029"/>
    <cellStyle name="Normal 9 2 2 4 2 9" xfId="49030"/>
    <cellStyle name="Normal 9 2 2 4 3" xfId="49031"/>
    <cellStyle name="Normal 9 2 2 4 3 2" xfId="49032"/>
    <cellStyle name="Normal 9 2 2 4 3 2 2" xfId="49033"/>
    <cellStyle name="Normal 9 2 2 4 3 2 2 2" xfId="49034"/>
    <cellStyle name="Normal 9 2 2 4 3 2 2 2 2" xfId="49035"/>
    <cellStyle name="Normal 9 2 2 4 3 2 2 2 3" xfId="49036"/>
    <cellStyle name="Normal 9 2 2 4 3 2 2 3" xfId="49037"/>
    <cellStyle name="Normal 9 2 2 4 3 2 2 4" xfId="49038"/>
    <cellStyle name="Normal 9 2 2 4 3 2 2 5" xfId="49039"/>
    <cellStyle name="Normal 9 2 2 4 3 2 2 6" xfId="49040"/>
    <cellStyle name="Normal 9 2 2 4 3 2 3" xfId="49041"/>
    <cellStyle name="Normal 9 2 2 4 3 2 3 2" xfId="49042"/>
    <cellStyle name="Normal 9 2 2 4 3 2 3 3" xfId="49043"/>
    <cellStyle name="Normal 9 2 2 4 3 2 4" xfId="49044"/>
    <cellStyle name="Normal 9 2 2 4 3 2 5" xfId="49045"/>
    <cellStyle name="Normal 9 2 2 4 3 2 6" xfId="49046"/>
    <cellStyle name="Normal 9 2 2 4 3 2 7" xfId="49047"/>
    <cellStyle name="Normal 9 2 2 4 3 3" xfId="49048"/>
    <cellStyle name="Normal 9 2 2 4 3 3 2" xfId="49049"/>
    <cellStyle name="Normal 9 2 2 4 3 3 2 2" xfId="49050"/>
    <cellStyle name="Normal 9 2 2 4 3 3 2 3" xfId="49051"/>
    <cellStyle name="Normal 9 2 2 4 3 3 3" xfId="49052"/>
    <cellStyle name="Normal 9 2 2 4 3 3 4" xfId="49053"/>
    <cellStyle name="Normal 9 2 2 4 3 3 5" xfId="49054"/>
    <cellStyle name="Normal 9 2 2 4 3 3 6" xfId="49055"/>
    <cellStyle name="Normal 9 2 2 4 3 4" xfId="49056"/>
    <cellStyle name="Normal 9 2 2 4 3 4 2" xfId="49057"/>
    <cellStyle name="Normal 9 2 2 4 3 4 2 2" xfId="49058"/>
    <cellStyle name="Normal 9 2 2 4 3 4 2 3" xfId="49059"/>
    <cellStyle name="Normal 9 2 2 4 3 4 3" xfId="49060"/>
    <cellStyle name="Normal 9 2 2 4 3 4 4" xfId="49061"/>
    <cellStyle name="Normal 9 2 2 4 3 4 5" xfId="49062"/>
    <cellStyle name="Normal 9 2 2 4 3 4 6" xfId="49063"/>
    <cellStyle name="Normal 9 2 2 4 3 5" xfId="49064"/>
    <cellStyle name="Normal 9 2 2 4 3 5 2" xfId="49065"/>
    <cellStyle name="Normal 9 2 2 4 3 5 3" xfId="49066"/>
    <cellStyle name="Normal 9 2 2 4 3 6" xfId="49067"/>
    <cellStyle name="Normal 9 2 2 4 3 7" xfId="49068"/>
    <cellStyle name="Normal 9 2 2 4 3 8" xfId="49069"/>
    <cellStyle name="Normal 9 2 2 4 3 9" xfId="49070"/>
    <cellStyle name="Normal 9 2 2 4 4" xfId="49071"/>
    <cellStyle name="Normal 9 2 2 4 4 2" xfId="49072"/>
    <cellStyle name="Normal 9 2 2 4 4 2 2" xfId="49073"/>
    <cellStyle name="Normal 9 2 2 4 4 2 2 2" xfId="49074"/>
    <cellStyle name="Normal 9 2 2 4 4 2 2 3" xfId="49075"/>
    <cellStyle name="Normal 9 2 2 4 4 2 3" xfId="49076"/>
    <cellStyle name="Normal 9 2 2 4 4 2 4" xfId="49077"/>
    <cellStyle name="Normal 9 2 2 4 4 2 5" xfId="49078"/>
    <cellStyle name="Normal 9 2 2 4 4 2 6" xfId="49079"/>
    <cellStyle name="Normal 9 2 2 4 4 3" xfId="49080"/>
    <cellStyle name="Normal 9 2 2 4 4 3 2" xfId="49081"/>
    <cellStyle name="Normal 9 2 2 4 4 3 3" xfId="49082"/>
    <cellStyle name="Normal 9 2 2 4 4 4" xfId="49083"/>
    <cellStyle name="Normal 9 2 2 4 4 5" xfId="49084"/>
    <cellStyle name="Normal 9 2 2 4 4 6" xfId="49085"/>
    <cellStyle name="Normal 9 2 2 4 4 7" xfId="49086"/>
    <cellStyle name="Normal 9 2 2 4 5" xfId="49087"/>
    <cellStyle name="Normal 9 2 2 4 5 2" xfId="49088"/>
    <cellStyle name="Normal 9 2 2 4 5 2 2" xfId="49089"/>
    <cellStyle name="Normal 9 2 2 4 5 2 3" xfId="49090"/>
    <cellStyle name="Normal 9 2 2 4 5 3" xfId="49091"/>
    <cellStyle name="Normal 9 2 2 4 5 4" xfId="49092"/>
    <cellStyle name="Normal 9 2 2 4 5 5" xfId="49093"/>
    <cellStyle name="Normal 9 2 2 4 5 6" xfId="49094"/>
    <cellStyle name="Normal 9 2 2 4 6" xfId="49095"/>
    <cellStyle name="Normal 9 2 2 4 6 2" xfId="49096"/>
    <cellStyle name="Normal 9 2 2 4 6 2 2" xfId="49097"/>
    <cellStyle name="Normal 9 2 2 4 6 2 3" xfId="49098"/>
    <cellStyle name="Normal 9 2 2 4 6 3" xfId="49099"/>
    <cellStyle name="Normal 9 2 2 4 6 4" xfId="49100"/>
    <cellStyle name="Normal 9 2 2 4 6 5" xfId="49101"/>
    <cellStyle name="Normal 9 2 2 4 6 6" xfId="49102"/>
    <cellStyle name="Normal 9 2 2 4 7" xfId="49103"/>
    <cellStyle name="Normal 9 2 2 4 7 2" xfId="49104"/>
    <cellStyle name="Normal 9 2 2 4 7 2 2" xfId="49105"/>
    <cellStyle name="Normal 9 2 2 4 7 2 3" xfId="49106"/>
    <cellStyle name="Normal 9 2 2 4 7 3" xfId="49107"/>
    <cellStyle name="Normal 9 2 2 4 7 4" xfId="49108"/>
    <cellStyle name="Normal 9 2 2 4 7 5" xfId="49109"/>
    <cellStyle name="Normal 9 2 2 4 7 6" xfId="49110"/>
    <cellStyle name="Normal 9 2 2 4 8" xfId="49111"/>
    <cellStyle name="Normal 9 2 2 4 8 2" xfId="49112"/>
    <cellStyle name="Normal 9 2 2 4 8 2 2" xfId="49113"/>
    <cellStyle name="Normal 9 2 2 4 8 2 3" xfId="49114"/>
    <cellStyle name="Normal 9 2 2 4 8 3" xfId="49115"/>
    <cellStyle name="Normal 9 2 2 4 8 4" xfId="49116"/>
    <cellStyle name="Normal 9 2 2 4 8 5" xfId="49117"/>
    <cellStyle name="Normal 9 2 2 4 8 6" xfId="49118"/>
    <cellStyle name="Normal 9 2 2 4 9" xfId="49119"/>
    <cellStyle name="Normal 9 2 2 4 9 2" xfId="49120"/>
    <cellStyle name="Normal 9 2 2 4 9 3" xfId="49121"/>
    <cellStyle name="Normal 9 2 2 5" xfId="49122"/>
    <cellStyle name="Normal 9 2 2 5 10" xfId="49123"/>
    <cellStyle name="Normal 9 2 2 5 2" xfId="49124"/>
    <cellStyle name="Normal 9 2 2 5 2 2" xfId="49125"/>
    <cellStyle name="Normal 9 2 2 5 2 2 2" xfId="49126"/>
    <cellStyle name="Normal 9 2 2 5 2 2 2 2" xfId="49127"/>
    <cellStyle name="Normal 9 2 2 5 2 2 2 3" xfId="49128"/>
    <cellStyle name="Normal 9 2 2 5 2 2 3" xfId="49129"/>
    <cellStyle name="Normal 9 2 2 5 2 2 4" xfId="49130"/>
    <cellStyle name="Normal 9 2 2 5 2 2 5" xfId="49131"/>
    <cellStyle name="Normal 9 2 2 5 2 2 6" xfId="49132"/>
    <cellStyle name="Normal 9 2 2 5 2 3" xfId="49133"/>
    <cellStyle name="Normal 9 2 2 5 2 3 2" xfId="49134"/>
    <cellStyle name="Normal 9 2 2 5 2 3 2 2" xfId="49135"/>
    <cellStyle name="Normal 9 2 2 5 2 3 2 3" xfId="49136"/>
    <cellStyle name="Normal 9 2 2 5 2 3 3" xfId="49137"/>
    <cellStyle name="Normal 9 2 2 5 2 3 4" xfId="49138"/>
    <cellStyle name="Normal 9 2 2 5 2 3 5" xfId="49139"/>
    <cellStyle name="Normal 9 2 2 5 2 3 6" xfId="49140"/>
    <cellStyle name="Normal 9 2 2 5 2 4" xfId="49141"/>
    <cellStyle name="Normal 9 2 2 5 2 4 2" xfId="49142"/>
    <cellStyle name="Normal 9 2 2 5 2 4 3" xfId="49143"/>
    <cellStyle name="Normal 9 2 2 5 2 5" xfId="49144"/>
    <cellStyle name="Normal 9 2 2 5 2 6" xfId="49145"/>
    <cellStyle name="Normal 9 2 2 5 2 7" xfId="49146"/>
    <cellStyle name="Normal 9 2 2 5 2 8" xfId="49147"/>
    <cellStyle name="Normal 9 2 2 5 3" xfId="49148"/>
    <cellStyle name="Normal 9 2 2 5 3 2" xfId="49149"/>
    <cellStyle name="Normal 9 2 2 5 3 2 2" xfId="49150"/>
    <cellStyle name="Normal 9 2 2 5 3 2 2 2" xfId="49151"/>
    <cellStyle name="Normal 9 2 2 5 3 2 2 3" xfId="49152"/>
    <cellStyle name="Normal 9 2 2 5 3 2 3" xfId="49153"/>
    <cellStyle name="Normal 9 2 2 5 3 2 4" xfId="49154"/>
    <cellStyle name="Normal 9 2 2 5 3 2 5" xfId="49155"/>
    <cellStyle name="Normal 9 2 2 5 3 2 6" xfId="49156"/>
    <cellStyle name="Normal 9 2 2 5 3 3" xfId="49157"/>
    <cellStyle name="Normal 9 2 2 5 3 3 2" xfId="49158"/>
    <cellStyle name="Normal 9 2 2 5 3 3 3" xfId="49159"/>
    <cellStyle name="Normal 9 2 2 5 3 4" xfId="49160"/>
    <cellStyle name="Normal 9 2 2 5 3 5" xfId="49161"/>
    <cellStyle name="Normal 9 2 2 5 3 6" xfId="49162"/>
    <cellStyle name="Normal 9 2 2 5 3 7" xfId="49163"/>
    <cellStyle name="Normal 9 2 2 5 4" xfId="49164"/>
    <cellStyle name="Normal 9 2 2 5 4 2" xfId="49165"/>
    <cellStyle name="Normal 9 2 2 5 4 2 2" xfId="49166"/>
    <cellStyle name="Normal 9 2 2 5 4 2 3" xfId="49167"/>
    <cellStyle name="Normal 9 2 2 5 4 3" xfId="49168"/>
    <cellStyle name="Normal 9 2 2 5 4 4" xfId="49169"/>
    <cellStyle name="Normal 9 2 2 5 4 5" xfId="49170"/>
    <cellStyle name="Normal 9 2 2 5 4 6" xfId="49171"/>
    <cellStyle name="Normal 9 2 2 5 5" xfId="49172"/>
    <cellStyle name="Normal 9 2 2 5 5 2" xfId="49173"/>
    <cellStyle name="Normal 9 2 2 5 5 2 2" xfId="49174"/>
    <cellStyle name="Normal 9 2 2 5 5 2 3" xfId="49175"/>
    <cellStyle name="Normal 9 2 2 5 5 3" xfId="49176"/>
    <cellStyle name="Normal 9 2 2 5 5 4" xfId="49177"/>
    <cellStyle name="Normal 9 2 2 5 5 5" xfId="49178"/>
    <cellStyle name="Normal 9 2 2 5 5 6" xfId="49179"/>
    <cellStyle name="Normal 9 2 2 5 6" xfId="49180"/>
    <cellStyle name="Normal 9 2 2 5 6 2" xfId="49181"/>
    <cellStyle name="Normal 9 2 2 5 6 3" xfId="49182"/>
    <cellStyle name="Normal 9 2 2 5 7" xfId="49183"/>
    <cellStyle name="Normal 9 2 2 5 8" xfId="49184"/>
    <cellStyle name="Normal 9 2 2 5 9" xfId="49185"/>
    <cellStyle name="Normal 9 2 2 6" xfId="49186"/>
    <cellStyle name="Normal 9 2 2 6 2" xfId="49187"/>
    <cellStyle name="Normal 9 2 2 6 2 2" xfId="49188"/>
    <cellStyle name="Normal 9 2 2 6 2 2 2" xfId="49189"/>
    <cellStyle name="Normal 9 2 2 6 2 2 2 2" xfId="49190"/>
    <cellStyle name="Normal 9 2 2 6 2 2 2 3" xfId="49191"/>
    <cellStyle name="Normal 9 2 2 6 2 2 3" xfId="49192"/>
    <cellStyle name="Normal 9 2 2 6 2 2 4" xfId="49193"/>
    <cellStyle name="Normal 9 2 2 6 2 2 5" xfId="49194"/>
    <cellStyle name="Normal 9 2 2 6 2 2 6" xfId="49195"/>
    <cellStyle name="Normal 9 2 2 6 2 3" xfId="49196"/>
    <cellStyle name="Normal 9 2 2 6 2 3 2" xfId="49197"/>
    <cellStyle name="Normal 9 2 2 6 2 3 3" xfId="49198"/>
    <cellStyle name="Normal 9 2 2 6 2 4" xfId="49199"/>
    <cellStyle name="Normal 9 2 2 6 2 5" xfId="49200"/>
    <cellStyle name="Normal 9 2 2 6 2 6" xfId="49201"/>
    <cellStyle name="Normal 9 2 2 6 2 7" xfId="49202"/>
    <cellStyle name="Normal 9 2 2 6 3" xfId="49203"/>
    <cellStyle name="Normal 9 2 2 6 3 2" xfId="49204"/>
    <cellStyle name="Normal 9 2 2 6 3 2 2" xfId="49205"/>
    <cellStyle name="Normal 9 2 2 6 3 2 3" xfId="49206"/>
    <cellStyle name="Normal 9 2 2 6 3 3" xfId="49207"/>
    <cellStyle name="Normal 9 2 2 6 3 4" xfId="49208"/>
    <cellStyle name="Normal 9 2 2 6 3 5" xfId="49209"/>
    <cellStyle name="Normal 9 2 2 6 3 6" xfId="49210"/>
    <cellStyle name="Normal 9 2 2 6 4" xfId="49211"/>
    <cellStyle name="Normal 9 2 2 6 4 2" xfId="49212"/>
    <cellStyle name="Normal 9 2 2 6 4 2 2" xfId="49213"/>
    <cellStyle name="Normal 9 2 2 6 4 2 3" xfId="49214"/>
    <cellStyle name="Normal 9 2 2 6 4 3" xfId="49215"/>
    <cellStyle name="Normal 9 2 2 6 4 4" xfId="49216"/>
    <cellStyle name="Normal 9 2 2 6 4 5" xfId="49217"/>
    <cellStyle name="Normal 9 2 2 6 4 6" xfId="49218"/>
    <cellStyle name="Normal 9 2 2 6 5" xfId="49219"/>
    <cellStyle name="Normal 9 2 2 6 5 2" xfId="49220"/>
    <cellStyle name="Normal 9 2 2 6 5 3" xfId="49221"/>
    <cellStyle name="Normal 9 2 2 6 6" xfId="49222"/>
    <cellStyle name="Normal 9 2 2 6 7" xfId="49223"/>
    <cellStyle name="Normal 9 2 2 6 8" xfId="49224"/>
    <cellStyle name="Normal 9 2 2 6 9" xfId="49225"/>
    <cellStyle name="Normal 9 2 2 7" xfId="49226"/>
    <cellStyle name="Normal 9 2 2 7 2" xfId="49227"/>
    <cellStyle name="Normal 9 2 2 7 2 2" xfId="49228"/>
    <cellStyle name="Normal 9 2 2 7 2 2 2" xfId="49229"/>
    <cellStyle name="Normal 9 2 2 7 2 2 3" xfId="49230"/>
    <cellStyle name="Normal 9 2 2 7 2 3" xfId="49231"/>
    <cellStyle name="Normal 9 2 2 7 2 4" xfId="49232"/>
    <cellStyle name="Normal 9 2 2 7 2 5" xfId="49233"/>
    <cellStyle name="Normal 9 2 2 7 2 6" xfId="49234"/>
    <cellStyle name="Normal 9 2 2 7 3" xfId="49235"/>
    <cellStyle name="Normal 9 2 2 7 3 2" xfId="49236"/>
    <cellStyle name="Normal 9 2 2 7 3 3" xfId="49237"/>
    <cellStyle name="Normal 9 2 2 7 4" xfId="49238"/>
    <cellStyle name="Normal 9 2 2 7 5" xfId="49239"/>
    <cellStyle name="Normal 9 2 2 7 6" xfId="49240"/>
    <cellStyle name="Normal 9 2 2 7 7" xfId="49241"/>
    <cellStyle name="Normal 9 2 2 8" xfId="49242"/>
    <cellStyle name="Normal 9 2 2 8 2" xfId="49243"/>
    <cellStyle name="Normal 9 2 2 8 2 2" xfId="49244"/>
    <cellStyle name="Normal 9 2 2 8 2 3" xfId="49245"/>
    <cellStyle name="Normal 9 2 2 8 3" xfId="49246"/>
    <cellStyle name="Normal 9 2 2 8 4" xfId="49247"/>
    <cellStyle name="Normal 9 2 2 8 5" xfId="49248"/>
    <cellStyle name="Normal 9 2 2 8 6" xfId="49249"/>
    <cellStyle name="Normal 9 2 2 9" xfId="49250"/>
    <cellStyle name="Normal 9 2 2 9 2" xfId="49251"/>
    <cellStyle name="Normal 9 2 2 9 2 2" xfId="49252"/>
    <cellStyle name="Normal 9 2 2 9 2 3" xfId="49253"/>
    <cellStyle name="Normal 9 2 2 9 3" xfId="49254"/>
    <cellStyle name="Normal 9 2 2 9 4" xfId="49255"/>
    <cellStyle name="Normal 9 2 2 9 5" xfId="49256"/>
    <cellStyle name="Normal 9 2 2 9 6" xfId="49257"/>
    <cellStyle name="Normal 9 2 3" xfId="49258"/>
    <cellStyle name="Normal 9 2 3 10" xfId="49259"/>
    <cellStyle name="Normal 9 2 3 10 2" xfId="49260"/>
    <cellStyle name="Normal 9 2 3 10 3" xfId="49261"/>
    <cellStyle name="Normal 9 2 3 11" xfId="49262"/>
    <cellStyle name="Normal 9 2 3 12" xfId="49263"/>
    <cellStyle name="Normal 9 2 3 13" xfId="49264"/>
    <cellStyle name="Normal 9 2 3 14" xfId="49265"/>
    <cellStyle name="Normal 9 2 3 2" xfId="49266"/>
    <cellStyle name="Normal 9 2 3 2 10" xfId="49267"/>
    <cellStyle name="Normal 9 2 3 2 11" xfId="49268"/>
    <cellStyle name="Normal 9 2 3 2 12" xfId="49269"/>
    <cellStyle name="Normal 9 2 3 2 13" xfId="49270"/>
    <cellStyle name="Normal 9 2 3 2 2" xfId="49271"/>
    <cellStyle name="Normal 9 2 3 2 2 10" xfId="49272"/>
    <cellStyle name="Normal 9 2 3 2 2 2" xfId="49273"/>
    <cellStyle name="Normal 9 2 3 2 2 2 2" xfId="49274"/>
    <cellStyle name="Normal 9 2 3 2 2 2 2 2" xfId="49275"/>
    <cellStyle name="Normal 9 2 3 2 2 2 2 2 2" xfId="49276"/>
    <cellStyle name="Normal 9 2 3 2 2 2 2 2 3" xfId="49277"/>
    <cellStyle name="Normal 9 2 3 2 2 2 2 3" xfId="49278"/>
    <cellStyle name="Normal 9 2 3 2 2 2 2 4" xfId="49279"/>
    <cellStyle name="Normal 9 2 3 2 2 2 2 5" xfId="49280"/>
    <cellStyle name="Normal 9 2 3 2 2 2 2 6" xfId="49281"/>
    <cellStyle name="Normal 9 2 3 2 2 2 3" xfId="49282"/>
    <cellStyle name="Normal 9 2 3 2 2 2 3 2" xfId="49283"/>
    <cellStyle name="Normal 9 2 3 2 2 2 3 2 2" xfId="49284"/>
    <cellStyle name="Normal 9 2 3 2 2 2 3 2 3" xfId="49285"/>
    <cellStyle name="Normal 9 2 3 2 2 2 3 3" xfId="49286"/>
    <cellStyle name="Normal 9 2 3 2 2 2 3 4" xfId="49287"/>
    <cellStyle name="Normal 9 2 3 2 2 2 3 5" xfId="49288"/>
    <cellStyle name="Normal 9 2 3 2 2 2 3 6" xfId="49289"/>
    <cellStyle name="Normal 9 2 3 2 2 2 4" xfId="49290"/>
    <cellStyle name="Normal 9 2 3 2 2 2 4 2" xfId="49291"/>
    <cellStyle name="Normal 9 2 3 2 2 2 4 3" xfId="49292"/>
    <cellStyle name="Normal 9 2 3 2 2 2 5" xfId="49293"/>
    <cellStyle name="Normal 9 2 3 2 2 2 6" xfId="49294"/>
    <cellStyle name="Normal 9 2 3 2 2 2 7" xfId="49295"/>
    <cellStyle name="Normal 9 2 3 2 2 2 8" xfId="49296"/>
    <cellStyle name="Normal 9 2 3 2 2 3" xfId="49297"/>
    <cellStyle name="Normal 9 2 3 2 2 3 2" xfId="49298"/>
    <cellStyle name="Normal 9 2 3 2 2 3 2 2" xfId="49299"/>
    <cellStyle name="Normal 9 2 3 2 2 3 2 2 2" xfId="49300"/>
    <cellStyle name="Normal 9 2 3 2 2 3 2 2 3" xfId="49301"/>
    <cellStyle name="Normal 9 2 3 2 2 3 2 3" xfId="49302"/>
    <cellStyle name="Normal 9 2 3 2 2 3 2 4" xfId="49303"/>
    <cellStyle name="Normal 9 2 3 2 2 3 2 5" xfId="49304"/>
    <cellStyle name="Normal 9 2 3 2 2 3 2 6" xfId="49305"/>
    <cellStyle name="Normal 9 2 3 2 2 3 3" xfId="49306"/>
    <cellStyle name="Normal 9 2 3 2 2 3 3 2" xfId="49307"/>
    <cellStyle name="Normal 9 2 3 2 2 3 3 3" xfId="49308"/>
    <cellStyle name="Normal 9 2 3 2 2 3 4" xfId="49309"/>
    <cellStyle name="Normal 9 2 3 2 2 3 5" xfId="49310"/>
    <cellStyle name="Normal 9 2 3 2 2 3 6" xfId="49311"/>
    <cellStyle name="Normal 9 2 3 2 2 3 7" xfId="49312"/>
    <cellStyle name="Normal 9 2 3 2 2 4" xfId="49313"/>
    <cellStyle name="Normal 9 2 3 2 2 4 2" xfId="49314"/>
    <cellStyle name="Normal 9 2 3 2 2 4 2 2" xfId="49315"/>
    <cellStyle name="Normal 9 2 3 2 2 4 2 3" xfId="49316"/>
    <cellStyle name="Normal 9 2 3 2 2 4 3" xfId="49317"/>
    <cellStyle name="Normal 9 2 3 2 2 4 4" xfId="49318"/>
    <cellStyle name="Normal 9 2 3 2 2 4 5" xfId="49319"/>
    <cellStyle name="Normal 9 2 3 2 2 4 6" xfId="49320"/>
    <cellStyle name="Normal 9 2 3 2 2 5" xfId="49321"/>
    <cellStyle name="Normal 9 2 3 2 2 5 2" xfId="49322"/>
    <cellStyle name="Normal 9 2 3 2 2 5 2 2" xfId="49323"/>
    <cellStyle name="Normal 9 2 3 2 2 5 2 3" xfId="49324"/>
    <cellStyle name="Normal 9 2 3 2 2 5 3" xfId="49325"/>
    <cellStyle name="Normal 9 2 3 2 2 5 4" xfId="49326"/>
    <cellStyle name="Normal 9 2 3 2 2 5 5" xfId="49327"/>
    <cellStyle name="Normal 9 2 3 2 2 5 6" xfId="49328"/>
    <cellStyle name="Normal 9 2 3 2 2 6" xfId="49329"/>
    <cellStyle name="Normal 9 2 3 2 2 6 2" xfId="49330"/>
    <cellStyle name="Normal 9 2 3 2 2 6 3" xfId="49331"/>
    <cellStyle name="Normal 9 2 3 2 2 7" xfId="49332"/>
    <cellStyle name="Normal 9 2 3 2 2 8" xfId="49333"/>
    <cellStyle name="Normal 9 2 3 2 2 9" xfId="49334"/>
    <cellStyle name="Normal 9 2 3 2 3" xfId="49335"/>
    <cellStyle name="Normal 9 2 3 2 3 2" xfId="49336"/>
    <cellStyle name="Normal 9 2 3 2 3 2 2" xfId="49337"/>
    <cellStyle name="Normal 9 2 3 2 3 2 2 2" xfId="49338"/>
    <cellStyle name="Normal 9 2 3 2 3 2 2 2 2" xfId="49339"/>
    <cellStyle name="Normal 9 2 3 2 3 2 2 2 3" xfId="49340"/>
    <cellStyle name="Normal 9 2 3 2 3 2 2 3" xfId="49341"/>
    <cellStyle name="Normal 9 2 3 2 3 2 2 4" xfId="49342"/>
    <cellStyle name="Normal 9 2 3 2 3 2 2 5" xfId="49343"/>
    <cellStyle name="Normal 9 2 3 2 3 2 2 6" xfId="49344"/>
    <cellStyle name="Normal 9 2 3 2 3 2 3" xfId="49345"/>
    <cellStyle name="Normal 9 2 3 2 3 2 3 2" xfId="49346"/>
    <cellStyle name="Normal 9 2 3 2 3 2 3 3" xfId="49347"/>
    <cellStyle name="Normal 9 2 3 2 3 2 4" xfId="49348"/>
    <cellStyle name="Normal 9 2 3 2 3 2 5" xfId="49349"/>
    <cellStyle name="Normal 9 2 3 2 3 2 6" xfId="49350"/>
    <cellStyle name="Normal 9 2 3 2 3 2 7" xfId="49351"/>
    <cellStyle name="Normal 9 2 3 2 3 3" xfId="49352"/>
    <cellStyle name="Normal 9 2 3 2 3 3 2" xfId="49353"/>
    <cellStyle name="Normal 9 2 3 2 3 3 2 2" xfId="49354"/>
    <cellStyle name="Normal 9 2 3 2 3 3 2 3" xfId="49355"/>
    <cellStyle name="Normal 9 2 3 2 3 3 3" xfId="49356"/>
    <cellStyle name="Normal 9 2 3 2 3 3 4" xfId="49357"/>
    <cellStyle name="Normal 9 2 3 2 3 3 5" xfId="49358"/>
    <cellStyle name="Normal 9 2 3 2 3 3 6" xfId="49359"/>
    <cellStyle name="Normal 9 2 3 2 3 4" xfId="49360"/>
    <cellStyle name="Normal 9 2 3 2 3 4 2" xfId="49361"/>
    <cellStyle name="Normal 9 2 3 2 3 4 2 2" xfId="49362"/>
    <cellStyle name="Normal 9 2 3 2 3 4 2 3" xfId="49363"/>
    <cellStyle name="Normal 9 2 3 2 3 4 3" xfId="49364"/>
    <cellStyle name="Normal 9 2 3 2 3 4 4" xfId="49365"/>
    <cellStyle name="Normal 9 2 3 2 3 4 5" xfId="49366"/>
    <cellStyle name="Normal 9 2 3 2 3 4 6" xfId="49367"/>
    <cellStyle name="Normal 9 2 3 2 3 5" xfId="49368"/>
    <cellStyle name="Normal 9 2 3 2 3 5 2" xfId="49369"/>
    <cellStyle name="Normal 9 2 3 2 3 5 3" xfId="49370"/>
    <cellStyle name="Normal 9 2 3 2 3 6" xfId="49371"/>
    <cellStyle name="Normal 9 2 3 2 3 7" xfId="49372"/>
    <cellStyle name="Normal 9 2 3 2 3 8" xfId="49373"/>
    <cellStyle name="Normal 9 2 3 2 3 9" xfId="49374"/>
    <cellStyle name="Normal 9 2 3 2 4" xfId="49375"/>
    <cellStyle name="Normal 9 2 3 2 4 2" xfId="49376"/>
    <cellStyle name="Normal 9 2 3 2 4 2 2" xfId="49377"/>
    <cellStyle name="Normal 9 2 3 2 4 2 2 2" xfId="49378"/>
    <cellStyle name="Normal 9 2 3 2 4 2 2 3" xfId="49379"/>
    <cellStyle name="Normal 9 2 3 2 4 2 3" xfId="49380"/>
    <cellStyle name="Normal 9 2 3 2 4 2 4" xfId="49381"/>
    <cellStyle name="Normal 9 2 3 2 4 2 5" xfId="49382"/>
    <cellStyle name="Normal 9 2 3 2 4 2 6" xfId="49383"/>
    <cellStyle name="Normal 9 2 3 2 4 3" xfId="49384"/>
    <cellStyle name="Normal 9 2 3 2 4 3 2" xfId="49385"/>
    <cellStyle name="Normal 9 2 3 2 4 3 3" xfId="49386"/>
    <cellStyle name="Normal 9 2 3 2 4 4" xfId="49387"/>
    <cellStyle name="Normal 9 2 3 2 4 5" xfId="49388"/>
    <cellStyle name="Normal 9 2 3 2 4 6" xfId="49389"/>
    <cellStyle name="Normal 9 2 3 2 4 7" xfId="49390"/>
    <cellStyle name="Normal 9 2 3 2 5" xfId="49391"/>
    <cellStyle name="Normal 9 2 3 2 5 2" xfId="49392"/>
    <cellStyle name="Normal 9 2 3 2 5 2 2" xfId="49393"/>
    <cellStyle name="Normal 9 2 3 2 5 2 3" xfId="49394"/>
    <cellStyle name="Normal 9 2 3 2 5 3" xfId="49395"/>
    <cellStyle name="Normal 9 2 3 2 5 4" xfId="49396"/>
    <cellStyle name="Normal 9 2 3 2 5 5" xfId="49397"/>
    <cellStyle name="Normal 9 2 3 2 5 6" xfId="49398"/>
    <cellStyle name="Normal 9 2 3 2 6" xfId="49399"/>
    <cellStyle name="Normal 9 2 3 2 6 2" xfId="49400"/>
    <cellStyle name="Normal 9 2 3 2 6 2 2" xfId="49401"/>
    <cellStyle name="Normal 9 2 3 2 6 2 3" xfId="49402"/>
    <cellStyle name="Normal 9 2 3 2 6 3" xfId="49403"/>
    <cellStyle name="Normal 9 2 3 2 6 4" xfId="49404"/>
    <cellStyle name="Normal 9 2 3 2 6 5" xfId="49405"/>
    <cellStyle name="Normal 9 2 3 2 6 6" xfId="49406"/>
    <cellStyle name="Normal 9 2 3 2 7" xfId="49407"/>
    <cellStyle name="Normal 9 2 3 2 7 2" xfId="49408"/>
    <cellStyle name="Normal 9 2 3 2 7 2 2" xfId="49409"/>
    <cellStyle name="Normal 9 2 3 2 7 2 3" xfId="49410"/>
    <cellStyle name="Normal 9 2 3 2 7 3" xfId="49411"/>
    <cellStyle name="Normal 9 2 3 2 7 4" xfId="49412"/>
    <cellStyle name="Normal 9 2 3 2 7 5" xfId="49413"/>
    <cellStyle name="Normal 9 2 3 2 7 6" xfId="49414"/>
    <cellStyle name="Normal 9 2 3 2 8" xfId="49415"/>
    <cellStyle name="Normal 9 2 3 2 8 2" xfId="49416"/>
    <cellStyle name="Normal 9 2 3 2 8 2 2" xfId="49417"/>
    <cellStyle name="Normal 9 2 3 2 8 2 3" xfId="49418"/>
    <cellStyle name="Normal 9 2 3 2 8 3" xfId="49419"/>
    <cellStyle name="Normal 9 2 3 2 8 4" xfId="49420"/>
    <cellStyle name="Normal 9 2 3 2 8 5" xfId="49421"/>
    <cellStyle name="Normal 9 2 3 2 8 6" xfId="49422"/>
    <cellStyle name="Normal 9 2 3 2 9" xfId="49423"/>
    <cellStyle name="Normal 9 2 3 2 9 2" xfId="49424"/>
    <cellStyle name="Normal 9 2 3 2 9 3" xfId="49425"/>
    <cellStyle name="Normal 9 2 3 3" xfId="49426"/>
    <cellStyle name="Normal 9 2 3 3 10" xfId="49427"/>
    <cellStyle name="Normal 9 2 3 3 2" xfId="49428"/>
    <cellStyle name="Normal 9 2 3 3 2 2" xfId="49429"/>
    <cellStyle name="Normal 9 2 3 3 2 2 2" xfId="49430"/>
    <cellStyle name="Normal 9 2 3 3 2 2 2 2" xfId="49431"/>
    <cellStyle name="Normal 9 2 3 3 2 2 2 3" xfId="49432"/>
    <cellStyle name="Normal 9 2 3 3 2 2 3" xfId="49433"/>
    <cellStyle name="Normal 9 2 3 3 2 2 4" xfId="49434"/>
    <cellStyle name="Normal 9 2 3 3 2 2 5" xfId="49435"/>
    <cellStyle name="Normal 9 2 3 3 2 2 6" xfId="49436"/>
    <cellStyle name="Normal 9 2 3 3 2 3" xfId="49437"/>
    <cellStyle name="Normal 9 2 3 3 2 3 2" xfId="49438"/>
    <cellStyle name="Normal 9 2 3 3 2 3 2 2" xfId="49439"/>
    <cellStyle name="Normal 9 2 3 3 2 3 2 3" xfId="49440"/>
    <cellStyle name="Normal 9 2 3 3 2 3 3" xfId="49441"/>
    <cellStyle name="Normal 9 2 3 3 2 3 4" xfId="49442"/>
    <cellStyle name="Normal 9 2 3 3 2 3 5" xfId="49443"/>
    <cellStyle name="Normal 9 2 3 3 2 3 6" xfId="49444"/>
    <cellStyle name="Normal 9 2 3 3 2 4" xfId="49445"/>
    <cellStyle name="Normal 9 2 3 3 2 4 2" xfId="49446"/>
    <cellStyle name="Normal 9 2 3 3 2 4 3" xfId="49447"/>
    <cellStyle name="Normal 9 2 3 3 2 5" xfId="49448"/>
    <cellStyle name="Normal 9 2 3 3 2 6" xfId="49449"/>
    <cellStyle name="Normal 9 2 3 3 2 7" xfId="49450"/>
    <cellStyle name="Normal 9 2 3 3 2 8" xfId="49451"/>
    <cellStyle name="Normal 9 2 3 3 3" xfId="49452"/>
    <cellStyle name="Normal 9 2 3 3 3 2" xfId="49453"/>
    <cellStyle name="Normal 9 2 3 3 3 2 2" xfId="49454"/>
    <cellStyle name="Normal 9 2 3 3 3 2 2 2" xfId="49455"/>
    <cellStyle name="Normal 9 2 3 3 3 2 2 3" xfId="49456"/>
    <cellStyle name="Normal 9 2 3 3 3 2 3" xfId="49457"/>
    <cellStyle name="Normal 9 2 3 3 3 2 4" xfId="49458"/>
    <cellStyle name="Normal 9 2 3 3 3 2 5" xfId="49459"/>
    <cellStyle name="Normal 9 2 3 3 3 2 6" xfId="49460"/>
    <cellStyle name="Normal 9 2 3 3 3 3" xfId="49461"/>
    <cellStyle name="Normal 9 2 3 3 3 3 2" xfId="49462"/>
    <cellStyle name="Normal 9 2 3 3 3 3 3" xfId="49463"/>
    <cellStyle name="Normal 9 2 3 3 3 4" xfId="49464"/>
    <cellStyle name="Normal 9 2 3 3 3 5" xfId="49465"/>
    <cellStyle name="Normal 9 2 3 3 3 6" xfId="49466"/>
    <cellStyle name="Normal 9 2 3 3 3 7" xfId="49467"/>
    <cellStyle name="Normal 9 2 3 3 4" xfId="49468"/>
    <cellStyle name="Normal 9 2 3 3 4 2" xfId="49469"/>
    <cellStyle name="Normal 9 2 3 3 4 2 2" xfId="49470"/>
    <cellStyle name="Normal 9 2 3 3 4 2 3" xfId="49471"/>
    <cellStyle name="Normal 9 2 3 3 4 3" xfId="49472"/>
    <cellStyle name="Normal 9 2 3 3 4 4" xfId="49473"/>
    <cellStyle name="Normal 9 2 3 3 4 5" xfId="49474"/>
    <cellStyle name="Normal 9 2 3 3 4 6" xfId="49475"/>
    <cellStyle name="Normal 9 2 3 3 5" xfId="49476"/>
    <cellStyle name="Normal 9 2 3 3 5 2" xfId="49477"/>
    <cellStyle name="Normal 9 2 3 3 5 2 2" xfId="49478"/>
    <cellStyle name="Normal 9 2 3 3 5 2 3" xfId="49479"/>
    <cellStyle name="Normal 9 2 3 3 5 3" xfId="49480"/>
    <cellStyle name="Normal 9 2 3 3 5 4" xfId="49481"/>
    <cellStyle name="Normal 9 2 3 3 5 5" xfId="49482"/>
    <cellStyle name="Normal 9 2 3 3 5 6" xfId="49483"/>
    <cellStyle name="Normal 9 2 3 3 6" xfId="49484"/>
    <cellStyle name="Normal 9 2 3 3 6 2" xfId="49485"/>
    <cellStyle name="Normal 9 2 3 3 6 3" xfId="49486"/>
    <cellStyle name="Normal 9 2 3 3 7" xfId="49487"/>
    <cellStyle name="Normal 9 2 3 3 8" xfId="49488"/>
    <cellStyle name="Normal 9 2 3 3 9" xfId="49489"/>
    <cellStyle name="Normal 9 2 3 4" xfId="49490"/>
    <cellStyle name="Normal 9 2 3 4 2" xfId="49491"/>
    <cellStyle name="Normal 9 2 3 4 2 2" xfId="49492"/>
    <cellStyle name="Normal 9 2 3 4 2 2 2" xfId="49493"/>
    <cellStyle name="Normal 9 2 3 4 2 2 2 2" xfId="49494"/>
    <cellStyle name="Normal 9 2 3 4 2 2 2 3" xfId="49495"/>
    <cellStyle name="Normal 9 2 3 4 2 2 3" xfId="49496"/>
    <cellStyle name="Normal 9 2 3 4 2 2 4" xfId="49497"/>
    <cellStyle name="Normal 9 2 3 4 2 2 5" xfId="49498"/>
    <cellStyle name="Normal 9 2 3 4 2 2 6" xfId="49499"/>
    <cellStyle name="Normal 9 2 3 4 2 3" xfId="49500"/>
    <cellStyle name="Normal 9 2 3 4 2 3 2" xfId="49501"/>
    <cellStyle name="Normal 9 2 3 4 2 3 3" xfId="49502"/>
    <cellStyle name="Normal 9 2 3 4 2 4" xfId="49503"/>
    <cellStyle name="Normal 9 2 3 4 2 5" xfId="49504"/>
    <cellStyle name="Normal 9 2 3 4 2 6" xfId="49505"/>
    <cellStyle name="Normal 9 2 3 4 2 7" xfId="49506"/>
    <cellStyle name="Normal 9 2 3 4 3" xfId="49507"/>
    <cellStyle name="Normal 9 2 3 4 3 2" xfId="49508"/>
    <cellStyle name="Normal 9 2 3 4 3 2 2" xfId="49509"/>
    <cellStyle name="Normal 9 2 3 4 3 2 3" xfId="49510"/>
    <cellStyle name="Normal 9 2 3 4 3 3" xfId="49511"/>
    <cellStyle name="Normal 9 2 3 4 3 4" xfId="49512"/>
    <cellStyle name="Normal 9 2 3 4 3 5" xfId="49513"/>
    <cellStyle name="Normal 9 2 3 4 3 6" xfId="49514"/>
    <cellStyle name="Normal 9 2 3 4 4" xfId="49515"/>
    <cellStyle name="Normal 9 2 3 4 4 2" xfId="49516"/>
    <cellStyle name="Normal 9 2 3 4 4 2 2" xfId="49517"/>
    <cellStyle name="Normal 9 2 3 4 4 2 3" xfId="49518"/>
    <cellStyle name="Normal 9 2 3 4 4 3" xfId="49519"/>
    <cellStyle name="Normal 9 2 3 4 4 4" xfId="49520"/>
    <cellStyle name="Normal 9 2 3 4 4 5" xfId="49521"/>
    <cellStyle name="Normal 9 2 3 4 4 6" xfId="49522"/>
    <cellStyle name="Normal 9 2 3 4 5" xfId="49523"/>
    <cellStyle name="Normal 9 2 3 4 5 2" xfId="49524"/>
    <cellStyle name="Normal 9 2 3 4 5 3" xfId="49525"/>
    <cellStyle name="Normal 9 2 3 4 6" xfId="49526"/>
    <cellStyle name="Normal 9 2 3 4 7" xfId="49527"/>
    <cellStyle name="Normal 9 2 3 4 8" xfId="49528"/>
    <cellStyle name="Normal 9 2 3 4 9" xfId="49529"/>
    <cellStyle name="Normal 9 2 3 5" xfId="49530"/>
    <cellStyle name="Normal 9 2 3 5 2" xfId="49531"/>
    <cellStyle name="Normal 9 2 3 5 2 2" xfId="49532"/>
    <cellStyle name="Normal 9 2 3 5 2 2 2" xfId="49533"/>
    <cellStyle name="Normal 9 2 3 5 2 2 3" xfId="49534"/>
    <cellStyle name="Normal 9 2 3 5 2 3" xfId="49535"/>
    <cellStyle name="Normal 9 2 3 5 2 4" xfId="49536"/>
    <cellStyle name="Normal 9 2 3 5 2 5" xfId="49537"/>
    <cellStyle name="Normal 9 2 3 5 2 6" xfId="49538"/>
    <cellStyle name="Normal 9 2 3 5 3" xfId="49539"/>
    <cellStyle name="Normal 9 2 3 5 3 2" xfId="49540"/>
    <cellStyle name="Normal 9 2 3 5 3 3" xfId="49541"/>
    <cellStyle name="Normal 9 2 3 5 4" xfId="49542"/>
    <cellStyle name="Normal 9 2 3 5 5" xfId="49543"/>
    <cellStyle name="Normal 9 2 3 5 6" xfId="49544"/>
    <cellStyle name="Normal 9 2 3 5 7" xfId="49545"/>
    <cellStyle name="Normal 9 2 3 6" xfId="49546"/>
    <cellStyle name="Normal 9 2 3 6 2" xfId="49547"/>
    <cellStyle name="Normal 9 2 3 6 2 2" xfId="49548"/>
    <cellStyle name="Normal 9 2 3 6 2 3" xfId="49549"/>
    <cellStyle name="Normal 9 2 3 6 3" xfId="49550"/>
    <cellStyle name="Normal 9 2 3 6 4" xfId="49551"/>
    <cellStyle name="Normal 9 2 3 6 5" xfId="49552"/>
    <cellStyle name="Normal 9 2 3 6 6" xfId="49553"/>
    <cellStyle name="Normal 9 2 3 7" xfId="49554"/>
    <cellStyle name="Normal 9 2 3 7 2" xfId="49555"/>
    <cellStyle name="Normal 9 2 3 7 2 2" xfId="49556"/>
    <cellStyle name="Normal 9 2 3 7 2 3" xfId="49557"/>
    <cellStyle name="Normal 9 2 3 7 3" xfId="49558"/>
    <cellStyle name="Normal 9 2 3 7 4" xfId="49559"/>
    <cellStyle name="Normal 9 2 3 7 5" xfId="49560"/>
    <cellStyle name="Normal 9 2 3 7 6" xfId="49561"/>
    <cellStyle name="Normal 9 2 3 8" xfId="49562"/>
    <cellStyle name="Normal 9 2 3 8 2" xfId="49563"/>
    <cellStyle name="Normal 9 2 3 8 2 2" xfId="49564"/>
    <cellStyle name="Normal 9 2 3 8 2 3" xfId="49565"/>
    <cellStyle name="Normal 9 2 3 8 3" xfId="49566"/>
    <cellStyle name="Normal 9 2 3 8 4" xfId="49567"/>
    <cellStyle name="Normal 9 2 3 8 5" xfId="49568"/>
    <cellStyle name="Normal 9 2 3 8 6" xfId="49569"/>
    <cellStyle name="Normal 9 2 3 9" xfId="49570"/>
    <cellStyle name="Normal 9 2 3 9 2" xfId="49571"/>
    <cellStyle name="Normal 9 2 3 9 2 2" xfId="49572"/>
    <cellStyle name="Normal 9 2 3 9 2 3" xfId="49573"/>
    <cellStyle name="Normal 9 2 3 9 3" xfId="49574"/>
    <cellStyle name="Normal 9 2 3 9 4" xfId="49575"/>
    <cellStyle name="Normal 9 2 3 9 5" xfId="49576"/>
    <cellStyle name="Normal 9 2 3 9 6" xfId="49577"/>
    <cellStyle name="Normal 9 2 4" xfId="49578"/>
    <cellStyle name="Normal 9 2 4 10" xfId="49579"/>
    <cellStyle name="Normal 9 2 4 10 2" xfId="49580"/>
    <cellStyle name="Normal 9 2 4 10 3" xfId="49581"/>
    <cellStyle name="Normal 9 2 4 11" xfId="49582"/>
    <cellStyle name="Normal 9 2 4 12" xfId="49583"/>
    <cellStyle name="Normal 9 2 4 13" xfId="49584"/>
    <cellStyle name="Normal 9 2 4 14" xfId="49585"/>
    <cellStyle name="Normal 9 2 4 2" xfId="49586"/>
    <cellStyle name="Normal 9 2 4 2 10" xfId="49587"/>
    <cellStyle name="Normal 9 2 4 2 11" xfId="49588"/>
    <cellStyle name="Normal 9 2 4 2 12" xfId="49589"/>
    <cellStyle name="Normal 9 2 4 2 13" xfId="49590"/>
    <cellStyle name="Normal 9 2 4 2 2" xfId="49591"/>
    <cellStyle name="Normal 9 2 4 2 2 10" xfId="49592"/>
    <cellStyle name="Normal 9 2 4 2 2 2" xfId="49593"/>
    <cellStyle name="Normal 9 2 4 2 2 2 2" xfId="49594"/>
    <cellStyle name="Normal 9 2 4 2 2 2 2 2" xfId="49595"/>
    <cellStyle name="Normal 9 2 4 2 2 2 2 2 2" xfId="49596"/>
    <cellStyle name="Normal 9 2 4 2 2 2 2 2 3" xfId="49597"/>
    <cellStyle name="Normal 9 2 4 2 2 2 2 3" xfId="49598"/>
    <cellStyle name="Normal 9 2 4 2 2 2 2 4" xfId="49599"/>
    <cellStyle name="Normal 9 2 4 2 2 2 2 5" xfId="49600"/>
    <cellStyle name="Normal 9 2 4 2 2 2 2 6" xfId="49601"/>
    <cellStyle name="Normal 9 2 4 2 2 2 3" xfId="49602"/>
    <cellStyle name="Normal 9 2 4 2 2 2 3 2" xfId="49603"/>
    <cellStyle name="Normal 9 2 4 2 2 2 3 2 2" xfId="49604"/>
    <cellStyle name="Normal 9 2 4 2 2 2 3 2 3" xfId="49605"/>
    <cellStyle name="Normal 9 2 4 2 2 2 3 3" xfId="49606"/>
    <cellStyle name="Normal 9 2 4 2 2 2 3 4" xfId="49607"/>
    <cellStyle name="Normal 9 2 4 2 2 2 3 5" xfId="49608"/>
    <cellStyle name="Normal 9 2 4 2 2 2 3 6" xfId="49609"/>
    <cellStyle name="Normal 9 2 4 2 2 2 4" xfId="49610"/>
    <cellStyle name="Normal 9 2 4 2 2 2 4 2" xfId="49611"/>
    <cellStyle name="Normal 9 2 4 2 2 2 4 3" xfId="49612"/>
    <cellStyle name="Normal 9 2 4 2 2 2 5" xfId="49613"/>
    <cellStyle name="Normal 9 2 4 2 2 2 6" xfId="49614"/>
    <cellStyle name="Normal 9 2 4 2 2 2 7" xfId="49615"/>
    <cellStyle name="Normal 9 2 4 2 2 2 8" xfId="49616"/>
    <cellStyle name="Normal 9 2 4 2 2 3" xfId="49617"/>
    <cellStyle name="Normal 9 2 4 2 2 3 2" xfId="49618"/>
    <cellStyle name="Normal 9 2 4 2 2 3 2 2" xfId="49619"/>
    <cellStyle name="Normal 9 2 4 2 2 3 2 2 2" xfId="49620"/>
    <cellStyle name="Normal 9 2 4 2 2 3 2 2 3" xfId="49621"/>
    <cellStyle name="Normal 9 2 4 2 2 3 2 3" xfId="49622"/>
    <cellStyle name="Normal 9 2 4 2 2 3 2 4" xfId="49623"/>
    <cellStyle name="Normal 9 2 4 2 2 3 2 5" xfId="49624"/>
    <cellStyle name="Normal 9 2 4 2 2 3 2 6" xfId="49625"/>
    <cellStyle name="Normal 9 2 4 2 2 3 3" xfId="49626"/>
    <cellStyle name="Normal 9 2 4 2 2 3 3 2" xfId="49627"/>
    <cellStyle name="Normal 9 2 4 2 2 3 3 3" xfId="49628"/>
    <cellStyle name="Normal 9 2 4 2 2 3 4" xfId="49629"/>
    <cellStyle name="Normal 9 2 4 2 2 3 5" xfId="49630"/>
    <cellStyle name="Normal 9 2 4 2 2 3 6" xfId="49631"/>
    <cellStyle name="Normal 9 2 4 2 2 3 7" xfId="49632"/>
    <cellStyle name="Normal 9 2 4 2 2 4" xfId="49633"/>
    <cellStyle name="Normal 9 2 4 2 2 4 2" xfId="49634"/>
    <cellStyle name="Normal 9 2 4 2 2 4 2 2" xfId="49635"/>
    <cellStyle name="Normal 9 2 4 2 2 4 2 3" xfId="49636"/>
    <cellStyle name="Normal 9 2 4 2 2 4 3" xfId="49637"/>
    <cellStyle name="Normal 9 2 4 2 2 4 4" xfId="49638"/>
    <cellStyle name="Normal 9 2 4 2 2 4 5" xfId="49639"/>
    <cellStyle name="Normal 9 2 4 2 2 4 6" xfId="49640"/>
    <cellStyle name="Normal 9 2 4 2 2 5" xfId="49641"/>
    <cellStyle name="Normal 9 2 4 2 2 5 2" xfId="49642"/>
    <cellStyle name="Normal 9 2 4 2 2 5 2 2" xfId="49643"/>
    <cellStyle name="Normal 9 2 4 2 2 5 2 3" xfId="49644"/>
    <cellStyle name="Normal 9 2 4 2 2 5 3" xfId="49645"/>
    <cellStyle name="Normal 9 2 4 2 2 5 4" xfId="49646"/>
    <cellStyle name="Normal 9 2 4 2 2 5 5" xfId="49647"/>
    <cellStyle name="Normal 9 2 4 2 2 5 6" xfId="49648"/>
    <cellStyle name="Normal 9 2 4 2 2 6" xfId="49649"/>
    <cellStyle name="Normal 9 2 4 2 2 6 2" xfId="49650"/>
    <cellStyle name="Normal 9 2 4 2 2 6 3" xfId="49651"/>
    <cellStyle name="Normal 9 2 4 2 2 7" xfId="49652"/>
    <cellStyle name="Normal 9 2 4 2 2 8" xfId="49653"/>
    <cellStyle name="Normal 9 2 4 2 2 9" xfId="49654"/>
    <cellStyle name="Normal 9 2 4 2 3" xfId="49655"/>
    <cellStyle name="Normal 9 2 4 2 3 2" xfId="49656"/>
    <cellStyle name="Normal 9 2 4 2 3 2 2" xfId="49657"/>
    <cellStyle name="Normal 9 2 4 2 3 2 2 2" xfId="49658"/>
    <cellStyle name="Normal 9 2 4 2 3 2 2 2 2" xfId="49659"/>
    <cellStyle name="Normal 9 2 4 2 3 2 2 2 3" xfId="49660"/>
    <cellStyle name="Normal 9 2 4 2 3 2 2 3" xfId="49661"/>
    <cellStyle name="Normal 9 2 4 2 3 2 2 4" xfId="49662"/>
    <cellStyle name="Normal 9 2 4 2 3 2 2 5" xfId="49663"/>
    <cellStyle name="Normal 9 2 4 2 3 2 2 6" xfId="49664"/>
    <cellStyle name="Normal 9 2 4 2 3 2 3" xfId="49665"/>
    <cellStyle name="Normal 9 2 4 2 3 2 3 2" xfId="49666"/>
    <cellStyle name="Normal 9 2 4 2 3 2 3 3" xfId="49667"/>
    <cellStyle name="Normal 9 2 4 2 3 2 4" xfId="49668"/>
    <cellStyle name="Normal 9 2 4 2 3 2 5" xfId="49669"/>
    <cellStyle name="Normal 9 2 4 2 3 2 6" xfId="49670"/>
    <cellStyle name="Normal 9 2 4 2 3 2 7" xfId="49671"/>
    <cellStyle name="Normal 9 2 4 2 3 3" xfId="49672"/>
    <cellStyle name="Normal 9 2 4 2 3 3 2" xfId="49673"/>
    <cellStyle name="Normal 9 2 4 2 3 3 2 2" xfId="49674"/>
    <cellStyle name="Normal 9 2 4 2 3 3 2 3" xfId="49675"/>
    <cellStyle name="Normal 9 2 4 2 3 3 3" xfId="49676"/>
    <cellStyle name="Normal 9 2 4 2 3 3 4" xfId="49677"/>
    <cellStyle name="Normal 9 2 4 2 3 3 5" xfId="49678"/>
    <cellStyle name="Normal 9 2 4 2 3 3 6" xfId="49679"/>
    <cellStyle name="Normal 9 2 4 2 3 4" xfId="49680"/>
    <cellStyle name="Normal 9 2 4 2 3 4 2" xfId="49681"/>
    <cellStyle name="Normal 9 2 4 2 3 4 2 2" xfId="49682"/>
    <cellStyle name="Normal 9 2 4 2 3 4 2 3" xfId="49683"/>
    <cellStyle name="Normal 9 2 4 2 3 4 3" xfId="49684"/>
    <cellStyle name="Normal 9 2 4 2 3 4 4" xfId="49685"/>
    <cellStyle name="Normal 9 2 4 2 3 4 5" xfId="49686"/>
    <cellStyle name="Normal 9 2 4 2 3 4 6" xfId="49687"/>
    <cellStyle name="Normal 9 2 4 2 3 5" xfId="49688"/>
    <cellStyle name="Normal 9 2 4 2 3 5 2" xfId="49689"/>
    <cellStyle name="Normal 9 2 4 2 3 5 3" xfId="49690"/>
    <cellStyle name="Normal 9 2 4 2 3 6" xfId="49691"/>
    <cellStyle name="Normal 9 2 4 2 3 7" xfId="49692"/>
    <cellStyle name="Normal 9 2 4 2 3 8" xfId="49693"/>
    <cellStyle name="Normal 9 2 4 2 3 9" xfId="49694"/>
    <cellStyle name="Normal 9 2 4 2 4" xfId="49695"/>
    <cellStyle name="Normal 9 2 4 2 4 2" xfId="49696"/>
    <cellStyle name="Normal 9 2 4 2 4 2 2" xfId="49697"/>
    <cellStyle name="Normal 9 2 4 2 4 2 2 2" xfId="49698"/>
    <cellStyle name="Normal 9 2 4 2 4 2 2 3" xfId="49699"/>
    <cellStyle name="Normal 9 2 4 2 4 2 3" xfId="49700"/>
    <cellStyle name="Normal 9 2 4 2 4 2 4" xfId="49701"/>
    <cellStyle name="Normal 9 2 4 2 4 2 5" xfId="49702"/>
    <cellStyle name="Normal 9 2 4 2 4 2 6" xfId="49703"/>
    <cellStyle name="Normal 9 2 4 2 4 3" xfId="49704"/>
    <cellStyle name="Normal 9 2 4 2 4 3 2" xfId="49705"/>
    <cellStyle name="Normal 9 2 4 2 4 3 3" xfId="49706"/>
    <cellStyle name="Normal 9 2 4 2 4 4" xfId="49707"/>
    <cellStyle name="Normal 9 2 4 2 4 5" xfId="49708"/>
    <cellStyle name="Normal 9 2 4 2 4 6" xfId="49709"/>
    <cellStyle name="Normal 9 2 4 2 4 7" xfId="49710"/>
    <cellStyle name="Normal 9 2 4 2 5" xfId="49711"/>
    <cellStyle name="Normal 9 2 4 2 5 2" xfId="49712"/>
    <cellStyle name="Normal 9 2 4 2 5 2 2" xfId="49713"/>
    <cellStyle name="Normal 9 2 4 2 5 2 3" xfId="49714"/>
    <cellStyle name="Normal 9 2 4 2 5 3" xfId="49715"/>
    <cellStyle name="Normal 9 2 4 2 5 4" xfId="49716"/>
    <cellStyle name="Normal 9 2 4 2 5 5" xfId="49717"/>
    <cellStyle name="Normal 9 2 4 2 5 6" xfId="49718"/>
    <cellStyle name="Normal 9 2 4 2 6" xfId="49719"/>
    <cellStyle name="Normal 9 2 4 2 6 2" xfId="49720"/>
    <cellStyle name="Normal 9 2 4 2 6 2 2" xfId="49721"/>
    <cellStyle name="Normal 9 2 4 2 6 2 3" xfId="49722"/>
    <cellStyle name="Normal 9 2 4 2 6 3" xfId="49723"/>
    <cellStyle name="Normal 9 2 4 2 6 4" xfId="49724"/>
    <cellStyle name="Normal 9 2 4 2 6 5" xfId="49725"/>
    <cellStyle name="Normal 9 2 4 2 6 6" xfId="49726"/>
    <cellStyle name="Normal 9 2 4 2 7" xfId="49727"/>
    <cellStyle name="Normal 9 2 4 2 7 2" xfId="49728"/>
    <cellStyle name="Normal 9 2 4 2 7 2 2" xfId="49729"/>
    <cellStyle name="Normal 9 2 4 2 7 2 3" xfId="49730"/>
    <cellStyle name="Normal 9 2 4 2 7 3" xfId="49731"/>
    <cellStyle name="Normal 9 2 4 2 7 4" xfId="49732"/>
    <cellStyle name="Normal 9 2 4 2 7 5" xfId="49733"/>
    <cellStyle name="Normal 9 2 4 2 7 6" xfId="49734"/>
    <cellStyle name="Normal 9 2 4 2 8" xfId="49735"/>
    <cellStyle name="Normal 9 2 4 2 8 2" xfId="49736"/>
    <cellStyle name="Normal 9 2 4 2 8 2 2" xfId="49737"/>
    <cellStyle name="Normal 9 2 4 2 8 2 3" xfId="49738"/>
    <cellStyle name="Normal 9 2 4 2 8 3" xfId="49739"/>
    <cellStyle name="Normal 9 2 4 2 8 4" xfId="49740"/>
    <cellStyle name="Normal 9 2 4 2 8 5" xfId="49741"/>
    <cellStyle name="Normal 9 2 4 2 8 6" xfId="49742"/>
    <cellStyle name="Normal 9 2 4 2 9" xfId="49743"/>
    <cellStyle name="Normal 9 2 4 2 9 2" xfId="49744"/>
    <cellStyle name="Normal 9 2 4 2 9 3" xfId="49745"/>
    <cellStyle name="Normal 9 2 4 3" xfId="49746"/>
    <cellStyle name="Normal 9 2 4 3 10" xfId="49747"/>
    <cellStyle name="Normal 9 2 4 3 2" xfId="49748"/>
    <cellStyle name="Normal 9 2 4 3 2 2" xfId="49749"/>
    <cellStyle name="Normal 9 2 4 3 2 2 2" xfId="49750"/>
    <cellStyle name="Normal 9 2 4 3 2 2 2 2" xfId="49751"/>
    <cellStyle name="Normal 9 2 4 3 2 2 2 3" xfId="49752"/>
    <cellStyle name="Normal 9 2 4 3 2 2 3" xfId="49753"/>
    <cellStyle name="Normal 9 2 4 3 2 2 4" xfId="49754"/>
    <cellStyle name="Normal 9 2 4 3 2 2 5" xfId="49755"/>
    <cellStyle name="Normal 9 2 4 3 2 2 6" xfId="49756"/>
    <cellStyle name="Normal 9 2 4 3 2 3" xfId="49757"/>
    <cellStyle name="Normal 9 2 4 3 2 3 2" xfId="49758"/>
    <cellStyle name="Normal 9 2 4 3 2 3 2 2" xfId="49759"/>
    <cellStyle name="Normal 9 2 4 3 2 3 2 3" xfId="49760"/>
    <cellStyle name="Normal 9 2 4 3 2 3 3" xfId="49761"/>
    <cellStyle name="Normal 9 2 4 3 2 3 4" xfId="49762"/>
    <cellStyle name="Normal 9 2 4 3 2 3 5" xfId="49763"/>
    <cellStyle name="Normal 9 2 4 3 2 3 6" xfId="49764"/>
    <cellStyle name="Normal 9 2 4 3 2 4" xfId="49765"/>
    <cellStyle name="Normal 9 2 4 3 2 4 2" xfId="49766"/>
    <cellStyle name="Normal 9 2 4 3 2 4 3" xfId="49767"/>
    <cellStyle name="Normal 9 2 4 3 2 5" xfId="49768"/>
    <cellStyle name="Normal 9 2 4 3 2 6" xfId="49769"/>
    <cellStyle name="Normal 9 2 4 3 2 7" xfId="49770"/>
    <cellStyle name="Normal 9 2 4 3 2 8" xfId="49771"/>
    <cellStyle name="Normal 9 2 4 3 3" xfId="49772"/>
    <cellStyle name="Normal 9 2 4 3 3 2" xfId="49773"/>
    <cellStyle name="Normal 9 2 4 3 3 2 2" xfId="49774"/>
    <cellStyle name="Normal 9 2 4 3 3 2 2 2" xfId="49775"/>
    <cellStyle name="Normal 9 2 4 3 3 2 2 3" xfId="49776"/>
    <cellStyle name="Normal 9 2 4 3 3 2 3" xfId="49777"/>
    <cellStyle name="Normal 9 2 4 3 3 2 4" xfId="49778"/>
    <cellStyle name="Normal 9 2 4 3 3 2 5" xfId="49779"/>
    <cellStyle name="Normal 9 2 4 3 3 2 6" xfId="49780"/>
    <cellStyle name="Normal 9 2 4 3 3 3" xfId="49781"/>
    <cellStyle name="Normal 9 2 4 3 3 3 2" xfId="49782"/>
    <cellStyle name="Normal 9 2 4 3 3 3 3" xfId="49783"/>
    <cellStyle name="Normal 9 2 4 3 3 4" xfId="49784"/>
    <cellStyle name="Normal 9 2 4 3 3 5" xfId="49785"/>
    <cellStyle name="Normal 9 2 4 3 3 6" xfId="49786"/>
    <cellStyle name="Normal 9 2 4 3 3 7" xfId="49787"/>
    <cellStyle name="Normal 9 2 4 3 4" xfId="49788"/>
    <cellStyle name="Normal 9 2 4 3 4 2" xfId="49789"/>
    <cellStyle name="Normal 9 2 4 3 4 2 2" xfId="49790"/>
    <cellStyle name="Normal 9 2 4 3 4 2 3" xfId="49791"/>
    <cellStyle name="Normal 9 2 4 3 4 3" xfId="49792"/>
    <cellStyle name="Normal 9 2 4 3 4 4" xfId="49793"/>
    <cellStyle name="Normal 9 2 4 3 4 5" xfId="49794"/>
    <cellStyle name="Normal 9 2 4 3 4 6" xfId="49795"/>
    <cellStyle name="Normal 9 2 4 3 5" xfId="49796"/>
    <cellStyle name="Normal 9 2 4 3 5 2" xfId="49797"/>
    <cellStyle name="Normal 9 2 4 3 5 2 2" xfId="49798"/>
    <cellStyle name="Normal 9 2 4 3 5 2 3" xfId="49799"/>
    <cellStyle name="Normal 9 2 4 3 5 3" xfId="49800"/>
    <cellStyle name="Normal 9 2 4 3 5 4" xfId="49801"/>
    <cellStyle name="Normal 9 2 4 3 5 5" xfId="49802"/>
    <cellStyle name="Normal 9 2 4 3 5 6" xfId="49803"/>
    <cellStyle name="Normal 9 2 4 3 6" xfId="49804"/>
    <cellStyle name="Normal 9 2 4 3 6 2" xfId="49805"/>
    <cellStyle name="Normal 9 2 4 3 6 3" xfId="49806"/>
    <cellStyle name="Normal 9 2 4 3 7" xfId="49807"/>
    <cellStyle name="Normal 9 2 4 3 8" xfId="49808"/>
    <cellStyle name="Normal 9 2 4 3 9" xfId="49809"/>
    <cellStyle name="Normal 9 2 4 4" xfId="49810"/>
    <cellStyle name="Normal 9 2 4 4 2" xfId="49811"/>
    <cellStyle name="Normal 9 2 4 4 2 2" xfId="49812"/>
    <cellStyle name="Normal 9 2 4 4 2 2 2" xfId="49813"/>
    <cellStyle name="Normal 9 2 4 4 2 2 2 2" xfId="49814"/>
    <cellStyle name="Normal 9 2 4 4 2 2 2 3" xfId="49815"/>
    <cellStyle name="Normal 9 2 4 4 2 2 3" xfId="49816"/>
    <cellStyle name="Normal 9 2 4 4 2 2 4" xfId="49817"/>
    <cellStyle name="Normal 9 2 4 4 2 2 5" xfId="49818"/>
    <cellStyle name="Normal 9 2 4 4 2 2 6" xfId="49819"/>
    <cellStyle name="Normal 9 2 4 4 2 3" xfId="49820"/>
    <cellStyle name="Normal 9 2 4 4 2 3 2" xfId="49821"/>
    <cellStyle name="Normal 9 2 4 4 2 3 3" xfId="49822"/>
    <cellStyle name="Normal 9 2 4 4 2 4" xfId="49823"/>
    <cellStyle name="Normal 9 2 4 4 2 5" xfId="49824"/>
    <cellStyle name="Normal 9 2 4 4 2 6" xfId="49825"/>
    <cellStyle name="Normal 9 2 4 4 2 7" xfId="49826"/>
    <cellStyle name="Normal 9 2 4 4 3" xfId="49827"/>
    <cellStyle name="Normal 9 2 4 4 3 2" xfId="49828"/>
    <cellStyle name="Normal 9 2 4 4 3 2 2" xfId="49829"/>
    <cellStyle name="Normal 9 2 4 4 3 2 3" xfId="49830"/>
    <cellStyle name="Normal 9 2 4 4 3 3" xfId="49831"/>
    <cellStyle name="Normal 9 2 4 4 3 4" xfId="49832"/>
    <cellStyle name="Normal 9 2 4 4 3 5" xfId="49833"/>
    <cellStyle name="Normal 9 2 4 4 3 6" xfId="49834"/>
    <cellStyle name="Normal 9 2 4 4 4" xfId="49835"/>
    <cellStyle name="Normal 9 2 4 4 4 2" xfId="49836"/>
    <cellStyle name="Normal 9 2 4 4 4 2 2" xfId="49837"/>
    <cellStyle name="Normal 9 2 4 4 4 2 3" xfId="49838"/>
    <cellStyle name="Normal 9 2 4 4 4 3" xfId="49839"/>
    <cellStyle name="Normal 9 2 4 4 4 4" xfId="49840"/>
    <cellStyle name="Normal 9 2 4 4 4 5" xfId="49841"/>
    <cellStyle name="Normal 9 2 4 4 4 6" xfId="49842"/>
    <cellStyle name="Normal 9 2 4 4 5" xfId="49843"/>
    <cellStyle name="Normal 9 2 4 4 5 2" xfId="49844"/>
    <cellStyle name="Normal 9 2 4 4 5 3" xfId="49845"/>
    <cellStyle name="Normal 9 2 4 4 6" xfId="49846"/>
    <cellStyle name="Normal 9 2 4 4 7" xfId="49847"/>
    <cellStyle name="Normal 9 2 4 4 8" xfId="49848"/>
    <cellStyle name="Normal 9 2 4 4 9" xfId="49849"/>
    <cellStyle name="Normal 9 2 4 5" xfId="49850"/>
    <cellStyle name="Normal 9 2 4 5 2" xfId="49851"/>
    <cellStyle name="Normal 9 2 4 5 2 2" xfId="49852"/>
    <cellStyle name="Normal 9 2 4 5 2 2 2" xfId="49853"/>
    <cellStyle name="Normal 9 2 4 5 2 2 3" xfId="49854"/>
    <cellStyle name="Normal 9 2 4 5 2 3" xfId="49855"/>
    <cellStyle name="Normal 9 2 4 5 2 4" xfId="49856"/>
    <cellStyle name="Normal 9 2 4 5 2 5" xfId="49857"/>
    <cellStyle name="Normal 9 2 4 5 2 6" xfId="49858"/>
    <cellStyle name="Normal 9 2 4 5 3" xfId="49859"/>
    <cellStyle name="Normal 9 2 4 5 3 2" xfId="49860"/>
    <cellStyle name="Normal 9 2 4 5 3 3" xfId="49861"/>
    <cellStyle name="Normal 9 2 4 5 4" xfId="49862"/>
    <cellStyle name="Normal 9 2 4 5 5" xfId="49863"/>
    <cellStyle name="Normal 9 2 4 5 6" xfId="49864"/>
    <cellStyle name="Normal 9 2 4 5 7" xfId="49865"/>
    <cellStyle name="Normal 9 2 4 6" xfId="49866"/>
    <cellStyle name="Normal 9 2 4 6 2" xfId="49867"/>
    <cellStyle name="Normal 9 2 4 6 2 2" xfId="49868"/>
    <cellStyle name="Normal 9 2 4 6 2 3" xfId="49869"/>
    <cellStyle name="Normal 9 2 4 6 3" xfId="49870"/>
    <cellStyle name="Normal 9 2 4 6 4" xfId="49871"/>
    <cellStyle name="Normal 9 2 4 6 5" xfId="49872"/>
    <cellStyle name="Normal 9 2 4 6 6" xfId="49873"/>
    <cellStyle name="Normal 9 2 4 7" xfId="49874"/>
    <cellStyle name="Normal 9 2 4 7 2" xfId="49875"/>
    <cellStyle name="Normal 9 2 4 7 2 2" xfId="49876"/>
    <cellStyle name="Normal 9 2 4 7 2 3" xfId="49877"/>
    <cellStyle name="Normal 9 2 4 7 3" xfId="49878"/>
    <cellStyle name="Normal 9 2 4 7 4" xfId="49879"/>
    <cellStyle name="Normal 9 2 4 7 5" xfId="49880"/>
    <cellStyle name="Normal 9 2 4 7 6" xfId="49881"/>
    <cellStyle name="Normal 9 2 4 8" xfId="49882"/>
    <cellStyle name="Normal 9 2 4 8 2" xfId="49883"/>
    <cellStyle name="Normal 9 2 4 8 2 2" xfId="49884"/>
    <cellStyle name="Normal 9 2 4 8 2 3" xfId="49885"/>
    <cellStyle name="Normal 9 2 4 8 3" xfId="49886"/>
    <cellStyle name="Normal 9 2 4 8 4" xfId="49887"/>
    <cellStyle name="Normal 9 2 4 8 5" xfId="49888"/>
    <cellStyle name="Normal 9 2 4 8 6" xfId="49889"/>
    <cellStyle name="Normal 9 2 4 9" xfId="49890"/>
    <cellStyle name="Normal 9 2 4 9 2" xfId="49891"/>
    <cellStyle name="Normal 9 2 4 9 2 2" xfId="49892"/>
    <cellStyle name="Normal 9 2 4 9 2 3" xfId="49893"/>
    <cellStyle name="Normal 9 2 4 9 3" xfId="49894"/>
    <cellStyle name="Normal 9 2 4 9 4" xfId="49895"/>
    <cellStyle name="Normal 9 2 4 9 5" xfId="49896"/>
    <cellStyle name="Normal 9 2 4 9 6" xfId="49897"/>
    <cellStyle name="Normal 9 2 5" xfId="49898"/>
    <cellStyle name="Normal 9 2 5 10" xfId="49899"/>
    <cellStyle name="Normal 9 2 5 11" xfId="49900"/>
    <cellStyle name="Normal 9 2 5 12" xfId="49901"/>
    <cellStyle name="Normal 9 2 5 13" xfId="49902"/>
    <cellStyle name="Normal 9 2 5 2" xfId="49903"/>
    <cellStyle name="Normal 9 2 5 2 10" xfId="49904"/>
    <cellStyle name="Normal 9 2 5 2 2" xfId="49905"/>
    <cellStyle name="Normal 9 2 5 2 2 2" xfId="49906"/>
    <cellStyle name="Normal 9 2 5 2 2 2 2" xfId="49907"/>
    <cellStyle name="Normal 9 2 5 2 2 2 2 2" xfId="49908"/>
    <cellStyle name="Normal 9 2 5 2 2 2 2 3" xfId="49909"/>
    <cellStyle name="Normal 9 2 5 2 2 2 3" xfId="49910"/>
    <cellStyle name="Normal 9 2 5 2 2 2 4" xfId="49911"/>
    <cellStyle name="Normal 9 2 5 2 2 2 5" xfId="49912"/>
    <cellStyle name="Normal 9 2 5 2 2 2 6" xfId="49913"/>
    <cellStyle name="Normal 9 2 5 2 2 3" xfId="49914"/>
    <cellStyle name="Normal 9 2 5 2 2 3 2" xfId="49915"/>
    <cellStyle name="Normal 9 2 5 2 2 3 2 2" xfId="49916"/>
    <cellStyle name="Normal 9 2 5 2 2 3 2 3" xfId="49917"/>
    <cellStyle name="Normal 9 2 5 2 2 3 3" xfId="49918"/>
    <cellStyle name="Normal 9 2 5 2 2 3 4" xfId="49919"/>
    <cellStyle name="Normal 9 2 5 2 2 3 5" xfId="49920"/>
    <cellStyle name="Normal 9 2 5 2 2 3 6" xfId="49921"/>
    <cellStyle name="Normal 9 2 5 2 2 4" xfId="49922"/>
    <cellStyle name="Normal 9 2 5 2 2 4 2" xfId="49923"/>
    <cellStyle name="Normal 9 2 5 2 2 4 3" xfId="49924"/>
    <cellStyle name="Normal 9 2 5 2 2 5" xfId="49925"/>
    <cellStyle name="Normal 9 2 5 2 2 6" xfId="49926"/>
    <cellStyle name="Normal 9 2 5 2 2 7" xfId="49927"/>
    <cellStyle name="Normal 9 2 5 2 2 8" xfId="49928"/>
    <cellStyle name="Normal 9 2 5 2 3" xfId="49929"/>
    <cellStyle name="Normal 9 2 5 2 3 2" xfId="49930"/>
    <cellStyle name="Normal 9 2 5 2 3 2 2" xfId="49931"/>
    <cellStyle name="Normal 9 2 5 2 3 2 2 2" xfId="49932"/>
    <cellStyle name="Normal 9 2 5 2 3 2 2 3" xfId="49933"/>
    <cellStyle name="Normal 9 2 5 2 3 2 3" xfId="49934"/>
    <cellStyle name="Normal 9 2 5 2 3 2 4" xfId="49935"/>
    <cellStyle name="Normal 9 2 5 2 3 2 5" xfId="49936"/>
    <cellStyle name="Normal 9 2 5 2 3 2 6" xfId="49937"/>
    <cellStyle name="Normal 9 2 5 2 3 3" xfId="49938"/>
    <cellStyle name="Normal 9 2 5 2 3 3 2" xfId="49939"/>
    <cellStyle name="Normal 9 2 5 2 3 3 3" xfId="49940"/>
    <cellStyle name="Normal 9 2 5 2 3 4" xfId="49941"/>
    <cellStyle name="Normal 9 2 5 2 3 5" xfId="49942"/>
    <cellStyle name="Normal 9 2 5 2 3 6" xfId="49943"/>
    <cellStyle name="Normal 9 2 5 2 3 7" xfId="49944"/>
    <cellStyle name="Normal 9 2 5 2 4" xfId="49945"/>
    <cellStyle name="Normal 9 2 5 2 4 2" xfId="49946"/>
    <cellStyle name="Normal 9 2 5 2 4 2 2" xfId="49947"/>
    <cellStyle name="Normal 9 2 5 2 4 2 3" xfId="49948"/>
    <cellStyle name="Normal 9 2 5 2 4 3" xfId="49949"/>
    <cellStyle name="Normal 9 2 5 2 4 4" xfId="49950"/>
    <cellStyle name="Normal 9 2 5 2 4 5" xfId="49951"/>
    <cellStyle name="Normal 9 2 5 2 4 6" xfId="49952"/>
    <cellStyle name="Normal 9 2 5 2 5" xfId="49953"/>
    <cellStyle name="Normal 9 2 5 2 5 2" xfId="49954"/>
    <cellStyle name="Normal 9 2 5 2 5 2 2" xfId="49955"/>
    <cellStyle name="Normal 9 2 5 2 5 2 3" xfId="49956"/>
    <cellStyle name="Normal 9 2 5 2 5 3" xfId="49957"/>
    <cellStyle name="Normal 9 2 5 2 5 4" xfId="49958"/>
    <cellStyle name="Normal 9 2 5 2 5 5" xfId="49959"/>
    <cellStyle name="Normal 9 2 5 2 5 6" xfId="49960"/>
    <cellStyle name="Normal 9 2 5 2 6" xfId="49961"/>
    <cellStyle name="Normal 9 2 5 2 6 2" xfId="49962"/>
    <cellStyle name="Normal 9 2 5 2 6 3" xfId="49963"/>
    <cellStyle name="Normal 9 2 5 2 7" xfId="49964"/>
    <cellStyle name="Normal 9 2 5 2 8" xfId="49965"/>
    <cellStyle name="Normal 9 2 5 2 9" xfId="49966"/>
    <cellStyle name="Normal 9 2 5 3" xfId="49967"/>
    <cellStyle name="Normal 9 2 5 3 2" xfId="49968"/>
    <cellStyle name="Normal 9 2 5 3 2 2" xfId="49969"/>
    <cellStyle name="Normal 9 2 5 3 2 2 2" xfId="49970"/>
    <cellStyle name="Normal 9 2 5 3 2 2 2 2" xfId="49971"/>
    <cellStyle name="Normal 9 2 5 3 2 2 2 3" xfId="49972"/>
    <cellStyle name="Normal 9 2 5 3 2 2 3" xfId="49973"/>
    <cellStyle name="Normal 9 2 5 3 2 2 4" xfId="49974"/>
    <cellStyle name="Normal 9 2 5 3 2 2 5" xfId="49975"/>
    <cellStyle name="Normal 9 2 5 3 2 2 6" xfId="49976"/>
    <cellStyle name="Normal 9 2 5 3 2 3" xfId="49977"/>
    <cellStyle name="Normal 9 2 5 3 2 3 2" xfId="49978"/>
    <cellStyle name="Normal 9 2 5 3 2 3 3" xfId="49979"/>
    <cellStyle name="Normal 9 2 5 3 2 4" xfId="49980"/>
    <cellStyle name="Normal 9 2 5 3 2 5" xfId="49981"/>
    <cellStyle name="Normal 9 2 5 3 2 6" xfId="49982"/>
    <cellStyle name="Normal 9 2 5 3 2 7" xfId="49983"/>
    <cellStyle name="Normal 9 2 5 3 3" xfId="49984"/>
    <cellStyle name="Normal 9 2 5 3 3 2" xfId="49985"/>
    <cellStyle name="Normal 9 2 5 3 3 2 2" xfId="49986"/>
    <cellStyle name="Normal 9 2 5 3 3 2 3" xfId="49987"/>
    <cellStyle name="Normal 9 2 5 3 3 3" xfId="49988"/>
    <cellStyle name="Normal 9 2 5 3 3 4" xfId="49989"/>
    <cellStyle name="Normal 9 2 5 3 3 5" xfId="49990"/>
    <cellStyle name="Normal 9 2 5 3 3 6" xfId="49991"/>
    <cellStyle name="Normal 9 2 5 3 4" xfId="49992"/>
    <cellStyle name="Normal 9 2 5 3 4 2" xfId="49993"/>
    <cellStyle name="Normal 9 2 5 3 4 2 2" xfId="49994"/>
    <cellStyle name="Normal 9 2 5 3 4 2 3" xfId="49995"/>
    <cellStyle name="Normal 9 2 5 3 4 3" xfId="49996"/>
    <cellStyle name="Normal 9 2 5 3 4 4" xfId="49997"/>
    <cellStyle name="Normal 9 2 5 3 4 5" xfId="49998"/>
    <cellStyle name="Normal 9 2 5 3 4 6" xfId="49999"/>
    <cellStyle name="Normal 9 2 5 3 5" xfId="50000"/>
    <cellStyle name="Normal 9 2 5 3 5 2" xfId="50001"/>
    <cellStyle name="Normal 9 2 5 3 5 3" xfId="50002"/>
    <cellStyle name="Normal 9 2 5 3 6" xfId="50003"/>
    <cellStyle name="Normal 9 2 5 3 7" xfId="50004"/>
    <cellStyle name="Normal 9 2 5 3 8" xfId="50005"/>
    <cellStyle name="Normal 9 2 5 3 9" xfId="50006"/>
    <cellStyle name="Normal 9 2 5 4" xfId="50007"/>
    <cellStyle name="Normal 9 2 5 4 2" xfId="50008"/>
    <cellStyle name="Normal 9 2 5 4 2 2" xfId="50009"/>
    <cellStyle name="Normal 9 2 5 4 2 2 2" xfId="50010"/>
    <cellStyle name="Normal 9 2 5 4 2 2 3" xfId="50011"/>
    <cellStyle name="Normal 9 2 5 4 2 3" xfId="50012"/>
    <cellStyle name="Normal 9 2 5 4 2 4" xfId="50013"/>
    <cellStyle name="Normal 9 2 5 4 2 5" xfId="50014"/>
    <cellStyle name="Normal 9 2 5 4 2 6" xfId="50015"/>
    <cellStyle name="Normal 9 2 5 4 3" xfId="50016"/>
    <cellStyle name="Normal 9 2 5 4 3 2" xfId="50017"/>
    <cellStyle name="Normal 9 2 5 4 3 3" xfId="50018"/>
    <cellStyle name="Normal 9 2 5 4 4" xfId="50019"/>
    <cellStyle name="Normal 9 2 5 4 5" xfId="50020"/>
    <cellStyle name="Normal 9 2 5 4 6" xfId="50021"/>
    <cellStyle name="Normal 9 2 5 4 7" xfId="50022"/>
    <cellStyle name="Normal 9 2 5 5" xfId="50023"/>
    <cellStyle name="Normal 9 2 5 5 2" xfId="50024"/>
    <cellStyle name="Normal 9 2 5 5 2 2" xfId="50025"/>
    <cellStyle name="Normal 9 2 5 5 2 3" xfId="50026"/>
    <cellStyle name="Normal 9 2 5 5 3" xfId="50027"/>
    <cellStyle name="Normal 9 2 5 5 4" xfId="50028"/>
    <cellStyle name="Normal 9 2 5 5 5" xfId="50029"/>
    <cellStyle name="Normal 9 2 5 5 6" xfId="50030"/>
    <cellStyle name="Normal 9 2 5 6" xfId="50031"/>
    <cellStyle name="Normal 9 2 5 6 2" xfId="50032"/>
    <cellStyle name="Normal 9 2 5 6 2 2" xfId="50033"/>
    <cellStyle name="Normal 9 2 5 6 2 3" xfId="50034"/>
    <cellStyle name="Normal 9 2 5 6 3" xfId="50035"/>
    <cellStyle name="Normal 9 2 5 6 4" xfId="50036"/>
    <cellStyle name="Normal 9 2 5 6 5" xfId="50037"/>
    <cellStyle name="Normal 9 2 5 6 6" xfId="50038"/>
    <cellStyle name="Normal 9 2 5 7" xfId="50039"/>
    <cellStyle name="Normal 9 2 5 7 2" xfId="50040"/>
    <cellStyle name="Normal 9 2 5 7 2 2" xfId="50041"/>
    <cellStyle name="Normal 9 2 5 7 2 3" xfId="50042"/>
    <cellStyle name="Normal 9 2 5 7 3" xfId="50043"/>
    <cellStyle name="Normal 9 2 5 7 4" xfId="50044"/>
    <cellStyle name="Normal 9 2 5 7 5" xfId="50045"/>
    <cellStyle name="Normal 9 2 5 7 6" xfId="50046"/>
    <cellStyle name="Normal 9 2 5 8" xfId="50047"/>
    <cellStyle name="Normal 9 2 5 8 2" xfId="50048"/>
    <cellStyle name="Normal 9 2 5 8 2 2" xfId="50049"/>
    <cellStyle name="Normal 9 2 5 8 2 3" xfId="50050"/>
    <cellStyle name="Normal 9 2 5 8 3" xfId="50051"/>
    <cellStyle name="Normal 9 2 5 8 4" xfId="50052"/>
    <cellStyle name="Normal 9 2 5 8 5" xfId="50053"/>
    <cellStyle name="Normal 9 2 5 8 6" xfId="50054"/>
    <cellStyle name="Normal 9 2 5 9" xfId="50055"/>
    <cellStyle name="Normal 9 2 5 9 2" xfId="50056"/>
    <cellStyle name="Normal 9 2 5 9 3" xfId="50057"/>
    <cellStyle name="Normal 9 2 6" xfId="50058"/>
    <cellStyle name="Normal 9 2 6 10" xfId="50059"/>
    <cellStyle name="Normal 9 2 6 2" xfId="50060"/>
    <cellStyle name="Normal 9 2 6 2 2" xfId="50061"/>
    <cellStyle name="Normal 9 2 6 2 2 2" xfId="50062"/>
    <cellStyle name="Normal 9 2 6 2 2 2 2" xfId="50063"/>
    <cellStyle name="Normal 9 2 6 2 2 2 3" xfId="50064"/>
    <cellStyle name="Normal 9 2 6 2 2 3" xfId="50065"/>
    <cellStyle name="Normal 9 2 6 2 2 4" xfId="50066"/>
    <cellStyle name="Normal 9 2 6 2 2 5" xfId="50067"/>
    <cellStyle name="Normal 9 2 6 2 2 6" xfId="50068"/>
    <cellStyle name="Normal 9 2 6 2 3" xfId="50069"/>
    <cellStyle name="Normal 9 2 6 2 3 2" xfId="50070"/>
    <cellStyle name="Normal 9 2 6 2 3 2 2" xfId="50071"/>
    <cellStyle name="Normal 9 2 6 2 3 2 3" xfId="50072"/>
    <cellStyle name="Normal 9 2 6 2 3 3" xfId="50073"/>
    <cellStyle name="Normal 9 2 6 2 3 4" xfId="50074"/>
    <cellStyle name="Normal 9 2 6 2 3 5" xfId="50075"/>
    <cellStyle name="Normal 9 2 6 2 3 6" xfId="50076"/>
    <cellStyle name="Normal 9 2 6 2 4" xfId="50077"/>
    <cellStyle name="Normal 9 2 6 2 4 2" xfId="50078"/>
    <cellStyle name="Normal 9 2 6 2 4 3" xfId="50079"/>
    <cellStyle name="Normal 9 2 6 2 5" xfId="50080"/>
    <cellStyle name="Normal 9 2 6 2 6" xfId="50081"/>
    <cellStyle name="Normal 9 2 6 2 7" xfId="50082"/>
    <cellStyle name="Normal 9 2 6 2 8" xfId="50083"/>
    <cellStyle name="Normal 9 2 6 3" xfId="50084"/>
    <cellStyle name="Normal 9 2 6 3 2" xfId="50085"/>
    <cellStyle name="Normal 9 2 6 3 2 2" xfId="50086"/>
    <cellStyle name="Normal 9 2 6 3 2 2 2" xfId="50087"/>
    <cellStyle name="Normal 9 2 6 3 2 2 3" xfId="50088"/>
    <cellStyle name="Normal 9 2 6 3 2 3" xfId="50089"/>
    <cellStyle name="Normal 9 2 6 3 2 4" xfId="50090"/>
    <cellStyle name="Normal 9 2 6 3 2 5" xfId="50091"/>
    <cellStyle name="Normal 9 2 6 3 2 6" xfId="50092"/>
    <cellStyle name="Normal 9 2 6 3 3" xfId="50093"/>
    <cellStyle name="Normal 9 2 6 3 3 2" xfId="50094"/>
    <cellStyle name="Normal 9 2 6 3 3 3" xfId="50095"/>
    <cellStyle name="Normal 9 2 6 3 4" xfId="50096"/>
    <cellStyle name="Normal 9 2 6 3 5" xfId="50097"/>
    <cellStyle name="Normal 9 2 6 3 6" xfId="50098"/>
    <cellStyle name="Normal 9 2 6 3 7" xfId="50099"/>
    <cellStyle name="Normal 9 2 6 4" xfId="50100"/>
    <cellStyle name="Normal 9 2 6 4 2" xfId="50101"/>
    <cellStyle name="Normal 9 2 6 4 2 2" xfId="50102"/>
    <cellStyle name="Normal 9 2 6 4 2 3" xfId="50103"/>
    <cellStyle name="Normal 9 2 6 4 3" xfId="50104"/>
    <cellStyle name="Normal 9 2 6 4 4" xfId="50105"/>
    <cellStyle name="Normal 9 2 6 4 5" xfId="50106"/>
    <cellStyle name="Normal 9 2 6 4 6" xfId="50107"/>
    <cellStyle name="Normal 9 2 6 5" xfId="50108"/>
    <cellStyle name="Normal 9 2 6 5 2" xfId="50109"/>
    <cellStyle name="Normal 9 2 6 5 2 2" xfId="50110"/>
    <cellStyle name="Normal 9 2 6 5 2 3" xfId="50111"/>
    <cellStyle name="Normal 9 2 6 5 3" xfId="50112"/>
    <cellStyle name="Normal 9 2 6 5 4" xfId="50113"/>
    <cellStyle name="Normal 9 2 6 5 5" xfId="50114"/>
    <cellStyle name="Normal 9 2 6 5 6" xfId="50115"/>
    <cellStyle name="Normal 9 2 6 6" xfId="50116"/>
    <cellStyle name="Normal 9 2 6 6 2" xfId="50117"/>
    <cellStyle name="Normal 9 2 6 6 3" xfId="50118"/>
    <cellStyle name="Normal 9 2 6 7" xfId="50119"/>
    <cellStyle name="Normal 9 2 6 8" xfId="50120"/>
    <cellStyle name="Normal 9 2 6 9" xfId="50121"/>
    <cellStyle name="Normal 9 2 7" xfId="50122"/>
    <cellStyle name="Normal 9 2 7 2" xfId="50123"/>
    <cellStyle name="Normal 9 2 7 2 2" xfId="50124"/>
    <cellStyle name="Normal 9 2 7 2 2 2" xfId="50125"/>
    <cellStyle name="Normal 9 2 7 2 2 2 2" xfId="50126"/>
    <cellStyle name="Normal 9 2 7 2 2 2 3" xfId="50127"/>
    <cellStyle name="Normal 9 2 7 2 2 3" xfId="50128"/>
    <cellStyle name="Normal 9 2 7 2 2 4" xfId="50129"/>
    <cellStyle name="Normal 9 2 7 2 2 5" xfId="50130"/>
    <cellStyle name="Normal 9 2 7 2 2 6" xfId="50131"/>
    <cellStyle name="Normal 9 2 7 2 3" xfId="50132"/>
    <cellStyle name="Normal 9 2 7 2 3 2" xfId="50133"/>
    <cellStyle name="Normal 9 2 7 2 3 3" xfId="50134"/>
    <cellStyle name="Normal 9 2 7 2 4" xfId="50135"/>
    <cellStyle name="Normal 9 2 7 2 5" xfId="50136"/>
    <cellStyle name="Normal 9 2 7 2 6" xfId="50137"/>
    <cellStyle name="Normal 9 2 7 2 7" xfId="50138"/>
    <cellStyle name="Normal 9 2 7 3" xfId="50139"/>
    <cellStyle name="Normal 9 2 7 3 2" xfId="50140"/>
    <cellStyle name="Normal 9 2 7 3 2 2" xfId="50141"/>
    <cellStyle name="Normal 9 2 7 3 2 3" xfId="50142"/>
    <cellStyle name="Normal 9 2 7 3 3" xfId="50143"/>
    <cellStyle name="Normal 9 2 7 3 4" xfId="50144"/>
    <cellStyle name="Normal 9 2 7 3 5" xfId="50145"/>
    <cellStyle name="Normal 9 2 7 3 6" xfId="50146"/>
    <cellStyle name="Normal 9 2 7 4" xfId="50147"/>
    <cellStyle name="Normal 9 2 7 4 2" xfId="50148"/>
    <cellStyle name="Normal 9 2 7 4 2 2" xfId="50149"/>
    <cellStyle name="Normal 9 2 7 4 2 3" xfId="50150"/>
    <cellStyle name="Normal 9 2 7 4 3" xfId="50151"/>
    <cellStyle name="Normal 9 2 7 4 4" xfId="50152"/>
    <cellStyle name="Normal 9 2 7 4 5" xfId="50153"/>
    <cellStyle name="Normal 9 2 7 4 6" xfId="50154"/>
    <cellStyle name="Normal 9 2 7 5" xfId="50155"/>
    <cellStyle name="Normal 9 2 7 5 2" xfId="50156"/>
    <cellStyle name="Normal 9 2 7 5 3" xfId="50157"/>
    <cellStyle name="Normal 9 2 7 6" xfId="50158"/>
    <cellStyle name="Normal 9 2 7 7" xfId="50159"/>
    <cellStyle name="Normal 9 2 7 8" xfId="50160"/>
    <cellStyle name="Normal 9 2 7 9" xfId="50161"/>
    <cellStyle name="Normal 9 2 8" xfId="50162"/>
    <cellStyle name="Normal 9 2 8 2" xfId="50163"/>
    <cellStyle name="Normal 9 2 8 2 2" xfId="50164"/>
    <cellStyle name="Normal 9 2 8 2 2 2" xfId="50165"/>
    <cellStyle name="Normal 9 2 8 2 2 3" xfId="50166"/>
    <cellStyle name="Normal 9 2 8 2 3" xfId="50167"/>
    <cellStyle name="Normal 9 2 8 2 4" xfId="50168"/>
    <cellStyle name="Normal 9 2 8 2 5" xfId="50169"/>
    <cellStyle name="Normal 9 2 8 2 6" xfId="50170"/>
    <cellStyle name="Normal 9 2 8 3" xfId="50171"/>
    <cellStyle name="Normal 9 2 8 3 2" xfId="50172"/>
    <cellStyle name="Normal 9 2 8 3 3" xfId="50173"/>
    <cellStyle name="Normal 9 2 8 4" xfId="50174"/>
    <cellStyle name="Normal 9 2 8 5" xfId="50175"/>
    <cellStyle name="Normal 9 2 8 6" xfId="50176"/>
    <cellStyle name="Normal 9 2 8 7" xfId="50177"/>
    <cellStyle name="Normal 9 2 9" xfId="50178"/>
    <cellStyle name="Normal 9 2 9 2" xfId="50179"/>
    <cellStyle name="Normal 9 2 9 2 2" xfId="50180"/>
    <cellStyle name="Normal 9 2 9 2 3" xfId="50181"/>
    <cellStyle name="Normal 9 2 9 3" xfId="50182"/>
    <cellStyle name="Normal 9 2 9 4" xfId="50183"/>
    <cellStyle name="Normal 9 2 9 5" xfId="50184"/>
    <cellStyle name="Normal 9 2 9 6" xfId="50185"/>
    <cellStyle name="Normal 9 3" xfId="50186"/>
    <cellStyle name="Normal 9 3 10" xfId="50187"/>
    <cellStyle name="Normal 9 3 10 2" xfId="50188"/>
    <cellStyle name="Normal 9 3 10 2 2" xfId="50189"/>
    <cellStyle name="Normal 9 3 10 2 3" xfId="50190"/>
    <cellStyle name="Normal 9 3 10 3" xfId="50191"/>
    <cellStyle name="Normal 9 3 10 4" xfId="50192"/>
    <cellStyle name="Normal 9 3 10 5" xfId="50193"/>
    <cellStyle name="Normal 9 3 10 6" xfId="50194"/>
    <cellStyle name="Normal 9 3 11" xfId="50195"/>
    <cellStyle name="Normal 9 3 11 2" xfId="50196"/>
    <cellStyle name="Normal 9 3 11 2 2" xfId="50197"/>
    <cellStyle name="Normal 9 3 11 2 3" xfId="50198"/>
    <cellStyle name="Normal 9 3 11 3" xfId="50199"/>
    <cellStyle name="Normal 9 3 11 4" xfId="50200"/>
    <cellStyle name="Normal 9 3 11 5" xfId="50201"/>
    <cellStyle name="Normal 9 3 11 6" xfId="50202"/>
    <cellStyle name="Normal 9 3 12" xfId="50203"/>
    <cellStyle name="Normal 9 3 12 2" xfId="50204"/>
    <cellStyle name="Normal 9 3 12 3" xfId="50205"/>
    <cellStyle name="Normal 9 3 13" xfId="50206"/>
    <cellStyle name="Normal 9 3 14" xfId="50207"/>
    <cellStyle name="Normal 9 3 15" xfId="50208"/>
    <cellStyle name="Normal 9 3 16" xfId="50209"/>
    <cellStyle name="Normal 9 3 2" xfId="50210"/>
    <cellStyle name="Normal 9 3 2 10" xfId="50211"/>
    <cellStyle name="Normal 9 3 2 10 2" xfId="50212"/>
    <cellStyle name="Normal 9 3 2 10 3" xfId="50213"/>
    <cellStyle name="Normal 9 3 2 11" xfId="50214"/>
    <cellStyle name="Normal 9 3 2 12" xfId="50215"/>
    <cellStyle name="Normal 9 3 2 13" xfId="50216"/>
    <cellStyle name="Normal 9 3 2 14" xfId="50217"/>
    <cellStyle name="Normal 9 3 2 2" xfId="50218"/>
    <cellStyle name="Normal 9 3 2 2 10" xfId="50219"/>
    <cellStyle name="Normal 9 3 2 2 11" xfId="50220"/>
    <cellStyle name="Normal 9 3 2 2 12" xfId="50221"/>
    <cellStyle name="Normal 9 3 2 2 13" xfId="50222"/>
    <cellStyle name="Normal 9 3 2 2 2" xfId="50223"/>
    <cellStyle name="Normal 9 3 2 2 2 10" xfId="50224"/>
    <cellStyle name="Normal 9 3 2 2 2 2" xfId="50225"/>
    <cellStyle name="Normal 9 3 2 2 2 2 2" xfId="50226"/>
    <cellStyle name="Normal 9 3 2 2 2 2 2 2" xfId="50227"/>
    <cellStyle name="Normal 9 3 2 2 2 2 2 2 2" xfId="50228"/>
    <cellStyle name="Normal 9 3 2 2 2 2 2 2 3" xfId="50229"/>
    <cellStyle name="Normal 9 3 2 2 2 2 2 3" xfId="50230"/>
    <cellStyle name="Normal 9 3 2 2 2 2 2 4" xfId="50231"/>
    <cellStyle name="Normal 9 3 2 2 2 2 2 5" xfId="50232"/>
    <cellStyle name="Normal 9 3 2 2 2 2 2 6" xfId="50233"/>
    <cellStyle name="Normal 9 3 2 2 2 2 3" xfId="50234"/>
    <cellStyle name="Normal 9 3 2 2 2 2 3 2" xfId="50235"/>
    <cellStyle name="Normal 9 3 2 2 2 2 3 2 2" xfId="50236"/>
    <cellStyle name="Normal 9 3 2 2 2 2 3 2 3" xfId="50237"/>
    <cellStyle name="Normal 9 3 2 2 2 2 3 3" xfId="50238"/>
    <cellStyle name="Normal 9 3 2 2 2 2 3 4" xfId="50239"/>
    <cellStyle name="Normal 9 3 2 2 2 2 3 5" xfId="50240"/>
    <cellStyle name="Normal 9 3 2 2 2 2 3 6" xfId="50241"/>
    <cellStyle name="Normal 9 3 2 2 2 2 4" xfId="50242"/>
    <cellStyle name="Normal 9 3 2 2 2 2 4 2" xfId="50243"/>
    <cellStyle name="Normal 9 3 2 2 2 2 4 3" xfId="50244"/>
    <cellStyle name="Normal 9 3 2 2 2 2 5" xfId="50245"/>
    <cellStyle name="Normal 9 3 2 2 2 2 6" xfId="50246"/>
    <cellStyle name="Normal 9 3 2 2 2 2 7" xfId="50247"/>
    <cellStyle name="Normal 9 3 2 2 2 2 8" xfId="50248"/>
    <cellStyle name="Normal 9 3 2 2 2 3" xfId="50249"/>
    <cellStyle name="Normal 9 3 2 2 2 3 2" xfId="50250"/>
    <cellStyle name="Normal 9 3 2 2 2 3 2 2" xfId="50251"/>
    <cellStyle name="Normal 9 3 2 2 2 3 2 2 2" xfId="50252"/>
    <cellStyle name="Normal 9 3 2 2 2 3 2 2 3" xfId="50253"/>
    <cellStyle name="Normal 9 3 2 2 2 3 2 3" xfId="50254"/>
    <cellStyle name="Normal 9 3 2 2 2 3 2 4" xfId="50255"/>
    <cellStyle name="Normal 9 3 2 2 2 3 2 5" xfId="50256"/>
    <cellStyle name="Normal 9 3 2 2 2 3 2 6" xfId="50257"/>
    <cellStyle name="Normal 9 3 2 2 2 3 3" xfId="50258"/>
    <cellStyle name="Normal 9 3 2 2 2 3 3 2" xfId="50259"/>
    <cellStyle name="Normal 9 3 2 2 2 3 3 3" xfId="50260"/>
    <cellStyle name="Normal 9 3 2 2 2 3 4" xfId="50261"/>
    <cellStyle name="Normal 9 3 2 2 2 3 5" xfId="50262"/>
    <cellStyle name="Normal 9 3 2 2 2 3 6" xfId="50263"/>
    <cellStyle name="Normal 9 3 2 2 2 3 7" xfId="50264"/>
    <cellStyle name="Normal 9 3 2 2 2 4" xfId="50265"/>
    <cellStyle name="Normal 9 3 2 2 2 4 2" xfId="50266"/>
    <cellStyle name="Normal 9 3 2 2 2 4 2 2" xfId="50267"/>
    <cellStyle name="Normal 9 3 2 2 2 4 2 3" xfId="50268"/>
    <cellStyle name="Normal 9 3 2 2 2 4 3" xfId="50269"/>
    <cellStyle name="Normal 9 3 2 2 2 4 4" xfId="50270"/>
    <cellStyle name="Normal 9 3 2 2 2 4 5" xfId="50271"/>
    <cellStyle name="Normal 9 3 2 2 2 4 6" xfId="50272"/>
    <cellStyle name="Normal 9 3 2 2 2 5" xfId="50273"/>
    <cellStyle name="Normal 9 3 2 2 2 5 2" xfId="50274"/>
    <cellStyle name="Normal 9 3 2 2 2 5 2 2" xfId="50275"/>
    <cellStyle name="Normal 9 3 2 2 2 5 2 3" xfId="50276"/>
    <cellStyle name="Normal 9 3 2 2 2 5 3" xfId="50277"/>
    <cellStyle name="Normal 9 3 2 2 2 5 4" xfId="50278"/>
    <cellStyle name="Normal 9 3 2 2 2 5 5" xfId="50279"/>
    <cellStyle name="Normal 9 3 2 2 2 5 6" xfId="50280"/>
    <cellStyle name="Normal 9 3 2 2 2 6" xfId="50281"/>
    <cellStyle name="Normal 9 3 2 2 2 6 2" xfId="50282"/>
    <cellStyle name="Normal 9 3 2 2 2 6 3" xfId="50283"/>
    <cellStyle name="Normal 9 3 2 2 2 7" xfId="50284"/>
    <cellStyle name="Normal 9 3 2 2 2 8" xfId="50285"/>
    <cellStyle name="Normal 9 3 2 2 2 9" xfId="50286"/>
    <cellStyle name="Normal 9 3 2 2 3" xfId="50287"/>
    <cellStyle name="Normal 9 3 2 2 3 2" xfId="50288"/>
    <cellStyle name="Normal 9 3 2 2 3 2 2" xfId="50289"/>
    <cellStyle name="Normal 9 3 2 2 3 2 2 2" xfId="50290"/>
    <cellStyle name="Normal 9 3 2 2 3 2 2 2 2" xfId="50291"/>
    <cellStyle name="Normal 9 3 2 2 3 2 2 2 3" xfId="50292"/>
    <cellStyle name="Normal 9 3 2 2 3 2 2 3" xfId="50293"/>
    <cellStyle name="Normal 9 3 2 2 3 2 2 4" xfId="50294"/>
    <cellStyle name="Normal 9 3 2 2 3 2 2 5" xfId="50295"/>
    <cellStyle name="Normal 9 3 2 2 3 2 2 6" xfId="50296"/>
    <cellStyle name="Normal 9 3 2 2 3 2 3" xfId="50297"/>
    <cellStyle name="Normal 9 3 2 2 3 2 3 2" xfId="50298"/>
    <cellStyle name="Normal 9 3 2 2 3 2 3 3" xfId="50299"/>
    <cellStyle name="Normal 9 3 2 2 3 2 4" xfId="50300"/>
    <cellStyle name="Normal 9 3 2 2 3 2 5" xfId="50301"/>
    <cellStyle name="Normal 9 3 2 2 3 2 6" xfId="50302"/>
    <cellStyle name="Normal 9 3 2 2 3 2 7" xfId="50303"/>
    <cellStyle name="Normal 9 3 2 2 3 3" xfId="50304"/>
    <cellStyle name="Normal 9 3 2 2 3 3 2" xfId="50305"/>
    <cellStyle name="Normal 9 3 2 2 3 3 2 2" xfId="50306"/>
    <cellStyle name="Normal 9 3 2 2 3 3 2 3" xfId="50307"/>
    <cellStyle name="Normal 9 3 2 2 3 3 3" xfId="50308"/>
    <cellStyle name="Normal 9 3 2 2 3 3 4" xfId="50309"/>
    <cellStyle name="Normal 9 3 2 2 3 3 5" xfId="50310"/>
    <cellStyle name="Normal 9 3 2 2 3 3 6" xfId="50311"/>
    <cellStyle name="Normal 9 3 2 2 3 4" xfId="50312"/>
    <cellStyle name="Normal 9 3 2 2 3 4 2" xfId="50313"/>
    <cellStyle name="Normal 9 3 2 2 3 4 2 2" xfId="50314"/>
    <cellStyle name="Normal 9 3 2 2 3 4 2 3" xfId="50315"/>
    <cellStyle name="Normal 9 3 2 2 3 4 3" xfId="50316"/>
    <cellStyle name="Normal 9 3 2 2 3 4 4" xfId="50317"/>
    <cellStyle name="Normal 9 3 2 2 3 4 5" xfId="50318"/>
    <cellStyle name="Normal 9 3 2 2 3 4 6" xfId="50319"/>
    <cellStyle name="Normal 9 3 2 2 3 5" xfId="50320"/>
    <cellStyle name="Normal 9 3 2 2 3 5 2" xfId="50321"/>
    <cellStyle name="Normal 9 3 2 2 3 5 3" xfId="50322"/>
    <cellStyle name="Normal 9 3 2 2 3 6" xfId="50323"/>
    <cellStyle name="Normal 9 3 2 2 3 7" xfId="50324"/>
    <cellStyle name="Normal 9 3 2 2 3 8" xfId="50325"/>
    <cellStyle name="Normal 9 3 2 2 3 9" xfId="50326"/>
    <cellStyle name="Normal 9 3 2 2 4" xfId="50327"/>
    <cellStyle name="Normal 9 3 2 2 4 2" xfId="50328"/>
    <cellStyle name="Normal 9 3 2 2 4 2 2" xfId="50329"/>
    <cellStyle name="Normal 9 3 2 2 4 2 2 2" xfId="50330"/>
    <cellStyle name="Normal 9 3 2 2 4 2 2 3" xfId="50331"/>
    <cellStyle name="Normal 9 3 2 2 4 2 3" xfId="50332"/>
    <cellStyle name="Normal 9 3 2 2 4 2 4" xfId="50333"/>
    <cellStyle name="Normal 9 3 2 2 4 2 5" xfId="50334"/>
    <cellStyle name="Normal 9 3 2 2 4 2 6" xfId="50335"/>
    <cellStyle name="Normal 9 3 2 2 4 3" xfId="50336"/>
    <cellStyle name="Normal 9 3 2 2 4 3 2" xfId="50337"/>
    <cellStyle name="Normal 9 3 2 2 4 3 3" xfId="50338"/>
    <cellStyle name="Normal 9 3 2 2 4 4" xfId="50339"/>
    <cellStyle name="Normal 9 3 2 2 4 5" xfId="50340"/>
    <cellStyle name="Normal 9 3 2 2 4 6" xfId="50341"/>
    <cellStyle name="Normal 9 3 2 2 4 7" xfId="50342"/>
    <cellStyle name="Normal 9 3 2 2 5" xfId="50343"/>
    <cellStyle name="Normal 9 3 2 2 5 2" xfId="50344"/>
    <cellStyle name="Normal 9 3 2 2 5 2 2" xfId="50345"/>
    <cellStyle name="Normal 9 3 2 2 5 2 3" xfId="50346"/>
    <cellStyle name="Normal 9 3 2 2 5 3" xfId="50347"/>
    <cellStyle name="Normal 9 3 2 2 5 4" xfId="50348"/>
    <cellStyle name="Normal 9 3 2 2 5 5" xfId="50349"/>
    <cellStyle name="Normal 9 3 2 2 5 6" xfId="50350"/>
    <cellStyle name="Normal 9 3 2 2 6" xfId="50351"/>
    <cellStyle name="Normal 9 3 2 2 6 2" xfId="50352"/>
    <cellStyle name="Normal 9 3 2 2 6 2 2" xfId="50353"/>
    <cellStyle name="Normal 9 3 2 2 6 2 3" xfId="50354"/>
    <cellStyle name="Normal 9 3 2 2 6 3" xfId="50355"/>
    <cellStyle name="Normal 9 3 2 2 6 4" xfId="50356"/>
    <cellStyle name="Normal 9 3 2 2 6 5" xfId="50357"/>
    <cellStyle name="Normal 9 3 2 2 6 6" xfId="50358"/>
    <cellStyle name="Normal 9 3 2 2 7" xfId="50359"/>
    <cellStyle name="Normal 9 3 2 2 7 2" xfId="50360"/>
    <cellStyle name="Normal 9 3 2 2 7 2 2" xfId="50361"/>
    <cellStyle name="Normal 9 3 2 2 7 2 3" xfId="50362"/>
    <cellStyle name="Normal 9 3 2 2 7 3" xfId="50363"/>
    <cellStyle name="Normal 9 3 2 2 7 4" xfId="50364"/>
    <cellStyle name="Normal 9 3 2 2 7 5" xfId="50365"/>
    <cellStyle name="Normal 9 3 2 2 7 6" xfId="50366"/>
    <cellStyle name="Normal 9 3 2 2 8" xfId="50367"/>
    <cellStyle name="Normal 9 3 2 2 8 2" xfId="50368"/>
    <cellStyle name="Normal 9 3 2 2 8 2 2" xfId="50369"/>
    <cellStyle name="Normal 9 3 2 2 8 2 3" xfId="50370"/>
    <cellStyle name="Normal 9 3 2 2 8 3" xfId="50371"/>
    <cellStyle name="Normal 9 3 2 2 8 4" xfId="50372"/>
    <cellStyle name="Normal 9 3 2 2 8 5" xfId="50373"/>
    <cellStyle name="Normal 9 3 2 2 8 6" xfId="50374"/>
    <cellStyle name="Normal 9 3 2 2 9" xfId="50375"/>
    <cellStyle name="Normal 9 3 2 2 9 2" xfId="50376"/>
    <cellStyle name="Normal 9 3 2 2 9 3" xfId="50377"/>
    <cellStyle name="Normal 9 3 2 3" xfId="50378"/>
    <cellStyle name="Normal 9 3 2 3 10" xfId="50379"/>
    <cellStyle name="Normal 9 3 2 3 2" xfId="50380"/>
    <cellStyle name="Normal 9 3 2 3 2 2" xfId="50381"/>
    <cellStyle name="Normal 9 3 2 3 2 2 2" xfId="50382"/>
    <cellStyle name="Normal 9 3 2 3 2 2 2 2" xfId="50383"/>
    <cellStyle name="Normal 9 3 2 3 2 2 2 3" xfId="50384"/>
    <cellStyle name="Normal 9 3 2 3 2 2 3" xfId="50385"/>
    <cellStyle name="Normal 9 3 2 3 2 2 4" xfId="50386"/>
    <cellStyle name="Normal 9 3 2 3 2 2 5" xfId="50387"/>
    <cellStyle name="Normal 9 3 2 3 2 2 6" xfId="50388"/>
    <cellStyle name="Normal 9 3 2 3 2 3" xfId="50389"/>
    <cellStyle name="Normal 9 3 2 3 2 3 2" xfId="50390"/>
    <cellStyle name="Normal 9 3 2 3 2 3 2 2" xfId="50391"/>
    <cellStyle name="Normal 9 3 2 3 2 3 2 3" xfId="50392"/>
    <cellStyle name="Normal 9 3 2 3 2 3 3" xfId="50393"/>
    <cellStyle name="Normal 9 3 2 3 2 3 4" xfId="50394"/>
    <cellStyle name="Normal 9 3 2 3 2 3 5" xfId="50395"/>
    <cellStyle name="Normal 9 3 2 3 2 3 6" xfId="50396"/>
    <cellStyle name="Normal 9 3 2 3 2 4" xfId="50397"/>
    <cellStyle name="Normal 9 3 2 3 2 4 2" xfId="50398"/>
    <cellStyle name="Normal 9 3 2 3 2 4 3" xfId="50399"/>
    <cellStyle name="Normal 9 3 2 3 2 5" xfId="50400"/>
    <cellStyle name="Normal 9 3 2 3 2 6" xfId="50401"/>
    <cellStyle name="Normal 9 3 2 3 2 7" xfId="50402"/>
    <cellStyle name="Normal 9 3 2 3 2 8" xfId="50403"/>
    <cellStyle name="Normal 9 3 2 3 3" xfId="50404"/>
    <cellStyle name="Normal 9 3 2 3 3 2" xfId="50405"/>
    <cellStyle name="Normal 9 3 2 3 3 2 2" xfId="50406"/>
    <cellStyle name="Normal 9 3 2 3 3 2 2 2" xfId="50407"/>
    <cellStyle name="Normal 9 3 2 3 3 2 2 3" xfId="50408"/>
    <cellStyle name="Normal 9 3 2 3 3 2 3" xfId="50409"/>
    <cellStyle name="Normal 9 3 2 3 3 2 4" xfId="50410"/>
    <cellStyle name="Normal 9 3 2 3 3 2 5" xfId="50411"/>
    <cellStyle name="Normal 9 3 2 3 3 2 6" xfId="50412"/>
    <cellStyle name="Normal 9 3 2 3 3 3" xfId="50413"/>
    <cellStyle name="Normal 9 3 2 3 3 3 2" xfId="50414"/>
    <cellStyle name="Normal 9 3 2 3 3 3 3" xfId="50415"/>
    <cellStyle name="Normal 9 3 2 3 3 4" xfId="50416"/>
    <cellStyle name="Normal 9 3 2 3 3 5" xfId="50417"/>
    <cellStyle name="Normal 9 3 2 3 3 6" xfId="50418"/>
    <cellStyle name="Normal 9 3 2 3 3 7" xfId="50419"/>
    <cellStyle name="Normal 9 3 2 3 4" xfId="50420"/>
    <cellStyle name="Normal 9 3 2 3 4 2" xfId="50421"/>
    <cellStyle name="Normal 9 3 2 3 4 2 2" xfId="50422"/>
    <cellStyle name="Normal 9 3 2 3 4 2 3" xfId="50423"/>
    <cellStyle name="Normal 9 3 2 3 4 3" xfId="50424"/>
    <cellStyle name="Normal 9 3 2 3 4 4" xfId="50425"/>
    <cellStyle name="Normal 9 3 2 3 4 5" xfId="50426"/>
    <cellStyle name="Normal 9 3 2 3 4 6" xfId="50427"/>
    <cellStyle name="Normal 9 3 2 3 5" xfId="50428"/>
    <cellStyle name="Normal 9 3 2 3 5 2" xfId="50429"/>
    <cellStyle name="Normal 9 3 2 3 5 2 2" xfId="50430"/>
    <cellStyle name="Normal 9 3 2 3 5 2 3" xfId="50431"/>
    <cellStyle name="Normal 9 3 2 3 5 3" xfId="50432"/>
    <cellStyle name="Normal 9 3 2 3 5 4" xfId="50433"/>
    <cellStyle name="Normal 9 3 2 3 5 5" xfId="50434"/>
    <cellStyle name="Normal 9 3 2 3 5 6" xfId="50435"/>
    <cellStyle name="Normal 9 3 2 3 6" xfId="50436"/>
    <cellStyle name="Normal 9 3 2 3 6 2" xfId="50437"/>
    <cellStyle name="Normal 9 3 2 3 6 3" xfId="50438"/>
    <cellStyle name="Normal 9 3 2 3 7" xfId="50439"/>
    <cellStyle name="Normal 9 3 2 3 8" xfId="50440"/>
    <cellStyle name="Normal 9 3 2 3 9" xfId="50441"/>
    <cellStyle name="Normal 9 3 2 4" xfId="50442"/>
    <cellStyle name="Normal 9 3 2 4 2" xfId="50443"/>
    <cellStyle name="Normal 9 3 2 4 2 2" xfId="50444"/>
    <cellStyle name="Normal 9 3 2 4 2 2 2" xfId="50445"/>
    <cellStyle name="Normal 9 3 2 4 2 2 2 2" xfId="50446"/>
    <cellStyle name="Normal 9 3 2 4 2 2 2 3" xfId="50447"/>
    <cellStyle name="Normal 9 3 2 4 2 2 3" xfId="50448"/>
    <cellStyle name="Normal 9 3 2 4 2 2 4" xfId="50449"/>
    <cellStyle name="Normal 9 3 2 4 2 2 5" xfId="50450"/>
    <cellStyle name="Normal 9 3 2 4 2 2 6" xfId="50451"/>
    <cellStyle name="Normal 9 3 2 4 2 3" xfId="50452"/>
    <cellStyle name="Normal 9 3 2 4 2 3 2" xfId="50453"/>
    <cellStyle name="Normal 9 3 2 4 2 3 3" xfId="50454"/>
    <cellStyle name="Normal 9 3 2 4 2 4" xfId="50455"/>
    <cellStyle name="Normal 9 3 2 4 2 5" xfId="50456"/>
    <cellStyle name="Normal 9 3 2 4 2 6" xfId="50457"/>
    <cellStyle name="Normal 9 3 2 4 2 7" xfId="50458"/>
    <cellStyle name="Normal 9 3 2 4 3" xfId="50459"/>
    <cellStyle name="Normal 9 3 2 4 3 2" xfId="50460"/>
    <cellStyle name="Normal 9 3 2 4 3 2 2" xfId="50461"/>
    <cellStyle name="Normal 9 3 2 4 3 2 3" xfId="50462"/>
    <cellStyle name="Normal 9 3 2 4 3 3" xfId="50463"/>
    <cellStyle name="Normal 9 3 2 4 3 4" xfId="50464"/>
    <cellStyle name="Normal 9 3 2 4 3 5" xfId="50465"/>
    <cellStyle name="Normal 9 3 2 4 3 6" xfId="50466"/>
    <cellStyle name="Normal 9 3 2 4 4" xfId="50467"/>
    <cellStyle name="Normal 9 3 2 4 4 2" xfId="50468"/>
    <cellStyle name="Normal 9 3 2 4 4 2 2" xfId="50469"/>
    <cellStyle name="Normal 9 3 2 4 4 2 3" xfId="50470"/>
    <cellStyle name="Normal 9 3 2 4 4 3" xfId="50471"/>
    <cellStyle name="Normal 9 3 2 4 4 4" xfId="50472"/>
    <cellStyle name="Normal 9 3 2 4 4 5" xfId="50473"/>
    <cellStyle name="Normal 9 3 2 4 4 6" xfId="50474"/>
    <cellStyle name="Normal 9 3 2 4 5" xfId="50475"/>
    <cellStyle name="Normal 9 3 2 4 5 2" xfId="50476"/>
    <cellStyle name="Normal 9 3 2 4 5 3" xfId="50477"/>
    <cellStyle name="Normal 9 3 2 4 6" xfId="50478"/>
    <cellStyle name="Normal 9 3 2 4 7" xfId="50479"/>
    <cellStyle name="Normal 9 3 2 4 8" xfId="50480"/>
    <cellStyle name="Normal 9 3 2 4 9" xfId="50481"/>
    <cellStyle name="Normal 9 3 2 5" xfId="50482"/>
    <cellStyle name="Normal 9 3 2 5 2" xfId="50483"/>
    <cellStyle name="Normal 9 3 2 5 2 2" xfId="50484"/>
    <cellStyle name="Normal 9 3 2 5 2 2 2" xfId="50485"/>
    <cellStyle name="Normal 9 3 2 5 2 2 3" xfId="50486"/>
    <cellStyle name="Normal 9 3 2 5 2 3" xfId="50487"/>
    <cellStyle name="Normal 9 3 2 5 2 4" xfId="50488"/>
    <cellStyle name="Normal 9 3 2 5 2 5" xfId="50489"/>
    <cellStyle name="Normal 9 3 2 5 2 6" xfId="50490"/>
    <cellStyle name="Normal 9 3 2 5 3" xfId="50491"/>
    <cellStyle name="Normal 9 3 2 5 3 2" xfId="50492"/>
    <cellStyle name="Normal 9 3 2 5 3 3" xfId="50493"/>
    <cellStyle name="Normal 9 3 2 5 4" xfId="50494"/>
    <cellStyle name="Normal 9 3 2 5 5" xfId="50495"/>
    <cellStyle name="Normal 9 3 2 5 6" xfId="50496"/>
    <cellStyle name="Normal 9 3 2 5 7" xfId="50497"/>
    <cellStyle name="Normal 9 3 2 6" xfId="50498"/>
    <cellStyle name="Normal 9 3 2 6 2" xfId="50499"/>
    <cellStyle name="Normal 9 3 2 6 2 2" xfId="50500"/>
    <cellStyle name="Normal 9 3 2 6 2 3" xfId="50501"/>
    <cellStyle name="Normal 9 3 2 6 3" xfId="50502"/>
    <cellStyle name="Normal 9 3 2 6 4" xfId="50503"/>
    <cellStyle name="Normal 9 3 2 6 5" xfId="50504"/>
    <cellStyle name="Normal 9 3 2 6 6" xfId="50505"/>
    <cellStyle name="Normal 9 3 2 7" xfId="50506"/>
    <cellStyle name="Normal 9 3 2 7 2" xfId="50507"/>
    <cellStyle name="Normal 9 3 2 7 2 2" xfId="50508"/>
    <cellStyle name="Normal 9 3 2 7 2 3" xfId="50509"/>
    <cellStyle name="Normal 9 3 2 7 3" xfId="50510"/>
    <cellStyle name="Normal 9 3 2 7 4" xfId="50511"/>
    <cellStyle name="Normal 9 3 2 7 5" xfId="50512"/>
    <cellStyle name="Normal 9 3 2 7 6" xfId="50513"/>
    <cellStyle name="Normal 9 3 2 8" xfId="50514"/>
    <cellStyle name="Normal 9 3 2 8 2" xfId="50515"/>
    <cellStyle name="Normal 9 3 2 8 2 2" xfId="50516"/>
    <cellStyle name="Normal 9 3 2 8 2 3" xfId="50517"/>
    <cellStyle name="Normal 9 3 2 8 3" xfId="50518"/>
    <cellStyle name="Normal 9 3 2 8 4" xfId="50519"/>
    <cellStyle name="Normal 9 3 2 8 5" xfId="50520"/>
    <cellStyle name="Normal 9 3 2 8 6" xfId="50521"/>
    <cellStyle name="Normal 9 3 2 9" xfId="50522"/>
    <cellStyle name="Normal 9 3 2 9 2" xfId="50523"/>
    <cellStyle name="Normal 9 3 2 9 2 2" xfId="50524"/>
    <cellStyle name="Normal 9 3 2 9 2 3" xfId="50525"/>
    <cellStyle name="Normal 9 3 2 9 3" xfId="50526"/>
    <cellStyle name="Normal 9 3 2 9 4" xfId="50527"/>
    <cellStyle name="Normal 9 3 2 9 5" xfId="50528"/>
    <cellStyle name="Normal 9 3 2 9 6" xfId="50529"/>
    <cellStyle name="Normal 9 3 3" xfId="50530"/>
    <cellStyle name="Normal 9 3 3 10" xfId="50531"/>
    <cellStyle name="Normal 9 3 3 10 2" xfId="50532"/>
    <cellStyle name="Normal 9 3 3 10 3" xfId="50533"/>
    <cellStyle name="Normal 9 3 3 11" xfId="50534"/>
    <cellStyle name="Normal 9 3 3 12" xfId="50535"/>
    <cellStyle name="Normal 9 3 3 13" xfId="50536"/>
    <cellStyle name="Normal 9 3 3 14" xfId="50537"/>
    <cellStyle name="Normal 9 3 3 2" xfId="50538"/>
    <cellStyle name="Normal 9 3 3 2 10" xfId="50539"/>
    <cellStyle name="Normal 9 3 3 2 11" xfId="50540"/>
    <cellStyle name="Normal 9 3 3 2 12" xfId="50541"/>
    <cellStyle name="Normal 9 3 3 2 13" xfId="50542"/>
    <cellStyle name="Normal 9 3 3 2 2" xfId="50543"/>
    <cellStyle name="Normal 9 3 3 2 2 10" xfId="50544"/>
    <cellStyle name="Normal 9 3 3 2 2 2" xfId="50545"/>
    <cellStyle name="Normal 9 3 3 2 2 2 2" xfId="50546"/>
    <cellStyle name="Normal 9 3 3 2 2 2 2 2" xfId="50547"/>
    <cellStyle name="Normal 9 3 3 2 2 2 2 2 2" xfId="50548"/>
    <cellStyle name="Normal 9 3 3 2 2 2 2 2 3" xfId="50549"/>
    <cellStyle name="Normal 9 3 3 2 2 2 2 3" xfId="50550"/>
    <cellStyle name="Normal 9 3 3 2 2 2 2 4" xfId="50551"/>
    <cellStyle name="Normal 9 3 3 2 2 2 2 5" xfId="50552"/>
    <cellStyle name="Normal 9 3 3 2 2 2 2 6" xfId="50553"/>
    <cellStyle name="Normal 9 3 3 2 2 2 3" xfId="50554"/>
    <cellStyle name="Normal 9 3 3 2 2 2 3 2" xfId="50555"/>
    <cellStyle name="Normal 9 3 3 2 2 2 3 2 2" xfId="50556"/>
    <cellStyle name="Normal 9 3 3 2 2 2 3 2 3" xfId="50557"/>
    <cellStyle name="Normal 9 3 3 2 2 2 3 3" xfId="50558"/>
    <cellStyle name="Normal 9 3 3 2 2 2 3 4" xfId="50559"/>
    <cellStyle name="Normal 9 3 3 2 2 2 3 5" xfId="50560"/>
    <cellStyle name="Normal 9 3 3 2 2 2 3 6" xfId="50561"/>
    <cellStyle name="Normal 9 3 3 2 2 2 4" xfId="50562"/>
    <cellStyle name="Normal 9 3 3 2 2 2 4 2" xfId="50563"/>
    <cellStyle name="Normal 9 3 3 2 2 2 4 3" xfId="50564"/>
    <cellStyle name="Normal 9 3 3 2 2 2 5" xfId="50565"/>
    <cellStyle name="Normal 9 3 3 2 2 2 6" xfId="50566"/>
    <cellStyle name="Normal 9 3 3 2 2 2 7" xfId="50567"/>
    <cellStyle name="Normal 9 3 3 2 2 2 8" xfId="50568"/>
    <cellStyle name="Normal 9 3 3 2 2 3" xfId="50569"/>
    <cellStyle name="Normal 9 3 3 2 2 3 2" xfId="50570"/>
    <cellStyle name="Normal 9 3 3 2 2 3 2 2" xfId="50571"/>
    <cellStyle name="Normal 9 3 3 2 2 3 2 2 2" xfId="50572"/>
    <cellStyle name="Normal 9 3 3 2 2 3 2 2 3" xfId="50573"/>
    <cellStyle name="Normal 9 3 3 2 2 3 2 3" xfId="50574"/>
    <cellStyle name="Normal 9 3 3 2 2 3 2 4" xfId="50575"/>
    <cellStyle name="Normal 9 3 3 2 2 3 2 5" xfId="50576"/>
    <cellStyle name="Normal 9 3 3 2 2 3 2 6" xfId="50577"/>
    <cellStyle name="Normal 9 3 3 2 2 3 3" xfId="50578"/>
    <cellStyle name="Normal 9 3 3 2 2 3 3 2" xfId="50579"/>
    <cellStyle name="Normal 9 3 3 2 2 3 3 3" xfId="50580"/>
    <cellStyle name="Normal 9 3 3 2 2 3 4" xfId="50581"/>
    <cellStyle name="Normal 9 3 3 2 2 3 5" xfId="50582"/>
    <cellStyle name="Normal 9 3 3 2 2 3 6" xfId="50583"/>
    <cellStyle name="Normal 9 3 3 2 2 3 7" xfId="50584"/>
    <cellStyle name="Normal 9 3 3 2 2 4" xfId="50585"/>
    <cellStyle name="Normal 9 3 3 2 2 4 2" xfId="50586"/>
    <cellStyle name="Normal 9 3 3 2 2 4 2 2" xfId="50587"/>
    <cellStyle name="Normal 9 3 3 2 2 4 2 3" xfId="50588"/>
    <cellStyle name="Normal 9 3 3 2 2 4 3" xfId="50589"/>
    <cellStyle name="Normal 9 3 3 2 2 4 4" xfId="50590"/>
    <cellStyle name="Normal 9 3 3 2 2 4 5" xfId="50591"/>
    <cellStyle name="Normal 9 3 3 2 2 4 6" xfId="50592"/>
    <cellStyle name="Normal 9 3 3 2 2 5" xfId="50593"/>
    <cellStyle name="Normal 9 3 3 2 2 5 2" xfId="50594"/>
    <cellStyle name="Normal 9 3 3 2 2 5 2 2" xfId="50595"/>
    <cellStyle name="Normal 9 3 3 2 2 5 2 3" xfId="50596"/>
    <cellStyle name="Normal 9 3 3 2 2 5 3" xfId="50597"/>
    <cellStyle name="Normal 9 3 3 2 2 5 4" xfId="50598"/>
    <cellStyle name="Normal 9 3 3 2 2 5 5" xfId="50599"/>
    <cellStyle name="Normal 9 3 3 2 2 5 6" xfId="50600"/>
    <cellStyle name="Normal 9 3 3 2 2 6" xfId="50601"/>
    <cellStyle name="Normal 9 3 3 2 2 6 2" xfId="50602"/>
    <cellStyle name="Normal 9 3 3 2 2 6 3" xfId="50603"/>
    <cellStyle name="Normal 9 3 3 2 2 7" xfId="50604"/>
    <cellStyle name="Normal 9 3 3 2 2 8" xfId="50605"/>
    <cellStyle name="Normal 9 3 3 2 2 9" xfId="50606"/>
    <cellStyle name="Normal 9 3 3 2 3" xfId="50607"/>
    <cellStyle name="Normal 9 3 3 2 3 2" xfId="50608"/>
    <cellStyle name="Normal 9 3 3 2 3 2 2" xfId="50609"/>
    <cellStyle name="Normal 9 3 3 2 3 2 2 2" xfId="50610"/>
    <cellStyle name="Normal 9 3 3 2 3 2 2 2 2" xfId="50611"/>
    <cellStyle name="Normal 9 3 3 2 3 2 2 2 3" xfId="50612"/>
    <cellStyle name="Normal 9 3 3 2 3 2 2 3" xfId="50613"/>
    <cellStyle name="Normal 9 3 3 2 3 2 2 4" xfId="50614"/>
    <cellStyle name="Normal 9 3 3 2 3 2 2 5" xfId="50615"/>
    <cellStyle name="Normal 9 3 3 2 3 2 2 6" xfId="50616"/>
    <cellStyle name="Normal 9 3 3 2 3 2 3" xfId="50617"/>
    <cellStyle name="Normal 9 3 3 2 3 2 3 2" xfId="50618"/>
    <cellStyle name="Normal 9 3 3 2 3 2 3 3" xfId="50619"/>
    <cellStyle name="Normal 9 3 3 2 3 2 4" xfId="50620"/>
    <cellStyle name="Normal 9 3 3 2 3 2 5" xfId="50621"/>
    <cellStyle name="Normal 9 3 3 2 3 2 6" xfId="50622"/>
    <cellStyle name="Normal 9 3 3 2 3 2 7" xfId="50623"/>
    <cellStyle name="Normal 9 3 3 2 3 3" xfId="50624"/>
    <cellStyle name="Normal 9 3 3 2 3 3 2" xfId="50625"/>
    <cellStyle name="Normal 9 3 3 2 3 3 2 2" xfId="50626"/>
    <cellStyle name="Normal 9 3 3 2 3 3 2 3" xfId="50627"/>
    <cellStyle name="Normal 9 3 3 2 3 3 3" xfId="50628"/>
    <cellStyle name="Normal 9 3 3 2 3 3 4" xfId="50629"/>
    <cellStyle name="Normal 9 3 3 2 3 3 5" xfId="50630"/>
    <cellStyle name="Normal 9 3 3 2 3 3 6" xfId="50631"/>
    <cellStyle name="Normal 9 3 3 2 3 4" xfId="50632"/>
    <cellStyle name="Normal 9 3 3 2 3 4 2" xfId="50633"/>
    <cellStyle name="Normal 9 3 3 2 3 4 2 2" xfId="50634"/>
    <cellStyle name="Normal 9 3 3 2 3 4 2 3" xfId="50635"/>
    <cellStyle name="Normal 9 3 3 2 3 4 3" xfId="50636"/>
    <cellStyle name="Normal 9 3 3 2 3 4 4" xfId="50637"/>
    <cellStyle name="Normal 9 3 3 2 3 4 5" xfId="50638"/>
    <cellStyle name="Normal 9 3 3 2 3 4 6" xfId="50639"/>
    <cellStyle name="Normal 9 3 3 2 3 5" xfId="50640"/>
    <cellStyle name="Normal 9 3 3 2 3 5 2" xfId="50641"/>
    <cellStyle name="Normal 9 3 3 2 3 5 3" xfId="50642"/>
    <cellStyle name="Normal 9 3 3 2 3 6" xfId="50643"/>
    <cellStyle name="Normal 9 3 3 2 3 7" xfId="50644"/>
    <cellStyle name="Normal 9 3 3 2 3 8" xfId="50645"/>
    <cellStyle name="Normal 9 3 3 2 3 9" xfId="50646"/>
    <cellStyle name="Normal 9 3 3 2 4" xfId="50647"/>
    <cellStyle name="Normal 9 3 3 2 4 2" xfId="50648"/>
    <cellStyle name="Normal 9 3 3 2 4 2 2" xfId="50649"/>
    <cellStyle name="Normal 9 3 3 2 4 2 2 2" xfId="50650"/>
    <cellStyle name="Normal 9 3 3 2 4 2 2 3" xfId="50651"/>
    <cellStyle name="Normal 9 3 3 2 4 2 3" xfId="50652"/>
    <cellStyle name="Normal 9 3 3 2 4 2 4" xfId="50653"/>
    <cellStyle name="Normal 9 3 3 2 4 2 5" xfId="50654"/>
    <cellStyle name="Normal 9 3 3 2 4 2 6" xfId="50655"/>
    <cellStyle name="Normal 9 3 3 2 4 3" xfId="50656"/>
    <cellStyle name="Normal 9 3 3 2 4 3 2" xfId="50657"/>
    <cellStyle name="Normal 9 3 3 2 4 3 3" xfId="50658"/>
    <cellStyle name="Normal 9 3 3 2 4 4" xfId="50659"/>
    <cellStyle name="Normal 9 3 3 2 4 5" xfId="50660"/>
    <cellStyle name="Normal 9 3 3 2 4 6" xfId="50661"/>
    <cellStyle name="Normal 9 3 3 2 4 7" xfId="50662"/>
    <cellStyle name="Normal 9 3 3 2 5" xfId="50663"/>
    <cellStyle name="Normal 9 3 3 2 5 2" xfId="50664"/>
    <cellStyle name="Normal 9 3 3 2 5 2 2" xfId="50665"/>
    <cellStyle name="Normal 9 3 3 2 5 2 3" xfId="50666"/>
    <cellStyle name="Normal 9 3 3 2 5 3" xfId="50667"/>
    <cellStyle name="Normal 9 3 3 2 5 4" xfId="50668"/>
    <cellStyle name="Normal 9 3 3 2 5 5" xfId="50669"/>
    <cellStyle name="Normal 9 3 3 2 5 6" xfId="50670"/>
    <cellStyle name="Normal 9 3 3 2 6" xfId="50671"/>
    <cellStyle name="Normal 9 3 3 2 6 2" xfId="50672"/>
    <cellStyle name="Normal 9 3 3 2 6 2 2" xfId="50673"/>
    <cellStyle name="Normal 9 3 3 2 6 2 3" xfId="50674"/>
    <cellStyle name="Normal 9 3 3 2 6 3" xfId="50675"/>
    <cellStyle name="Normal 9 3 3 2 6 4" xfId="50676"/>
    <cellStyle name="Normal 9 3 3 2 6 5" xfId="50677"/>
    <cellStyle name="Normal 9 3 3 2 6 6" xfId="50678"/>
    <cellStyle name="Normal 9 3 3 2 7" xfId="50679"/>
    <cellStyle name="Normal 9 3 3 2 7 2" xfId="50680"/>
    <cellStyle name="Normal 9 3 3 2 7 2 2" xfId="50681"/>
    <cellStyle name="Normal 9 3 3 2 7 2 3" xfId="50682"/>
    <cellStyle name="Normal 9 3 3 2 7 3" xfId="50683"/>
    <cellStyle name="Normal 9 3 3 2 7 4" xfId="50684"/>
    <cellStyle name="Normal 9 3 3 2 7 5" xfId="50685"/>
    <cellStyle name="Normal 9 3 3 2 7 6" xfId="50686"/>
    <cellStyle name="Normal 9 3 3 2 8" xfId="50687"/>
    <cellStyle name="Normal 9 3 3 2 8 2" xfId="50688"/>
    <cellStyle name="Normal 9 3 3 2 8 2 2" xfId="50689"/>
    <cellStyle name="Normal 9 3 3 2 8 2 3" xfId="50690"/>
    <cellStyle name="Normal 9 3 3 2 8 3" xfId="50691"/>
    <cellStyle name="Normal 9 3 3 2 8 4" xfId="50692"/>
    <cellStyle name="Normal 9 3 3 2 8 5" xfId="50693"/>
    <cellStyle name="Normal 9 3 3 2 8 6" xfId="50694"/>
    <cellStyle name="Normal 9 3 3 2 9" xfId="50695"/>
    <cellStyle name="Normal 9 3 3 2 9 2" xfId="50696"/>
    <cellStyle name="Normal 9 3 3 2 9 3" xfId="50697"/>
    <cellStyle name="Normal 9 3 3 3" xfId="50698"/>
    <cellStyle name="Normal 9 3 3 3 10" xfId="50699"/>
    <cellStyle name="Normal 9 3 3 3 2" xfId="50700"/>
    <cellStyle name="Normal 9 3 3 3 2 2" xfId="50701"/>
    <cellStyle name="Normal 9 3 3 3 2 2 2" xfId="50702"/>
    <cellStyle name="Normal 9 3 3 3 2 2 2 2" xfId="50703"/>
    <cellStyle name="Normal 9 3 3 3 2 2 2 3" xfId="50704"/>
    <cellStyle name="Normal 9 3 3 3 2 2 3" xfId="50705"/>
    <cellStyle name="Normal 9 3 3 3 2 2 4" xfId="50706"/>
    <cellStyle name="Normal 9 3 3 3 2 2 5" xfId="50707"/>
    <cellStyle name="Normal 9 3 3 3 2 2 6" xfId="50708"/>
    <cellStyle name="Normal 9 3 3 3 2 3" xfId="50709"/>
    <cellStyle name="Normal 9 3 3 3 2 3 2" xfId="50710"/>
    <cellStyle name="Normal 9 3 3 3 2 3 2 2" xfId="50711"/>
    <cellStyle name="Normal 9 3 3 3 2 3 2 3" xfId="50712"/>
    <cellStyle name="Normal 9 3 3 3 2 3 3" xfId="50713"/>
    <cellStyle name="Normal 9 3 3 3 2 3 4" xfId="50714"/>
    <cellStyle name="Normal 9 3 3 3 2 3 5" xfId="50715"/>
    <cellStyle name="Normal 9 3 3 3 2 3 6" xfId="50716"/>
    <cellStyle name="Normal 9 3 3 3 2 4" xfId="50717"/>
    <cellStyle name="Normal 9 3 3 3 2 4 2" xfId="50718"/>
    <cellStyle name="Normal 9 3 3 3 2 4 3" xfId="50719"/>
    <cellStyle name="Normal 9 3 3 3 2 5" xfId="50720"/>
    <cellStyle name="Normal 9 3 3 3 2 6" xfId="50721"/>
    <cellStyle name="Normal 9 3 3 3 2 7" xfId="50722"/>
    <cellStyle name="Normal 9 3 3 3 2 8" xfId="50723"/>
    <cellStyle name="Normal 9 3 3 3 3" xfId="50724"/>
    <cellStyle name="Normal 9 3 3 3 3 2" xfId="50725"/>
    <cellStyle name="Normal 9 3 3 3 3 2 2" xfId="50726"/>
    <cellStyle name="Normal 9 3 3 3 3 2 2 2" xfId="50727"/>
    <cellStyle name="Normal 9 3 3 3 3 2 2 3" xfId="50728"/>
    <cellStyle name="Normal 9 3 3 3 3 2 3" xfId="50729"/>
    <cellStyle name="Normal 9 3 3 3 3 2 4" xfId="50730"/>
    <cellStyle name="Normal 9 3 3 3 3 2 5" xfId="50731"/>
    <cellStyle name="Normal 9 3 3 3 3 2 6" xfId="50732"/>
    <cellStyle name="Normal 9 3 3 3 3 3" xfId="50733"/>
    <cellStyle name="Normal 9 3 3 3 3 3 2" xfId="50734"/>
    <cellStyle name="Normal 9 3 3 3 3 3 3" xfId="50735"/>
    <cellStyle name="Normal 9 3 3 3 3 4" xfId="50736"/>
    <cellStyle name="Normal 9 3 3 3 3 5" xfId="50737"/>
    <cellStyle name="Normal 9 3 3 3 3 6" xfId="50738"/>
    <cellStyle name="Normal 9 3 3 3 3 7" xfId="50739"/>
    <cellStyle name="Normal 9 3 3 3 4" xfId="50740"/>
    <cellStyle name="Normal 9 3 3 3 4 2" xfId="50741"/>
    <cellStyle name="Normal 9 3 3 3 4 2 2" xfId="50742"/>
    <cellStyle name="Normal 9 3 3 3 4 2 3" xfId="50743"/>
    <cellStyle name="Normal 9 3 3 3 4 3" xfId="50744"/>
    <cellStyle name="Normal 9 3 3 3 4 4" xfId="50745"/>
    <cellStyle name="Normal 9 3 3 3 4 5" xfId="50746"/>
    <cellStyle name="Normal 9 3 3 3 4 6" xfId="50747"/>
    <cellStyle name="Normal 9 3 3 3 5" xfId="50748"/>
    <cellStyle name="Normal 9 3 3 3 5 2" xfId="50749"/>
    <cellStyle name="Normal 9 3 3 3 5 2 2" xfId="50750"/>
    <cellStyle name="Normal 9 3 3 3 5 2 3" xfId="50751"/>
    <cellStyle name="Normal 9 3 3 3 5 3" xfId="50752"/>
    <cellStyle name="Normal 9 3 3 3 5 4" xfId="50753"/>
    <cellStyle name="Normal 9 3 3 3 5 5" xfId="50754"/>
    <cellStyle name="Normal 9 3 3 3 5 6" xfId="50755"/>
    <cellStyle name="Normal 9 3 3 3 6" xfId="50756"/>
    <cellStyle name="Normal 9 3 3 3 6 2" xfId="50757"/>
    <cellStyle name="Normal 9 3 3 3 6 3" xfId="50758"/>
    <cellStyle name="Normal 9 3 3 3 7" xfId="50759"/>
    <cellStyle name="Normal 9 3 3 3 8" xfId="50760"/>
    <cellStyle name="Normal 9 3 3 3 9" xfId="50761"/>
    <cellStyle name="Normal 9 3 3 4" xfId="50762"/>
    <cellStyle name="Normal 9 3 3 4 2" xfId="50763"/>
    <cellStyle name="Normal 9 3 3 4 2 2" xfId="50764"/>
    <cellStyle name="Normal 9 3 3 4 2 2 2" xfId="50765"/>
    <cellStyle name="Normal 9 3 3 4 2 2 2 2" xfId="50766"/>
    <cellStyle name="Normal 9 3 3 4 2 2 2 3" xfId="50767"/>
    <cellStyle name="Normal 9 3 3 4 2 2 3" xfId="50768"/>
    <cellStyle name="Normal 9 3 3 4 2 2 4" xfId="50769"/>
    <cellStyle name="Normal 9 3 3 4 2 2 5" xfId="50770"/>
    <cellStyle name="Normal 9 3 3 4 2 2 6" xfId="50771"/>
    <cellStyle name="Normal 9 3 3 4 2 3" xfId="50772"/>
    <cellStyle name="Normal 9 3 3 4 2 3 2" xfId="50773"/>
    <cellStyle name="Normal 9 3 3 4 2 3 3" xfId="50774"/>
    <cellStyle name="Normal 9 3 3 4 2 4" xfId="50775"/>
    <cellStyle name="Normal 9 3 3 4 2 5" xfId="50776"/>
    <cellStyle name="Normal 9 3 3 4 2 6" xfId="50777"/>
    <cellStyle name="Normal 9 3 3 4 2 7" xfId="50778"/>
    <cellStyle name="Normal 9 3 3 4 3" xfId="50779"/>
    <cellStyle name="Normal 9 3 3 4 3 2" xfId="50780"/>
    <cellStyle name="Normal 9 3 3 4 3 2 2" xfId="50781"/>
    <cellStyle name="Normal 9 3 3 4 3 2 3" xfId="50782"/>
    <cellStyle name="Normal 9 3 3 4 3 3" xfId="50783"/>
    <cellStyle name="Normal 9 3 3 4 3 4" xfId="50784"/>
    <cellStyle name="Normal 9 3 3 4 3 5" xfId="50785"/>
    <cellStyle name="Normal 9 3 3 4 3 6" xfId="50786"/>
    <cellStyle name="Normal 9 3 3 4 4" xfId="50787"/>
    <cellStyle name="Normal 9 3 3 4 4 2" xfId="50788"/>
    <cellStyle name="Normal 9 3 3 4 4 2 2" xfId="50789"/>
    <cellStyle name="Normal 9 3 3 4 4 2 3" xfId="50790"/>
    <cellStyle name="Normal 9 3 3 4 4 3" xfId="50791"/>
    <cellStyle name="Normal 9 3 3 4 4 4" xfId="50792"/>
    <cellStyle name="Normal 9 3 3 4 4 5" xfId="50793"/>
    <cellStyle name="Normal 9 3 3 4 4 6" xfId="50794"/>
    <cellStyle name="Normal 9 3 3 4 5" xfId="50795"/>
    <cellStyle name="Normal 9 3 3 4 5 2" xfId="50796"/>
    <cellStyle name="Normal 9 3 3 4 5 3" xfId="50797"/>
    <cellStyle name="Normal 9 3 3 4 6" xfId="50798"/>
    <cellStyle name="Normal 9 3 3 4 7" xfId="50799"/>
    <cellStyle name="Normal 9 3 3 4 8" xfId="50800"/>
    <cellStyle name="Normal 9 3 3 4 9" xfId="50801"/>
    <cellStyle name="Normal 9 3 3 5" xfId="50802"/>
    <cellStyle name="Normal 9 3 3 5 2" xfId="50803"/>
    <cellStyle name="Normal 9 3 3 5 2 2" xfId="50804"/>
    <cellStyle name="Normal 9 3 3 5 2 2 2" xfId="50805"/>
    <cellStyle name="Normal 9 3 3 5 2 2 3" xfId="50806"/>
    <cellStyle name="Normal 9 3 3 5 2 3" xfId="50807"/>
    <cellStyle name="Normal 9 3 3 5 2 4" xfId="50808"/>
    <cellStyle name="Normal 9 3 3 5 2 5" xfId="50809"/>
    <cellStyle name="Normal 9 3 3 5 2 6" xfId="50810"/>
    <cellStyle name="Normal 9 3 3 5 3" xfId="50811"/>
    <cellStyle name="Normal 9 3 3 5 3 2" xfId="50812"/>
    <cellStyle name="Normal 9 3 3 5 3 3" xfId="50813"/>
    <cellStyle name="Normal 9 3 3 5 4" xfId="50814"/>
    <cellStyle name="Normal 9 3 3 5 5" xfId="50815"/>
    <cellStyle name="Normal 9 3 3 5 6" xfId="50816"/>
    <cellStyle name="Normal 9 3 3 5 7" xfId="50817"/>
    <cellStyle name="Normal 9 3 3 6" xfId="50818"/>
    <cellStyle name="Normal 9 3 3 6 2" xfId="50819"/>
    <cellStyle name="Normal 9 3 3 6 2 2" xfId="50820"/>
    <cellStyle name="Normal 9 3 3 6 2 3" xfId="50821"/>
    <cellStyle name="Normal 9 3 3 6 3" xfId="50822"/>
    <cellStyle name="Normal 9 3 3 6 4" xfId="50823"/>
    <cellStyle name="Normal 9 3 3 6 5" xfId="50824"/>
    <cellStyle name="Normal 9 3 3 6 6" xfId="50825"/>
    <cellStyle name="Normal 9 3 3 7" xfId="50826"/>
    <cellStyle name="Normal 9 3 3 7 2" xfId="50827"/>
    <cellStyle name="Normal 9 3 3 7 2 2" xfId="50828"/>
    <cellStyle name="Normal 9 3 3 7 2 3" xfId="50829"/>
    <cellStyle name="Normal 9 3 3 7 3" xfId="50830"/>
    <cellStyle name="Normal 9 3 3 7 4" xfId="50831"/>
    <cellStyle name="Normal 9 3 3 7 5" xfId="50832"/>
    <cellStyle name="Normal 9 3 3 7 6" xfId="50833"/>
    <cellStyle name="Normal 9 3 3 8" xfId="50834"/>
    <cellStyle name="Normal 9 3 3 8 2" xfId="50835"/>
    <cellStyle name="Normal 9 3 3 8 2 2" xfId="50836"/>
    <cellStyle name="Normal 9 3 3 8 2 3" xfId="50837"/>
    <cellStyle name="Normal 9 3 3 8 3" xfId="50838"/>
    <cellStyle name="Normal 9 3 3 8 4" xfId="50839"/>
    <cellStyle name="Normal 9 3 3 8 5" xfId="50840"/>
    <cellStyle name="Normal 9 3 3 8 6" xfId="50841"/>
    <cellStyle name="Normal 9 3 3 9" xfId="50842"/>
    <cellStyle name="Normal 9 3 3 9 2" xfId="50843"/>
    <cellStyle name="Normal 9 3 3 9 2 2" xfId="50844"/>
    <cellStyle name="Normal 9 3 3 9 2 3" xfId="50845"/>
    <cellStyle name="Normal 9 3 3 9 3" xfId="50846"/>
    <cellStyle name="Normal 9 3 3 9 4" xfId="50847"/>
    <cellStyle name="Normal 9 3 3 9 5" xfId="50848"/>
    <cellStyle name="Normal 9 3 3 9 6" xfId="50849"/>
    <cellStyle name="Normal 9 3 4" xfId="50850"/>
    <cellStyle name="Normal 9 3 4 10" xfId="50851"/>
    <cellStyle name="Normal 9 3 4 11" xfId="50852"/>
    <cellStyle name="Normal 9 3 4 12" xfId="50853"/>
    <cellStyle name="Normal 9 3 4 13" xfId="50854"/>
    <cellStyle name="Normal 9 3 4 2" xfId="50855"/>
    <cellStyle name="Normal 9 3 4 2 10" xfId="50856"/>
    <cellStyle name="Normal 9 3 4 2 2" xfId="50857"/>
    <cellStyle name="Normal 9 3 4 2 2 2" xfId="50858"/>
    <cellStyle name="Normal 9 3 4 2 2 2 2" xfId="50859"/>
    <cellStyle name="Normal 9 3 4 2 2 2 2 2" xfId="50860"/>
    <cellStyle name="Normal 9 3 4 2 2 2 2 3" xfId="50861"/>
    <cellStyle name="Normal 9 3 4 2 2 2 3" xfId="50862"/>
    <cellStyle name="Normal 9 3 4 2 2 2 4" xfId="50863"/>
    <cellStyle name="Normal 9 3 4 2 2 2 5" xfId="50864"/>
    <cellStyle name="Normal 9 3 4 2 2 2 6" xfId="50865"/>
    <cellStyle name="Normal 9 3 4 2 2 3" xfId="50866"/>
    <cellStyle name="Normal 9 3 4 2 2 3 2" xfId="50867"/>
    <cellStyle name="Normal 9 3 4 2 2 3 2 2" xfId="50868"/>
    <cellStyle name="Normal 9 3 4 2 2 3 2 3" xfId="50869"/>
    <cellStyle name="Normal 9 3 4 2 2 3 3" xfId="50870"/>
    <cellStyle name="Normal 9 3 4 2 2 3 4" xfId="50871"/>
    <cellStyle name="Normal 9 3 4 2 2 3 5" xfId="50872"/>
    <cellStyle name="Normal 9 3 4 2 2 3 6" xfId="50873"/>
    <cellStyle name="Normal 9 3 4 2 2 4" xfId="50874"/>
    <cellStyle name="Normal 9 3 4 2 2 4 2" xfId="50875"/>
    <cellStyle name="Normal 9 3 4 2 2 4 3" xfId="50876"/>
    <cellStyle name="Normal 9 3 4 2 2 5" xfId="50877"/>
    <cellStyle name="Normal 9 3 4 2 2 6" xfId="50878"/>
    <cellStyle name="Normal 9 3 4 2 2 7" xfId="50879"/>
    <cellStyle name="Normal 9 3 4 2 2 8" xfId="50880"/>
    <cellStyle name="Normal 9 3 4 2 3" xfId="50881"/>
    <cellStyle name="Normal 9 3 4 2 3 2" xfId="50882"/>
    <cellStyle name="Normal 9 3 4 2 3 2 2" xfId="50883"/>
    <cellStyle name="Normal 9 3 4 2 3 2 2 2" xfId="50884"/>
    <cellStyle name="Normal 9 3 4 2 3 2 2 3" xfId="50885"/>
    <cellStyle name="Normal 9 3 4 2 3 2 3" xfId="50886"/>
    <cellStyle name="Normal 9 3 4 2 3 2 4" xfId="50887"/>
    <cellStyle name="Normal 9 3 4 2 3 2 5" xfId="50888"/>
    <cellStyle name="Normal 9 3 4 2 3 2 6" xfId="50889"/>
    <cellStyle name="Normal 9 3 4 2 3 3" xfId="50890"/>
    <cellStyle name="Normal 9 3 4 2 3 3 2" xfId="50891"/>
    <cellStyle name="Normal 9 3 4 2 3 3 3" xfId="50892"/>
    <cellStyle name="Normal 9 3 4 2 3 4" xfId="50893"/>
    <cellStyle name="Normal 9 3 4 2 3 5" xfId="50894"/>
    <cellStyle name="Normal 9 3 4 2 3 6" xfId="50895"/>
    <cellStyle name="Normal 9 3 4 2 3 7" xfId="50896"/>
    <cellStyle name="Normal 9 3 4 2 4" xfId="50897"/>
    <cellStyle name="Normal 9 3 4 2 4 2" xfId="50898"/>
    <cellStyle name="Normal 9 3 4 2 4 2 2" xfId="50899"/>
    <cellStyle name="Normal 9 3 4 2 4 2 3" xfId="50900"/>
    <cellStyle name="Normal 9 3 4 2 4 3" xfId="50901"/>
    <cellStyle name="Normal 9 3 4 2 4 4" xfId="50902"/>
    <cellStyle name="Normal 9 3 4 2 4 5" xfId="50903"/>
    <cellStyle name="Normal 9 3 4 2 4 6" xfId="50904"/>
    <cellStyle name="Normal 9 3 4 2 5" xfId="50905"/>
    <cellStyle name="Normal 9 3 4 2 5 2" xfId="50906"/>
    <cellStyle name="Normal 9 3 4 2 5 2 2" xfId="50907"/>
    <cellStyle name="Normal 9 3 4 2 5 2 3" xfId="50908"/>
    <cellStyle name="Normal 9 3 4 2 5 3" xfId="50909"/>
    <cellStyle name="Normal 9 3 4 2 5 4" xfId="50910"/>
    <cellStyle name="Normal 9 3 4 2 5 5" xfId="50911"/>
    <cellStyle name="Normal 9 3 4 2 5 6" xfId="50912"/>
    <cellStyle name="Normal 9 3 4 2 6" xfId="50913"/>
    <cellStyle name="Normal 9 3 4 2 6 2" xfId="50914"/>
    <cellStyle name="Normal 9 3 4 2 6 3" xfId="50915"/>
    <cellStyle name="Normal 9 3 4 2 7" xfId="50916"/>
    <cellStyle name="Normal 9 3 4 2 8" xfId="50917"/>
    <cellStyle name="Normal 9 3 4 2 9" xfId="50918"/>
    <cellStyle name="Normal 9 3 4 3" xfId="50919"/>
    <cellStyle name="Normal 9 3 4 3 2" xfId="50920"/>
    <cellStyle name="Normal 9 3 4 3 2 2" xfId="50921"/>
    <cellStyle name="Normal 9 3 4 3 2 2 2" xfId="50922"/>
    <cellStyle name="Normal 9 3 4 3 2 2 2 2" xfId="50923"/>
    <cellStyle name="Normal 9 3 4 3 2 2 2 3" xfId="50924"/>
    <cellStyle name="Normal 9 3 4 3 2 2 3" xfId="50925"/>
    <cellStyle name="Normal 9 3 4 3 2 2 4" xfId="50926"/>
    <cellStyle name="Normal 9 3 4 3 2 2 5" xfId="50927"/>
    <cellStyle name="Normal 9 3 4 3 2 2 6" xfId="50928"/>
    <cellStyle name="Normal 9 3 4 3 2 3" xfId="50929"/>
    <cellStyle name="Normal 9 3 4 3 2 3 2" xfId="50930"/>
    <cellStyle name="Normal 9 3 4 3 2 3 3" xfId="50931"/>
    <cellStyle name="Normal 9 3 4 3 2 4" xfId="50932"/>
    <cellStyle name="Normal 9 3 4 3 2 5" xfId="50933"/>
    <cellStyle name="Normal 9 3 4 3 2 6" xfId="50934"/>
    <cellStyle name="Normal 9 3 4 3 2 7" xfId="50935"/>
    <cellStyle name="Normal 9 3 4 3 3" xfId="50936"/>
    <cellStyle name="Normal 9 3 4 3 3 2" xfId="50937"/>
    <cellStyle name="Normal 9 3 4 3 3 2 2" xfId="50938"/>
    <cellStyle name="Normal 9 3 4 3 3 2 3" xfId="50939"/>
    <cellStyle name="Normal 9 3 4 3 3 3" xfId="50940"/>
    <cellStyle name="Normal 9 3 4 3 3 4" xfId="50941"/>
    <cellStyle name="Normal 9 3 4 3 3 5" xfId="50942"/>
    <cellStyle name="Normal 9 3 4 3 3 6" xfId="50943"/>
    <cellStyle name="Normal 9 3 4 3 4" xfId="50944"/>
    <cellStyle name="Normal 9 3 4 3 4 2" xfId="50945"/>
    <cellStyle name="Normal 9 3 4 3 4 2 2" xfId="50946"/>
    <cellStyle name="Normal 9 3 4 3 4 2 3" xfId="50947"/>
    <cellStyle name="Normal 9 3 4 3 4 3" xfId="50948"/>
    <cellStyle name="Normal 9 3 4 3 4 4" xfId="50949"/>
    <cellStyle name="Normal 9 3 4 3 4 5" xfId="50950"/>
    <cellStyle name="Normal 9 3 4 3 4 6" xfId="50951"/>
    <cellStyle name="Normal 9 3 4 3 5" xfId="50952"/>
    <cellStyle name="Normal 9 3 4 3 5 2" xfId="50953"/>
    <cellStyle name="Normal 9 3 4 3 5 3" xfId="50954"/>
    <cellStyle name="Normal 9 3 4 3 6" xfId="50955"/>
    <cellStyle name="Normal 9 3 4 3 7" xfId="50956"/>
    <cellStyle name="Normal 9 3 4 3 8" xfId="50957"/>
    <cellStyle name="Normal 9 3 4 3 9" xfId="50958"/>
    <cellStyle name="Normal 9 3 4 4" xfId="50959"/>
    <cellStyle name="Normal 9 3 4 4 2" xfId="50960"/>
    <cellStyle name="Normal 9 3 4 4 2 2" xfId="50961"/>
    <cellStyle name="Normal 9 3 4 4 2 2 2" xfId="50962"/>
    <cellStyle name="Normal 9 3 4 4 2 2 3" xfId="50963"/>
    <cellStyle name="Normal 9 3 4 4 2 3" xfId="50964"/>
    <cellStyle name="Normal 9 3 4 4 2 4" xfId="50965"/>
    <cellStyle name="Normal 9 3 4 4 2 5" xfId="50966"/>
    <cellStyle name="Normal 9 3 4 4 2 6" xfId="50967"/>
    <cellStyle name="Normal 9 3 4 4 3" xfId="50968"/>
    <cellStyle name="Normal 9 3 4 4 3 2" xfId="50969"/>
    <cellStyle name="Normal 9 3 4 4 3 3" xfId="50970"/>
    <cellStyle name="Normal 9 3 4 4 4" xfId="50971"/>
    <cellStyle name="Normal 9 3 4 4 5" xfId="50972"/>
    <cellStyle name="Normal 9 3 4 4 6" xfId="50973"/>
    <cellStyle name="Normal 9 3 4 4 7" xfId="50974"/>
    <cellStyle name="Normal 9 3 4 5" xfId="50975"/>
    <cellStyle name="Normal 9 3 4 5 2" xfId="50976"/>
    <cellStyle name="Normal 9 3 4 5 2 2" xfId="50977"/>
    <cellStyle name="Normal 9 3 4 5 2 3" xfId="50978"/>
    <cellStyle name="Normal 9 3 4 5 3" xfId="50979"/>
    <cellStyle name="Normal 9 3 4 5 4" xfId="50980"/>
    <cellStyle name="Normal 9 3 4 5 5" xfId="50981"/>
    <cellStyle name="Normal 9 3 4 5 6" xfId="50982"/>
    <cellStyle name="Normal 9 3 4 6" xfId="50983"/>
    <cellStyle name="Normal 9 3 4 6 2" xfId="50984"/>
    <cellStyle name="Normal 9 3 4 6 2 2" xfId="50985"/>
    <cellStyle name="Normal 9 3 4 6 2 3" xfId="50986"/>
    <cellStyle name="Normal 9 3 4 6 3" xfId="50987"/>
    <cellStyle name="Normal 9 3 4 6 4" xfId="50988"/>
    <cellStyle name="Normal 9 3 4 6 5" xfId="50989"/>
    <cellStyle name="Normal 9 3 4 6 6" xfId="50990"/>
    <cellStyle name="Normal 9 3 4 7" xfId="50991"/>
    <cellStyle name="Normal 9 3 4 7 2" xfId="50992"/>
    <cellStyle name="Normal 9 3 4 7 2 2" xfId="50993"/>
    <cellStyle name="Normal 9 3 4 7 2 3" xfId="50994"/>
    <cellStyle name="Normal 9 3 4 7 3" xfId="50995"/>
    <cellStyle name="Normal 9 3 4 7 4" xfId="50996"/>
    <cellStyle name="Normal 9 3 4 7 5" xfId="50997"/>
    <cellStyle name="Normal 9 3 4 7 6" xfId="50998"/>
    <cellStyle name="Normal 9 3 4 8" xfId="50999"/>
    <cellStyle name="Normal 9 3 4 8 2" xfId="51000"/>
    <cellStyle name="Normal 9 3 4 8 2 2" xfId="51001"/>
    <cellStyle name="Normal 9 3 4 8 2 3" xfId="51002"/>
    <cellStyle name="Normal 9 3 4 8 3" xfId="51003"/>
    <cellStyle name="Normal 9 3 4 8 4" xfId="51004"/>
    <cellStyle name="Normal 9 3 4 8 5" xfId="51005"/>
    <cellStyle name="Normal 9 3 4 8 6" xfId="51006"/>
    <cellStyle name="Normal 9 3 4 9" xfId="51007"/>
    <cellStyle name="Normal 9 3 4 9 2" xfId="51008"/>
    <cellStyle name="Normal 9 3 4 9 3" xfId="51009"/>
    <cellStyle name="Normal 9 3 5" xfId="51010"/>
    <cellStyle name="Normal 9 3 5 10" xfId="51011"/>
    <cellStyle name="Normal 9 3 5 2" xfId="51012"/>
    <cellStyle name="Normal 9 3 5 2 2" xfId="51013"/>
    <cellStyle name="Normal 9 3 5 2 2 2" xfId="51014"/>
    <cellStyle name="Normal 9 3 5 2 2 2 2" xfId="51015"/>
    <cellStyle name="Normal 9 3 5 2 2 2 3" xfId="51016"/>
    <cellStyle name="Normal 9 3 5 2 2 3" xfId="51017"/>
    <cellStyle name="Normal 9 3 5 2 2 4" xfId="51018"/>
    <cellStyle name="Normal 9 3 5 2 2 5" xfId="51019"/>
    <cellStyle name="Normal 9 3 5 2 2 6" xfId="51020"/>
    <cellStyle name="Normal 9 3 5 2 3" xfId="51021"/>
    <cellStyle name="Normal 9 3 5 2 3 2" xfId="51022"/>
    <cellStyle name="Normal 9 3 5 2 3 2 2" xfId="51023"/>
    <cellStyle name="Normal 9 3 5 2 3 2 3" xfId="51024"/>
    <cellStyle name="Normal 9 3 5 2 3 3" xfId="51025"/>
    <cellStyle name="Normal 9 3 5 2 3 4" xfId="51026"/>
    <cellStyle name="Normal 9 3 5 2 3 5" xfId="51027"/>
    <cellStyle name="Normal 9 3 5 2 3 6" xfId="51028"/>
    <cellStyle name="Normal 9 3 5 2 4" xfId="51029"/>
    <cellStyle name="Normal 9 3 5 2 4 2" xfId="51030"/>
    <cellStyle name="Normal 9 3 5 2 4 3" xfId="51031"/>
    <cellStyle name="Normal 9 3 5 2 5" xfId="51032"/>
    <cellStyle name="Normal 9 3 5 2 6" xfId="51033"/>
    <cellStyle name="Normal 9 3 5 2 7" xfId="51034"/>
    <cellStyle name="Normal 9 3 5 2 8" xfId="51035"/>
    <cellStyle name="Normal 9 3 5 3" xfId="51036"/>
    <cellStyle name="Normal 9 3 5 3 2" xfId="51037"/>
    <cellStyle name="Normal 9 3 5 3 2 2" xfId="51038"/>
    <cellStyle name="Normal 9 3 5 3 2 2 2" xfId="51039"/>
    <cellStyle name="Normal 9 3 5 3 2 2 3" xfId="51040"/>
    <cellStyle name="Normal 9 3 5 3 2 3" xfId="51041"/>
    <cellStyle name="Normal 9 3 5 3 2 4" xfId="51042"/>
    <cellStyle name="Normal 9 3 5 3 2 5" xfId="51043"/>
    <cellStyle name="Normal 9 3 5 3 2 6" xfId="51044"/>
    <cellStyle name="Normal 9 3 5 3 3" xfId="51045"/>
    <cellStyle name="Normal 9 3 5 3 3 2" xfId="51046"/>
    <cellStyle name="Normal 9 3 5 3 3 3" xfId="51047"/>
    <cellStyle name="Normal 9 3 5 3 4" xfId="51048"/>
    <cellStyle name="Normal 9 3 5 3 5" xfId="51049"/>
    <cellStyle name="Normal 9 3 5 3 6" xfId="51050"/>
    <cellStyle name="Normal 9 3 5 3 7" xfId="51051"/>
    <cellStyle name="Normal 9 3 5 4" xfId="51052"/>
    <cellStyle name="Normal 9 3 5 4 2" xfId="51053"/>
    <cellStyle name="Normal 9 3 5 4 2 2" xfId="51054"/>
    <cellStyle name="Normal 9 3 5 4 2 3" xfId="51055"/>
    <cellStyle name="Normal 9 3 5 4 3" xfId="51056"/>
    <cellStyle name="Normal 9 3 5 4 4" xfId="51057"/>
    <cellStyle name="Normal 9 3 5 4 5" xfId="51058"/>
    <cellStyle name="Normal 9 3 5 4 6" xfId="51059"/>
    <cellStyle name="Normal 9 3 5 5" xfId="51060"/>
    <cellStyle name="Normal 9 3 5 5 2" xfId="51061"/>
    <cellStyle name="Normal 9 3 5 5 2 2" xfId="51062"/>
    <cellStyle name="Normal 9 3 5 5 2 3" xfId="51063"/>
    <cellStyle name="Normal 9 3 5 5 3" xfId="51064"/>
    <cellStyle name="Normal 9 3 5 5 4" xfId="51065"/>
    <cellStyle name="Normal 9 3 5 5 5" xfId="51066"/>
    <cellStyle name="Normal 9 3 5 5 6" xfId="51067"/>
    <cellStyle name="Normal 9 3 5 6" xfId="51068"/>
    <cellStyle name="Normal 9 3 5 6 2" xfId="51069"/>
    <cellStyle name="Normal 9 3 5 6 3" xfId="51070"/>
    <cellStyle name="Normal 9 3 5 7" xfId="51071"/>
    <cellStyle name="Normal 9 3 5 8" xfId="51072"/>
    <cellStyle name="Normal 9 3 5 9" xfId="51073"/>
    <cellStyle name="Normal 9 3 6" xfId="51074"/>
    <cellStyle name="Normal 9 3 6 2" xfId="51075"/>
    <cellStyle name="Normal 9 3 6 2 2" xfId="51076"/>
    <cellStyle name="Normal 9 3 6 2 2 2" xfId="51077"/>
    <cellStyle name="Normal 9 3 6 2 2 2 2" xfId="51078"/>
    <cellStyle name="Normal 9 3 6 2 2 2 3" xfId="51079"/>
    <cellStyle name="Normal 9 3 6 2 2 3" xfId="51080"/>
    <cellStyle name="Normal 9 3 6 2 2 4" xfId="51081"/>
    <cellStyle name="Normal 9 3 6 2 2 5" xfId="51082"/>
    <cellStyle name="Normal 9 3 6 2 2 6" xfId="51083"/>
    <cellStyle name="Normal 9 3 6 2 3" xfId="51084"/>
    <cellStyle name="Normal 9 3 6 2 3 2" xfId="51085"/>
    <cellStyle name="Normal 9 3 6 2 3 3" xfId="51086"/>
    <cellStyle name="Normal 9 3 6 2 4" xfId="51087"/>
    <cellStyle name="Normal 9 3 6 2 5" xfId="51088"/>
    <cellStyle name="Normal 9 3 6 2 6" xfId="51089"/>
    <cellStyle name="Normal 9 3 6 2 7" xfId="51090"/>
    <cellStyle name="Normal 9 3 6 3" xfId="51091"/>
    <cellStyle name="Normal 9 3 6 3 2" xfId="51092"/>
    <cellStyle name="Normal 9 3 6 3 2 2" xfId="51093"/>
    <cellStyle name="Normal 9 3 6 3 2 3" xfId="51094"/>
    <cellStyle name="Normal 9 3 6 3 3" xfId="51095"/>
    <cellStyle name="Normal 9 3 6 3 4" xfId="51096"/>
    <cellStyle name="Normal 9 3 6 3 5" xfId="51097"/>
    <cellStyle name="Normal 9 3 6 3 6" xfId="51098"/>
    <cellStyle name="Normal 9 3 6 4" xfId="51099"/>
    <cellStyle name="Normal 9 3 6 4 2" xfId="51100"/>
    <cellStyle name="Normal 9 3 6 4 2 2" xfId="51101"/>
    <cellStyle name="Normal 9 3 6 4 2 3" xfId="51102"/>
    <cellStyle name="Normal 9 3 6 4 3" xfId="51103"/>
    <cellStyle name="Normal 9 3 6 4 4" xfId="51104"/>
    <cellStyle name="Normal 9 3 6 4 5" xfId="51105"/>
    <cellStyle name="Normal 9 3 6 4 6" xfId="51106"/>
    <cellStyle name="Normal 9 3 6 5" xfId="51107"/>
    <cellStyle name="Normal 9 3 6 5 2" xfId="51108"/>
    <cellStyle name="Normal 9 3 6 5 3" xfId="51109"/>
    <cellStyle name="Normal 9 3 6 6" xfId="51110"/>
    <cellStyle name="Normal 9 3 6 7" xfId="51111"/>
    <cellStyle name="Normal 9 3 6 8" xfId="51112"/>
    <cellStyle name="Normal 9 3 6 9" xfId="51113"/>
    <cellStyle name="Normal 9 3 7" xfId="51114"/>
    <cellStyle name="Normal 9 3 7 2" xfId="51115"/>
    <cellStyle name="Normal 9 3 7 2 2" xfId="51116"/>
    <cellStyle name="Normal 9 3 7 2 2 2" xfId="51117"/>
    <cellStyle name="Normal 9 3 7 2 2 3" xfId="51118"/>
    <cellStyle name="Normal 9 3 7 2 3" xfId="51119"/>
    <cellStyle name="Normal 9 3 7 2 4" xfId="51120"/>
    <cellStyle name="Normal 9 3 7 2 5" xfId="51121"/>
    <cellStyle name="Normal 9 3 7 2 6" xfId="51122"/>
    <cellStyle name="Normal 9 3 7 3" xfId="51123"/>
    <cellStyle name="Normal 9 3 7 3 2" xfId="51124"/>
    <cellStyle name="Normal 9 3 7 3 3" xfId="51125"/>
    <cellStyle name="Normal 9 3 7 4" xfId="51126"/>
    <cellStyle name="Normal 9 3 7 5" xfId="51127"/>
    <cellStyle name="Normal 9 3 7 6" xfId="51128"/>
    <cellStyle name="Normal 9 3 7 7" xfId="51129"/>
    <cellStyle name="Normal 9 3 8" xfId="51130"/>
    <cellStyle name="Normal 9 3 8 2" xfId="51131"/>
    <cellStyle name="Normal 9 3 8 2 2" xfId="51132"/>
    <cellStyle name="Normal 9 3 8 2 3" xfId="51133"/>
    <cellStyle name="Normal 9 3 8 3" xfId="51134"/>
    <cellStyle name="Normal 9 3 8 4" xfId="51135"/>
    <cellStyle name="Normal 9 3 8 5" xfId="51136"/>
    <cellStyle name="Normal 9 3 8 6" xfId="51137"/>
    <cellStyle name="Normal 9 3 9" xfId="51138"/>
    <cellStyle name="Normal 9 3 9 2" xfId="51139"/>
    <cellStyle name="Normal 9 3 9 2 2" xfId="51140"/>
    <cellStyle name="Normal 9 3 9 2 3" xfId="51141"/>
    <cellStyle name="Normal 9 3 9 3" xfId="51142"/>
    <cellStyle name="Normal 9 3 9 4" xfId="51143"/>
    <cellStyle name="Normal 9 3 9 5" xfId="51144"/>
    <cellStyle name="Normal 9 3 9 6" xfId="51145"/>
    <cellStyle name="Normal 9 4" xfId="51146"/>
    <cellStyle name="Normal 9 4 10" xfId="51147"/>
    <cellStyle name="Normal 9 4 10 2" xfId="51148"/>
    <cellStyle name="Normal 9 4 10 3" xfId="51149"/>
    <cellStyle name="Normal 9 4 11" xfId="51150"/>
    <cellStyle name="Normal 9 4 12" xfId="51151"/>
    <cellStyle name="Normal 9 4 13" xfId="51152"/>
    <cellStyle name="Normal 9 4 14" xfId="51153"/>
    <cellStyle name="Normal 9 4 2" xfId="51154"/>
    <cellStyle name="Normal 9 4 2 10" xfId="51155"/>
    <cellStyle name="Normal 9 4 2 11" xfId="51156"/>
    <cellStyle name="Normal 9 4 2 12" xfId="51157"/>
    <cellStyle name="Normal 9 4 2 13" xfId="51158"/>
    <cellStyle name="Normal 9 4 2 2" xfId="51159"/>
    <cellStyle name="Normal 9 4 2 2 10" xfId="51160"/>
    <cellStyle name="Normal 9 4 2 2 2" xfId="51161"/>
    <cellStyle name="Normal 9 4 2 2 2 2" xfId="51162"/>
    <cellStyle name="Normal 9 4 2 2 2 2 2" xfId="51163"/>
    <cellStyle name="Normal 9 4 2 2 2 2 2 2" xfId="51164"/>
    <cellStyle name="Normal 9 4 2 2 2 2 2 3" xfId="51165"/>
    <cellStyle name="Normal 9 4 2 2 2 2 3" xfId="51166"/>
    <cellStyle name="Normal 9 4 2 2 2 2 4" xfId="51167"/>
    <cellStyle name="Normal 9 4 2 2 2 2 5" xfId="51168"/>
    <cellStyle name="Normal 9 4 2 2 2 2 6" xfId="51169"/>
    <cellStyle name="Normal 9 4 2 2 2 3" xfId="51170"/>
    <cellStyle name="Normal 9 4 2 2 2 3 2" xfId="51171"/>
    <cellStyle name="Normal 9 4 2 2 2 3 2 2" xfId="51172"/>
    <cellStyle name="Normal 9 4 2 2 2 3 2 3" xfId="51173"/>
    <cellStyle name="Normal 9 4 2 2 2 3 3" xfId="51174"/>
    <cellStyle name="Normal 9 4 2 2 2 3 4" xfId="51175"/>
    <cellStyle name="Normal 9 4 2 2 2 3 5" xfId="51176"/>
    <cellStyle name="Normal 9 4 2 2 2 3 6" xfId="51177"/>
    <cellStyle name="Normal 9 4 2 2 2 4" xfId="51178"/>
    <cellStyle name="Normal 9 4 2 2 2 4 2" xfId="51179"/>
    <cellStyle name="Normal 9 4 2 2 2 4 3" xfId="51180"/>
    <cellStyle name="Normal 9 4 2 2 2 5" xfId="51181"/>
    <cellStyle name="Normal 9 4 2 2 2 6" xfId="51182"/>
    <cellStyle name="Normal 9 4 2 2 2 7" xfId="51183"/>
    <cellStyle name="Normal 9 4 2 2 2 8" xfId="51184"/>
    <cellStyle name="Normal 9 4 2 2 3" xfId="51185"/>
    <cellStyle name="Normal 9 4 2 2 3 2" xfId="51186"/>
    <cellStyle name="Normal 9 4 2 2 3 2 2" xfId="51187"/>
    <cellStyle name="Normal 9 4 2 2 3 2 2 2" xfId="51188"/>
    <cellStyle name="Normal 9 4 2 2 3 2 2 3" xfId="51189"/>
    <cellStyle name="Normal 9 4 2 2 3 2 3" xfId="51190"/>
    <cellStyle name="Normal 9 4 2 2 3 2 4" xfId="51191"/>
    <cellStyle name="Normal 9 4 2 2 3 2 5" xfId="51192"/>
    <cellStyle name="Normal 9 4 2 2 3 2 6" xfId="51193"/>
    <cellStyle name="Normal 9 4 2 2 3 3" xfId="51194"/>
    <cellStyle name="Normal 9 4 2 2 3 3 2" xfId="51195"/>
    <cellStyle name="Normal 9 4 2 2 3 3 3" xfId="51196"/>
    <cellStyle name="Normal 9 4 2 2 3 4" xfId="51197"/>
    <cellStyle name="Normal 9 4 2 2 3 5" xfId="51198"/>
    <cellStyle name="Normal 9 4 2 2 3 6" xfId="51199"/>
    <cellStyle name="Normal 9 4 2 2 3 7" xfId="51200"/>
    <cellStyle name="Normal 9 4 2 2 4" xfId="51201"/>
    <cellStyle name="Normal 9 4 2 2 4 2" xfId="51202"/>
    <cellStyle name="Normal 9 4 2 2 4 2 2" xfId="51203"/>
    <cellStyle name="Normal 9 4 2 2 4 2 3" xfId="51204"/>
    <cellStyle name="Normal 9 4 2 2 4 3" xfId="51205"/>
    <cellStyle name="Normal 9 4 2 2 4 4" xfId="51206"/>
    <cellStyle name="Normal 9 4 2 2 4 5" xfId="51207"/>
    <cellStyle name="Normal 9 4 2 2 4 6" xfId="51208"/>
    <cellStyle name="Normal 9 4 2 2 5" xfId="51209"/>
    <cellStyle name="Normal 9 4 2 2 5 2" xfId="51210"/>
    <cellStyle name="Normal 9 4 2 2 5 2 2" xfId="51211"/>
    <cellStyle name="Normal 9 4 2 2 5 2 3" xfId="51212"/>
    <cellStyle name="Normal 9 4 2 2 5 3" xfId="51213"/>
    <cellStyle name="Normal 9 4 2 2 5 4" xfId="51214"/>
    <cellStyle name="Normal 9 4 2 2 5 5" xfId="51215"/>
    <cellStyle name="Normal 9 4 2 2 5 6" xfId="51216"/>
    <cellStyle name="Normal 9 4 2 2 6" xfId="51217"/>
    <cellStyle name="Normal 9 4 2 2 6 2" xfId="51218"/>
    <cellStyle name="Normal 9 4 2 2 6 3" xfId="51219"/>
    <cellStyle name="Normal 9 4 2 2 7" xfId="51220"/>
    <cellStyle name="Normal 9 4 2 2 8" xfId="51221"/>
    <cellStyle name="Normal 9 4 2 2 9" xfId="51222"/>
    <cellStyle name="Normal 9 4 2 3" xfId="51223"/>
    <cellStyle name="Normal 9 4 2 3 2" xfId="51224"/>
    <cellStyle name="Normal 9 4 2 3 2 2" xfId="51225"/>
    <cellStyle name="Normal 9 4 2 3 2 2 2" xfId="51226"/>
    <cellStyle name="Normal 9 4 2 3 2 2 2 2" xfId="51227"/>
    <cellStyle name="Normal 9 4 2 3 2 2 2 3" xfId="51228"/>
    <cellStyle name="Normal 9 4 2 3 2 2 3" xfId="51229"/>
    <cellStyle name="Normal 9 4 2 3 2 2 4" xfId="51230"/>
    <cellStyle name="Normal 9 4 2 3 2 2 5" xfId="51231"/>
    <cellStyle name="Normal 9 4 2 3 2 2 6" xfId="51232"/>
    <cellStyle name="Normal 9 4 2 3 2 3" xfId="51233"/>
    <cellStyle name="Normal 9 4 2 3 2 3 2" xfId="51234"/>
    <cellStyle name="Normal 9 4 2 3 2 3 3" xfId="51235"/>
    <cellStyle name="Normal 9 4 2 3 2 4" xfId="51236"/>
    <cellStyle name="Normal 9 4 2 3 2 5" xfId="51237"/>
    <cellStyle name="Normal 9 4 2 3 2 6" xfId="51238"/>
    <cellStyle name="Normal 9 4 2 3 2 7" xfId="51239"/>
    <cellStyle name="Normal 9 4 2 3 3" xfId="51240"/>
    <cellStyle name="Normal 9 4 2 3 3 2" xfId="51241"/>
    <cellStyle name="Normal 9 4 2 3 3 2 2" xfId="51242"/>
    <cellStyle name="Normal 9 4 2 3 3 2 3" xfId="51243"/>
    <cellStyle name="Normal 9 4 2 3 3 3" xfId="51244"/>
    <cellStyle name="Normal 9 4 2 3 3 4" xfId="51245"/>
    <cellStyle name="Normal 9 4 2 3 3 5" xfId="51246"/>
    <cellStyle name="Normal 9 4 2 3 3 6" xfId="51247"/>
    <cellStyle name="Normal 9 4 2 3 4" xfId="51248"/>
    <cellStyle name="Normal 9 4 2 3 4 2" xfId="51249"/>
    <cellStyle name="Normal 9 4 2 3 4 2 2" xfId="51250"/>
    <cellStyle name="Normal 9 4 2 3 4 2 3" xfId="51251"/>
    <cellStyle name="Normal 9 4 2 3 4 3" xfId="51252"/>
    <cellStyle name="Normal 9 4 2 3 4 4" xfId="51253"/>
    <cellStyle name="Normal 9 4 2 3 4 5" xfId="51254"/>
    <cellStyle name="Normal 9 4 2 3 4 6" xfId="51255"/>
    <cellStyle name="Normal 9 4 2 3 5" xfId="51256"/>
    <cellStyle name="Normal 9 4 2 3 5 2" xfId="51257"/>
    <cellStyle name="Normal 9 4 2 3 5 3" xfId="51258"/>
    <cellStyle name="Normal 9 4 2 3 6" xfId="51259"/>
    <cellStyle name="Normal 9 4 2 3 7" xfId="51260"/>
    <cellStyle name="Normal 9 4 2 3 8" xfId="51261"/>
    <cellStyle name="Normal 9 4 2 3 9" xfId="51262"/>
    <cellStyle name="Normal 9 4 2 4" xfId="51263"/>
    <cellStyle name="Normal 9 4 2 4 2" xfId="51264"/>
    <cellStyle name="Normal 9 4 2 4 2 2" xfId="51265"/>
    <cellStyle name="Normal 9 4 2 4 2 2 2" xfId="51266"/>
    <cellStyle name="Normal 9 4 2 4 2 2 3" xfId="51267"/>
    <cellStyle name="Normal 9 4 2 4 2 3" xfId="51268"/>
    <cellStyle name="Normal 9 4 2 4 2 4" xfId="51269"/>
    <cellStyle name="Normal 9 4 2 4 2 5" xfId="51270"/>
    <cellStyle name="Normal 9 4 2 4 2 6" xfId="51271"/>
    <cellStyle name="Normal 9 4 2 4 3" xfId="51272"/>
    <cellStyle name="Normal 9 4 2 4 3 2" xfId="51273"/>
    <cellStyle name="Normal 9 4 2 4 3 3" xfId="51274"/>
    <cellStyle name="Normal 9 4 2 4 4" xfId="51275"/>
    <cellStyle name="Normal 9 4 2 4 5" xfId="51276"/>
    <cellStyle name="Normal 9 4 2 4 6" xfId="51277"/>
    <cellStyle name="Normal 9 4 2 4 7" xfId="51278"/>
    <cellStyle name="Normal 9 4 2 5" xfId="51279"/>
    <cellStyle name="Normal 9 4 2 5 2" xfId="51280"/>
    <cellStyle name="Normal 9 4 2 5 2 2" xfId="51281"/>
    <cellStyle name="Normal 9 4 2 5 2 3" xfId="51282"/>
    <cellStyle name="Normal 9 4 2 5 3" xfId="51283"/>
    <cellStyle name="Normal 9 4 2 5 4" xfId="51284"/>
    <cellStyle name="Normal 9 4 2 5 5" xfId="51285"/>
    <cellStyle name="Normal 9 4 2 5 6" xfId="51286"/>
    <cellStyle name="Normal 9 4 2 6" xfId="51287"/>
    <cellStyle name="Normal 9 4 2 6 2" xfId="51288"/>
    <cellStyle name="Normal 9 4 2 6 2 2" xfId="51289"/>
    <cellStyle name="Normal 9 4 2 6 2 3" xfId="51290"/>
    <cellStyle name="Normal 9 4 2 6 3" xfId="51291"/>
    <cellStyle name="Normal 9 4 2 6 4" xfId="51292"/>
    <cellStyle name="Normal 9 4 2 6 5" xfId="51293"/>
    <cellStyle name="Normal 9 4 2 6 6" xfId="51294"/>
    <cellStyle name="Normal 9 4 2 7" xfId="51295"/>
    <cellStyle name="Normal 9 4 2 7 2" xfId="51296"/>
    <cellStyle name="Normal 9 4 2 7 2 2" xfId="51297"/>
    <cellStyle name="Normal 9 4 2 7 2 3" xfId="51298"/>
    <cellStyle name="Normal 9 4 2 7 3" xfId="51299"/>
    <cellStyle name="Normal 9 4 2 7 4" xfId="51300"/>
    <cellStyle name="Normal 9 4 2 7 5" xfId="51301"/>
    <cellStyle name="Normal 9 4 2 7 6" xfId="51302"/>
    <cellStyle name="Normal 9 4 2 8" xfId="51303"/>
    <cellStyle name="Normal 9 4 2 8 2" xfId="51304"/>
    <cellStyle name="Normal 9 4 2 8 2 2" xfId="51305"/>
    <cellStyle name="Normal 9 4 2 8 2 3" xfId="51306"/>
    <cellStyle name="Normal 9 4 2 8 3" xfId="51307"/>
    <cellStyle name="Normal 9 4 2 8 4" xfId="51308"/>
    <cellStyle name="Normal 9 4 2 8 5" xfId="51309"/>
    <cellStyle name="Normal 9 4 2 8 6" xfId="51310"/>
    <cellStyle name="Normal 9 4 2 9" xfId="51311"/>
    <cellStyle name="Normal 9 4 2 9 2" xfId="51312"/>
    <cellStyle name="Normal 9 4 2 9 3" xfId="51313"/>
    <cellStyle name="Normal 9 4 3" xfId="51314"/>
    <cellStyle name="Normal 9 4 3 10" xfId="51315"/>
    <cellStyle name="Normal 9 4 3 2" xfId="51316"/>
    <cellStyle name="Normal 9 4 3 2 2" xfId="51317"/>
    <cellStyle name="Normal 9 4 3 2 2 2" xfId="51318"/>
    <cellStyle name="Normal 9 4 3 2 2 2 2" xfId="51319"/>
    <cellStyle name="Normal 9 4 3 2 2 2 3" xfId="51320"/>
    <cellStyle name="Normal 9 4 3 2 2 3" xfId="51321"/>
    <cellStyle name="Normal 9 4 3 2 2 4" xfId="51322"/>
    <cellStyle name="Normal 9 4 3 2 2 5" xfId="51323"/>
    <cellStyle name="Normal 9 4 3 2 2 6" xfId="51324"/>
    <cellStyle name="Normal 9 4 3 2 3" xfId="51325"/>
    <cellStyle name="Normal 9 4 3 2 3 2" xfId="51326"/>
    <cellStyle name="Normal 9 4 3 2 3 2 2" xfId="51327"/>
    <cellStyle name="Normal 9 4 3 2 3 2 3" xfId="51328"/>
    <cellStyle name="Normal 9 4 3 2 3 3" xfId="51329"/>
    <cellStyle name="Normal 9 4 3 2 3 4" xfId="51330"/>
    <cellStyle name="Normal 9 4 3 2 3 5" xfId="51331"/>
    <cellStyle name="Normal 9 4 3 2 3 6" xfId="51332"/>
    <cellStyle name="Normal 9 4 3 2 4" xfId="51333"/>
    <cellStyle name="Normal 9 4 3 2 4 2" xfId="51334"/>
    <cellStyle name="Normal 9 4 3 2 4 3" xfId="51335"/>
    <cellStyle name="Normal 9 4 3 2 5" xfId="51336"/>
    <cellStyle name="Normal 9 4 3 2 6" xfId="51337"/>
    <cellStyle name="Normal 9 4 3 2 7" xfId="51338"/>
    <cellStyle name="Normal 9 4 3 2 8" xfId="51339"/>
    <cellStyle name="Normal 9 4 3 3" xfId="51340"/>
    <cellStyle name="Normal 9 4 3 3 2" xfId="51341"/>
    <cellStyle name="Normal 9 4 3 3 2 2" xfId="51342"/>
    <cellStyle name="Normal 9 4 3 3 2 2 2" xfId="51343"/>
    <cellStyle name="Normal 9 4 3 3 2 2 3" xfId="51344"/>
    <cellStyle name="Normal 9 4 3 3 2 3" xfId="51345"/>
    <cellStyle name="Normal 9 4 3 3 2 4" xfId="51346"/>
    <cellStyle name="Normal 9 4 3 3 2 5" xfId="51347"/>
    <cellStyle name="Normal 9 4 3 3 2 6" xfId="51348"/>
    <cellStyle name="Normal 9 4 3 3 3" xfId="51349"/>
    <cellStyle name="Normal 9 4 3 3 3 2" xfId="51350"/>
    <cellStyle name="Normal 9 4 3 3 3 3" xfId="51351"/>
    <cellStyle name="Normal 9 4 3 3 4" xfId="51352"/>
    <cellStyle name="Normal 9 4 3 3 5" xfId="51353"/>
    <cellStyle name="Normal 9 4 3 3 6" xfId="51354"/>
    <cellStyle name="Normal 9 4 3 3 7" xfId="51355"/>
    <cellStyle name="Normal 9 4 3 4" xfId="51356"/>
    <cellStyle name="Normal 9 4 3 4 2" xfId="51357"/>
    <cellStyle name="Normal 9 4 3 4 2 2" xfId="51358"/>
    <cellStyle name="Normal 9 4 3 4 2 3" xfId="51359"/>
    <cellStyle name="Normal 9 4 3 4 3" xfId="51360"/>
    <cellStyle name="Normal 9 4 3 4 4" xfId="51361"/>
    <cellStyle name="Normal 9 4 3 4 5" xfId="51362"/>
    <cellStyle name="Normal 9 4 3 4 6" xfId="51363"/>
    <cellStyle name="Normal 9 4 3 5" xfId="51364"/>
    <cellStyle name="Normal 9 4 3 5 2" xfId="51365"/>
    <cellStyle name="Normal 9 4 3 5 2 2" xfId="51366"/>
    <cellStyle name="Normal 9 4 3 5 2 3" xfId="51367"/>
    <cellStyle name="Normal 9 4 3 5 3" xfId="51368"/>
    <cellStyle name="Normal 9 4 3 5 4" xfId="51369"/>
    <cellStyle name="Normal 9 4 3 5 5" xfId="51370"/>
    <cellStyle name="Normal 9 4 3 5 6" xfId="51371"/>
    <cellStyle name="Normal 9 4 3 6" xfId="51372"/>
    <cellStyle name="Normal 9 4 3 6 2" xfId="51373"/>
    <cellStyle name="Normal 9 4 3 6 3" xfId="51374"/>
    <cellStyle name="Normal 9 4 3 7" xfId="51375"/>
    <cellStyle name="Normal 9 4 3 8" xfId="51376"/>
    <cellStyle name="Normal 9 4 3 9" xfId="51377"/>
    <cellStyle name="Normal 9 4 4" xfId="51378"/>
    <cellStyle name="Normal 9 4 4 2" xfId="51379"/>
    <cellStyle name="Normal 9 4 4 2 2" xfId="51380"/>
    <cellStyle name="Normal 9 4 4 2 2 2" xfId="51381"/>
    <cellStyle name="Normal 9 4 4 2 2 2 2" xfId="51382"/>
    <cellStyle name="Normal 9 4 4 2 2 2 3" xfId="51383"/>
    <cellStyle name="Normal 9 4 4 2 2 3" xfId="51384"/>
    <cellStyle name="Normal 9 4 4 2 2 4" xfId="51385"/>
    <cellStyle name="Normal 9 4 4 2 2 5" xfId="51386"/>
    <cellStyle name="Normal 9 4 4 2 2 6" xfId="51387"/>
    <cellStyle name="Normal 9 4 4 2 3" xfId="51388"/>
    <cellStyle name="Normal 9 4 4 2 3 2" xfId="51389"/>
    <cellStyle name="Normal 9 4 4 2 3 3" xfId="51390"/>
    <cellStyle name="Normal 9 4 4 2 4" xfId="51391"/>
    <cellStyle name="Normal 9 4 4 2 5" xfId="51392"/>
    <cellStyle name="Normal 9 4 4 2 6" xfId="51393"/>
    <cellStyle name="Normal 9 4 4 2 7" xfId="51394"/>
    <cellStyle name="Normal 9 4 4 3" xfId="51395"/>
    <cellStyle name="Normal 9 4 4 3 2" xfId="51396"/>
    <cellStyle name="Normal 9 4 4 3 2 2" xfId="51397"/>
    <cellStyle name="Normal 9 4 4 3 2 3" xfId="51398"/>
    <cellStyle name="Normal 9 4 4 3 3" xfId="51399"/>
    <cellStyle name="Normal 9 4 4 3 4" xfId="51400"/>
    <cellStyle name="Normal 9 4 4 3 5" xfId="51401"/>
    <cellStyle name="Normal 9 4 4 3 6" xfId="51402"/>
    <cellStyle name="Normal 9 4 4 4" xfId="51403"/>
    <cellStyle name="Normal 9 4 4 4 2" xfId="51404"/>
    <cellStyle name="Normal 9 4 4 4 2 2" xfId="51405"/>
    <cellStyle name="Normal 9 4 4 4 2 3" xfId="51406"/>
    <cellStyle name="Normal 9 4 4 4 3" xfId="51407"/>
    <cellStyle name="Normal 9 4 4 4 4" xfId="51408"/>
    <cellStyle name="Normal 9 4 4 4 5" xfId="51409"/>
    <cellStyle name="Normal 9 4 4 4 6" xfId="51410"/>
    <cellStyle name="Normal 9 4 4 5" xfId="51411"/>
    <cellStyle name="Normal 9 4 4 5 2" xfId="51412"/>
    <cellStyle name="Normal 9 4 4 5 3" xfId="51413"/>
    <cellStyle name="Normal 9 4 4 6" xfId="51414"/>
    <cellStyle name="Normal 9 4 4 7" xfId="51415"/>
    <cellStyle name="Normal 9 4 4 8" xfId="51416"/>
    <cellStyle name="Normal 9 4 4 9" xfId="51417"/>
    <cellStyle name="Normal 9 4 5" xfId="51418"/>
    <cellStyle name="Normal 9 4 5 2" xfId="51419"/>
    <cellStyle name="Normal 9 4 5 2 2" xfId="51420"/>
    <cellStyle name="Normal 9 4 5 2 2 2" xfId="51421"/>
    <cellStyle name="Normal 9 4 5 2 2 3" xfId="51422"/>
    <cellStyle name="Normal 9 4 5 2 3" xfId="51423"/>
    <cellStyle name="Normal 9 4 5 2 4" xfId="51424"/>
    <cellStyle name="Normal 9 4 5 2 5" xfId="51425"/>
    <cellStyle name="Normal 9 4 5 2 6" xfId="51426"/>
    <cellStyle name="Normal 9 4 5 3" xfId="51427"/>
    <cellStyle name="Normal 9 4 5 3 2" xfId="51428"/>
    <cellStyle name="Normal 9 4 5 3 3" xfId="51429"/>
    <cellStyle name="Normal 9 4 5 4" xfId="51430"/>
    <cellStyle name="Normal 9 4 5 5" xfId="51431"/>
    <cellStyle name="Normal 9 4 5 6" xfId="51432"/>
    <cellStyle name="Normal 9 4 5 7" xfId="51433"/>
    <cellStyle name="Normal 9 4 6" xfId="51434"/>
    <cellStyle name="Normal 9 4 6 2" xfId="51435"/>
    <cellStyle name="Normal 9 4 6 2 2" xfId="51436"/>
    <cellStyle name="Normal 9 4 6 2 3" xfId="51437"/>
    <cellStyle name="Normal 9 4 6 3" xfId="51438"/>
    <cellStyle name="Normal 9 4 6 4" xfId="51439"/>
    <cellStyle name="Normal 9 4 6 5" xfId="51440"/>
    <cellStyle name="Normal 9 4 6 6" xfId="51441"/>
    <cellStyle name="Normal 9 4 7" xfId="51442"/>
    <cellStyle name="Normal 9 4 7 2" xfId="51443"/>
    <cellStyle name="Normal 9 4 7 2 2" xfId="51444"/>
    <cellStyle name="Normal 9 4 7 2 3" xfId="51445"/>
    <cellStyle name="Normal 9 4 7 3" xfId="51446"/>
    <cellStyle name="Normal 9 4 7 4" xfId="51447"/>
    <cellStyle name="Normal 9 4 7 5" xfId="51448"/>
    <cellStyle name="Normal 9 4 7 6" xfId="51449"/>
    <cellStyle name="Normal 9 4 8" xfId="51450"/>
    <cellStyle name="Normal 9 4 8 2" xfId="51451"/>
    <cellStyle name="Normal 9 4 8 2 2" xfId="51452"/>
    <cellStyle name="Normal 9 4 8 2 3" xfId="51453"/>
    <cellStyle name="Normal 9 4 8 3" xfId="51454"/>
    <cellStyle name="Normal 9 4 8 4" xfId="51455"/>
    <cellStyle name="Normal 9 4 8 5" xfId="51456"/>
    <cellStyle name="Normal 9 4 8 6" xfId="51457"/>
    <cellStyle name="Normal 9 4 9" xfId="51458"/>
    <cellStyle name="Normal 9 4 9 2" xfId="51459"/>
    <cellStyle name="Normal 9 4 9 2 2" xfId="51460"/>
    <cellStyle name="Normal 9 4 9 2 3" xfId="51461"/>
    <cellStyle name="Normal 9 4 9 3" xfId="51462"/>
    <cellStyle name="Normal 9 4 9 4" xfId="51463"/>
    <cellStyle name="Normal 9 4 9 5" xfId="51464"/>
    <cellStyle name="Normal 9 4 9 6" xfId="51465"/>
    <cellStyle name="Normal 9 5" xfId="51466"/>
    <cellStyle name="Normal 9 5 10" xfId="51467"/>
    <cellStyle name="Normal 9 5 10 2" xfId="51468"/>
    <cellStyle name="Normal 9 5 10 3" xfId="51469"/>
    <cellStyle name="Normal 9 5 11" xfId="51470"/>
    <cellStyle name="Normal 9 5 12" xfId="51471"/>
    <cellStyle name="Normal 9 5 13" xfId="51472"/>
    <cellStyle name="Normal 9 5 14" xfId="51473"/>
    <cellStyle name="Normal 9 5 2" xfId="51474"/>
    <cellStyle name="Normal 9 5 2 10" xfId="51475"/>
    <cellStyle name="Normal 9 5 2 11" xfId="51476"/>
    <cellStyle name="Normal 9 5 2 12" xfId="51477"/>
    <cellStyle name="Normal 9 5 2 13" xfId="51478"/>
    <cellStyle name="Normal 9 5 2 2" xfId="51479"/>
    <cellStyle name="Normal 9 5 2 2 10" xfId="51480"/>
    <cellStyle name="Normal 9 5 2 2 2" xfId="51481"/>
    <cellStyle name="Normal 9 5 2 2 2 2" xfId="51482"/>
    <cellStyle name="Normal 9 5 2 2 2 2 2" xfId="51483"/>
    <cellStyle name="Normal 9 5 2 2 2 2 2 2" xfId="51484"/>
    <cellStyle name="Normal 9 5 2 2 2 2 2 3" xfId="51485"/>
    <cellStyle name="Normal 9 5 2 2 2 2 3" xfId="51486"/>
    <cellStyle name="Normal 9 5 2 2 2 2 4" xfId="51487"/>
    <cellStyle name="Normal 9 5 2 2 2 2 5" xfId="51488"/>
    <cellStyle name="Normal 9 5 2 2 2 2 6" xfId="51489"/>
    <cellStyle name="Normal 9 5 2 2 2 3" xfId="51490"/>
    <cellStyle name="Normal 9 5 2 2 2 3 2" xfId="51491"/>
    <cellStyle name="Normal 9 5 2 2 2 3 2 2" xfId="51492"/>
    <cellStyle name="Normal 9 5 2 2 2 3 2 3" xfId="51493"/>
    <cellStyle name="Normal 9 5 2 2 2 3 3" xfId="51494"/>
    <cellStyle name="Normal 9 5 2 2 2 3 4" xfId="51495"/>
    <cellStyle name="Normal 9 5 2 2 2 3 5" xfId="51496"/>
    <cellStyle name="Normal 9 5 2 2 2 3 6" xfId="51497"/>
    <cellStyle name="Normal 9 5 2 2 2 4" xfId="51498"/>
    <cellStyle name="Normal 9 5 2 2 2 4 2" xfId="51499"/>
    <cellStyle name="Normal 9 5 2 2 2 4 3" xfId="51500"/>
    <cellStyle name="Normal 9 5 2 2 2 5" xfId="51501"/>
    <cellStyle name="Normal 9 5 2 2 2 6" xfId="51502"/>
    <cellStyle name="Normal 9 5 2 2 2 7" xfId="51503"/>
    <cellStyle name="Normal 9 5 2 2 2 8" xfId="51504"/>
    <cellStyle name="Normal 9 5 2 2 3" xfId="51505"/>
    <cellStyle name="Normal 9 5 2 2 3 2" xfId="51506"/>
    <cellStyle name="Normal 9 5 2 2 3 2 2" xfId="51507"/>
    <cellStyle name="Normal 9 5 2 2 3 2 2 2" xfId="51508"/>
    <cellStyle name="Normal 9 5 2 2 3 2 2 3" xfId="51509"/>
    <cellStyle name="Normal 9 5 2 2 3 2 3" xfId="51510"/>
    <cellStyle name="Normal 9 5 2 2 3 2 4" xfId="51511"/>
    <cellStyle name="Normal 9 5 2 2 3 2 5" xfId="51512"/>
    <cellStyle name="Normal 9 5 2 2 3 2 6" xfId="51513"/>
    <cellStyle name="Normal 9 5 2 2 3 3" xfId="51514"/>
    <cellStyle name="Normal 9 5 2 2 3 3 2" xfId="51515"/>
    <cellStyle name="Normal 9 5 2 2 3 3 3" xfId="51516"/>
    <cellStyle name="Normal 9 5 2 2 3 4" xfId="51517"/>
    <cellStyle name="Normal 9 5 2 2 3 5" xfId="51518"/>
    <cellStyle name="Normal 9 5 2 2 3 6" xfId="51519"/>
    <cellStyle name="Normal 9 5 2 2 3 7" xfId="51520"/>
    <cellStyle name="Normal 9 5 2 2 4" xfId="51521"/>
    <cellStyle name="Normal 9 5 2 2 4 2" xfId="51522"/>
    <cellStyle name="Normal 9 5 2 2 4 2 2" xfId="51523"/>
    <cellStyle name="Normal 9 5 2 2 4 2 3" xfId="51524"/>
    <cellStyle name="Normal 9 5 2 2 4 3" xfId="51525"/>
    <cellStyle name="Normal 9 5 2 2 4 4" xfId="51526"/>
    <cellStyle name="Normal 9 5 2 2 4 5" xfId="51527"/>
    <cellStyle name="Normal 9 5 2 2 4 6" xfId="51528"/>
    <cellStyle name="Normal 9 5 2 2 5" xfId="51529"/>
    <cellStyle name="Normal 9 5 2 2 5 2" xfId="51530"/>
    <cellStyle name="Normal 9 5 2 2 5 2 2" xfId="51531"/>
    <cellStyle name="Normal 9 5 2 2 5 2 3" xfId="51532"/>
    <cellStyle name="Normal 9 5 2 2 5 3" xfId="51533"/>
    <cellStyle name="Normal 9 5 2 2 5 4" xfId="51534"/>
    <cellStyle name="Normal 9 5 2 2 5 5" xfId="51535"/>
    <cellStyle name="Normal 9 5 2 2 5 6" xfId="51536"/>
    <cellStyle name="Normal 9 5 2 2 6" xfId="51537"/>
    <cellStyle name="Normal 9 5 2 2 6 2" xfId="51538"/>
    <cellStyle name="Normal 9 5 2 2 6 3" xfId="51539"/>
    <cellStyle name="Normal 9 5 2 2 7" xfId="51540"/>
    <cellStyle name="Normal 9 5 2 2 8" xfId="51541"/>
    <cellStyle name="Normal 9 5 2 2 9" xfId="51542"/>
    <cellStyle name="Normal 9 5 2 3" xfId="51543"/>
    <cellStyle name="Normal 9 5 2 3 2" xfId="51544"/>
    <cellStyle name="Normal 9 5 2 3 2 2" xfId="51545"/>
    <cellStyle name="Normal 9 5 2 3 2 2 2" xfId="51546"/>
    <cellStyle name="Normal 9 5 2 3 2 2 2 2" xfId="51547"/>
    <cellStyle name="Normal 9 5 2 3 2 2 2 3" xfId="51548"/>
    <cellStyle name="Normal 9 5 2 3 2 2 3" xfId="51549"/>
    <cellStyle name="Normal 9 5 2 3 2 2 4" xfId="51550"/>
    <cellStyle name="Normal 9 5 2 3 2 2 5" xfId="51551"/>
    <cellStyle name="Normal 9 5 2 3 2 2 6" xfId="51552"/>
    <cellStyle name="Normal 9 5 2 3 2 3" xfId="51553"/>
    <cellStyle name="Normal 9 5 2 3 2 3 2" xfId="51554"/>
    <cellStyle name="Normal 9 5 2 3 2 3 3" xfId="51555"/>
    <cellStyle name="Normal 9 5 2 3 2 4" xfId="51556"/>
    <cellStyle name="Normal 9 5 2 3 2 5" xfId="51557"/>
    <cellStyle name="Normal 9 5 2 3 2 6" xfId="51558"/>
    <cellStyle name="Normal 9 5 2 3 2 7" xfId="51559"/>
    <cellStyle name="Normal 9 5 2 3 3" xfId="51560"/>
    <cellStyle name="Normal 9 5 2 3 3 2" xfId="51561"/>
    <cellStyle name="Normal 9 5 2 3 3 2 2" xfId="51562"/>
    <cellStyle name="Normal 9 5 2 3 3 2 3" xfId="51563"/>
    <cellStyle name="Normal 9 5 2 3 3 3" xfId="51564"/>
    <cellStyle name="Normal 9 5 2 3 3 4" xfId="51565"/>
    <cellStyle name="Normal 9 5 2 3 3 5" xfId="51566"/>
    <cellStyle name="Normal 9 5 2 3 3 6" xfId="51567"/>
    <cellStyle name="Normal 9 5 2 3 4" xfId="51568"/>
    <cellStyle name="Normal 9 5 2 3 4 2" xfId="51569"/>
    <cellStyle name="Normal 9 5 2 3 4 2 2" xfId="51570"/>
    <cellStyle name="Normal 9 5 2 3 4 2 3" xfId="51571"/>
    <cellStyle name="Normal 9 5 2 3 4 3" xfId="51572"/>
    <cellStyle name="Normal 9 5 2 3 4 4" xfId="51573"/>
    <cellStyle name="Normal 9 5 2 3 4 5" xfId="51574"/>
    <cellStyle name="Normal 9 5 2 3 4 6" xfId="51575"/>
    <cellStyle name="Normal 9 5 2 3 5" xfId="51576"/>
    <cellStyle name="Normal 9 5 2 3 5 2" xfId="51577"/>
    <cellStyle name="Normal 9 5 2 3 5 3" xfId="51578"/>
    <cellStyle name="Normal 9 5 2 3 6" xfId="51579"/>
    <cellStyle name="Normal 9 5 2 3 7" xfId="51580"/>
    <cellStyle name="Normal 9 5 2 3 8" xfId="51581"/>
    <cellStyle name="Normal 9 5 2 3 9" xfId="51582"/>
    <cellStyle name="Normal 9 5 2 4" xfId="51583"/>
    <cellStyle name="Normal 9 5 2 4 2" xfId="51584"/>
    <cellStyle name="Normal 9 5 2 4 2 2" xfId="51585"/>
    <cellStyle name="Normal 9 5 2 4 2 2 2" xfId="51586"/>
    <cellStyle name="Normal 9 5 2 4 2 2 3" xfId="51587"/>
    <cellStyle name="Normal 9 5 2 4 2 3" xfId="51588"/>
    <cellStyle name="Normal 9 5 2 4 2 4" xfId="51589"/>
    <cellStyle name="Normal 9 5 2 4 2 5" xfId="51590"/>
    <cellStyle name="Normal 9 5 2 4 2 6" xfId="51591"/>
    <cellStyle name="Normal 9 5 2 4 3" xfId="51592"/>
    <cellStyle name="Normal 9 5 2 4 3 2" xfId="51593"/>
    <cellStyle name="Normal 9 5 2 4 3 3" xfId="51594"/>
    <cellStyle name="Normal 9 5 2 4 4" xfId="51595"/>
    <cellStyle name="Normal 9 5 2 4 5" xfId="51596"/>
    <cellStyle name="Normal 9 5 2 4 6" xfId="51597"/>
    <cellStyle name="Normal 9 5 2 4 7" xfId="51598"/>
    <cellStyle name="Normal 9 5 2 5" xfId="51599"/>
    <cellStyle name="Normal 9 5 2 5 2" xfId="51600"/>
    <cellStyle name="Normal 9 5 2 5 2 2" xfId="51601"/>
    <cellStyle name="Normal 9 5 2 5 2 3" xfId="51602"/>
    <cellStyle name="Normal 9 5 2 5 3" xfId="51603"/>
    <cellStyle name="Normal 9 5 2 5 4" xfId="51604"/>
    <cellStyle name="Normal 9 5 2 5 5" xfId="51605"/>
    <cellStyle name="Normal 9 5 2 5 6" xfId="51606"/>
    <cellStyle name="Normal 9 5 2 6" xfId="51607"/>
    <cellStyle name="Normal 9 5 2 6 2" xfId="51608"/>
    <cellStyle name="Normal 9 5 2 6 2 2" xfId="51609"/>
    <cellStyle name="Normal 9 5 2 6 2 3" xfId="51610"/>
    <cellStyle name="Normal 9 5 2 6 3" xfId="51611"/>
    <cellStyle name="Normal 9 5 2 6 4" xfId="51612"/>
    <cellStyle name="Normal 9 5 2 6 5" xfId="51613"/>
    <cellStyle name="Normal 9 5 2 6 6" xfId="51614"/>
    <cellStyle name="Normal 9 5 2 7" xfId="51615"/>
    <cellStyle name="Normal 9 5 2 7 2" xfId="51616"/>
    <cellStyle name="Normal 9 5 2 7 2 2" xfId="51617"/>
    <cellStyle name="Normal 9 5 2 7 2 3" xfId="51618"/>
    <cellStyle name="Normal 9 5 2 7 3" xfId="51619"/>
    <cellStyle name="Normal 9 5 2 7 4" xfId="51620"/>
    <cellStyle name="Normal 9 5 2 7 5" xfId="51621"/>
    <cellStyle name="Normal 9 5 2 7 6" xfId="51622"/>
    <cellStyle name="Normal 9 5 2 8" xfId="51623"/>
    <cellStyle name="Normal 9 5 2 8 2" xfId="51624"/>
    <cellStyle name="Normal 9 5 2 8 2 2" xfId="51625"/>
    <cellStyle name="Normal 9 5 2 8 2 3" xfId="51626"/>
    <cellStyle name="Normal 9 5 2 8 3" xfId="51627"/>
    <cellStyle name="Normal 9 5 2 8 4" xfId="51628"/>
    <cellStyle name="Normal 9 5 2 8 5" xfId="51629"/>
    <cellStyle name="Normal 9 5 2 8 6" xfId="51630"/>
    <cellStyle name="Normal 9 5 2 9" xfId="51631"/>
    <cellStyle name="Normal 9 5 2 9 2" xfId="51632"/>
    <cellStyle name="Normal 9 5 2 9 3" xfId="51633"/>
    <cellStyle name="Normal 9 5 3" xfId="51634"/>
    <cellStyle name="Normal 9 5 3 10" xfId="51635"/>
    <cellStyle name="Normal 9 5 3 2" xfId="51636"/>
    <cellStyle name="Normal 9 5 3 2 2" xfId="51637"/>
    <cellStyle name="Normal 9 5 3 2 2 2" xfId="51638"/>
    <cellStyle name="Normal 9 5 3 2 2 2 2" xfId="51639"/>
    <cellStyle name="Normal 9 5 3 2 2 2 3" xfId="51640"/>
    <cellStyle name="Normal 9 5 3 2 2 3" xfId="51641"/>
    <cellStyle name="Normal 9 5 3 2 2 4" xfId="51642"/>
    <cellStyle name="Normal 9 5 3 2 2 5" xfId="51643"/>
    <cellStyle name="Normal 9 5 3 2 2 6" xfId="51644"/>
    <cellStyle name="Normal 9 5 3 2 3" xfId="51645"/>
    <cellStyle name="Normal 9 5 3 2 3 2" xfId="51646"/>
    <cellStyle name="Normal 9 5 3 2 3 2 2" xfId="51647"/>
    <cellStyle name="Normal 9 5 3 2 3 2 3" xfId="51648"/>
    <cellStyle name="Normal 9 5 3 2 3 3" xfId="51649"/>
    <cellStyle name="Normal 9 5 3 2 3 4" xfId="51650"/>
    <cellStyle name="Normal 9 5 3 2 3 5" xfId="51651"/>
    <cellStyle name="Normal 9 5 3 2 3 6" xfId="51652"/>
    <cellStyle name="Normal 9 5 3 2 4" xfId="51653"/>
    <cellStyle name="Normal 9 5 3 2 4 2" xfId="51654"/>
    <cellStyle name="Normal 9 5 3 2 4 3" xfId="51655"/>
    <cellStyle name="Normal 9 5 3 2 5" xfId="51656"/>
    <cellStyle name="Normal 9 5 3 2 6" xfId="51657"/>
    <cellStyle name="Normal 9 5 3 2 7" xfId="51658"/>
    <cellStyle name="Normal 9 5 3 2 8" xfId="51659"/>
    <cellStyle name="Normal 9 5 3 3" xfId="51660"/>
    <cellStyle name="Normal 9 5 3 3 2" xfId="51661"/>
    <cellStyle name="Normal 9 5 3 3 2 2" xfId="51662"/>
    <cellStyle name="Normal 9 5 3 3 2 2 2" xfId="51663"/>
    <cellStyle name="Normal 9 5 3 3 2 2 3" xfId="51664"/>
    <cellStyle name="Normal 9 5 3 3 2 3" xfId="51665"/>
    <cellStyle name="Normal 9 5 3 3 2 4" xfId="51666"/>
    <cellStyle name="Normal 9 5 3 3 2 5" xfId="51667"/>
    <cellStyle name="Normal 9 5 3 3 2 6" xfId="51668"/>
    <cellStyle name="Normal 9 5 3 3 3" xfId="51669"/>
    <cellStyle name="Normal 9 5 3 3 3 2" xfId="51670"/>
    <cellStyle name="Normal 9 5 3 3 3 3" xfId="51671"/>
    <cellStyle name="Normal 9 5 3 3 4" xfId="51672"/>
    <cellStyle name="Normal 9 5 3 3 5" xfId="51673"/>
    <cellStyle name="Normal 9 5 3 3 6" xfId="51674"/>
    <cellStyle name="Normal 9 5 3 3 7" xfId="51675"/>
    <cellStyle name="Normal 9 5 3 4" xfId="51676"/>
    <cellStyle name="Normal 9 5 3 4 2" xfId="51677"/>
    <cellStyle name="Normal 9 5 3 4 2 2" xfId="51678"/>
    <cellStyle name="Normal 9 5 3 4 2 3" xfId="51679"/>
    <cellStyle name="Normal 9 5 3 4 3" xfId="51680"/>
    <cellStyle name="Normal 9 5 3 4 4" xfId="51681"/>
    <cellStyle name="Normal 9 5 3 4 5" xfId="51682"/>
    <cellStyle name="Normal 9 5 3 4 6" xfId="51683"/>
    <cellStyle name="Normal 9 5 3 5" xfId="51684"/>
    <cellStyle name="Normal 9 5 3 5 2" xfId="51685"/>
    <cellStyle name="Normal 9 5 3 5 2 2" xfId="51686"/>
    <cellStyle name="Normal 9 5 3 5 2 3" xfId="51687"/>
    <cellStyle name="Normal 9 5 3 5 3" xfId="51688"/>
    <cellStyle name="Normal 9 5 3 5 4" xfId="51689"/>
    <cellStyle name="Normal 9 5 3 5 5" xfId="51690"/>
    <cellStyle name="Normal 9 5 3 5 6" xfId="51691"/>
    <cellStyle name="Normal 9 5 3 6" xfId="51692"/>
    <cellStyle name="Normal 9 5 3 6 2" xfId="51693"/>
    <cellStyle name="Normal 9 5 3 6 3" xfId="51694"/>
    <cellStyle name="Normal 9 5 3 7" xfId="51695"/>
    <cellStyle name="Normal 9 5 3 8" xfId="51696"/>
    <cellStyle name="Normal 9 5 3 9" xfId="51697"/>
    <cellStyle name="Normal 9 5 4" xfId="51698"/>
    <cellStyle name="Normal 9 5 4 2" xfId="51699"/>
    <cellStyle name="Normal 9 5 4 2 2" xfId="51700"/>
    <cellStyle name="Normal 9 5 4 2 2 2" xfId="51701"/>
    <cellStyle name="Normal 9 5 4 2 2 2 2" xfId="51702"/>
    <cellStyle name="Normal 9 5 4 2 2 2 3" xfId="51703"/>
    <cellStyle name="Normal 9 5 4 2 2 3" xfId="51704"/>
    <cellStyle name="Normal 9 5 4 2 2 4" xfId="51705"/>
    <cellStyle name="Normal 9 5 4 2 2 5" xfId="51706"/>
    <cellStyle name="Normal 9 5 4 2 2 6" xfId="51707"/>
    <cellStyle name="Normal 9 5 4 2 3" xfId="51708"/>
    <cellStyle name="Normal 9 5 4 2 3 2" xfId="51709"/>
    <cellStyle name="Normal 9 5 4 2 3 3" xfId="51710"/>
    <cellStyle name="Normal 9 5 4 2 4" xfId="51711"/>
    <cellStyle name="Normal 9 5 4 2 5" xfId="51712"/>
    <cellStyle name="Normal 9 5 4 2 6" xfId="51713"/>
    <cellStyle name="Normal 9 5 4 2 7" xfId="51714"/>
    <cellStyle name="Normal 9 5 4 3" xfId="51715"/>
    <cellStyle name="Normal 9 5 4 3 2" xfId="51716"/>
    <cellStyle name="Normal 9 5 4 3 2 2" xfId="51717"/>
    <cellStyle name="Normal 9 5 4 3 2 3" xfId="51718"/>
    <cellStyle name="Normal 9 5 4 3 3" xfId="51719"/>
    <cellStyle name="Normal 9 5 4 3 4" xfId="51720"/>
    <cellStyle name="Normal 9 5 4 3 5" xfId="51721"/>
    <cellStyle name="Normal 9 5 4 3 6" xfId="51722"/>
    <cellStyle name="Normal 9 5 4 4" xfId="51723"/>
    <cellStyle name="Normal 9 5 4 4 2" xfId="51724"/>
    <cellStyle name="Normal 9 5 4 4 2 2" xfId="51725"/>
    <cellStyle name="Normal 9 5 4 4 2 3" xfId="51726"/>
    <cellStyle name="Normal 9 5 4 4 3" xfId="51727"/>
    <cellStyle name="Normal 9 5 4 4 4" xfId="51728"/>
    <cellStyle name="Normal 9 5 4 4 5" xfId="51729"/>
    <cellStyle name="Normal 9 5 4 4 6" xfId="51730"/>
    <cellStyle name="Normal 9 5 4 5" xfId="51731"/>
    <cellStyle name="Normal 9 5 4 5 2" xfId="51732"/>
    <cellStyle name="Normal 9 5 4 5 3" xfId="51733"/>
    <cellStyle name="Normal 9 5 4 6" xfId="51734"/>
    <cellStyle name="Normal 9 5 4 7" xfId="51735"/>
    <cellStyle name="Normal 9 5 4 8" xfId="51736"/>
    <cellStyle name="Normal 9 5 4 9" xfId="51737"/>
    <cellStyle name="Normal 9 5 5" xfId="51738"/>
    <cellStyle name="Normal 9 5 5 2" xfId="51739"/>
    <cellStyle name="Normal 9 5 5 2 2" xfId="51740"/>
    <cellStyle name="Normal 9 5 5 2 2 2" xfId="51741"/>
    <cellStyle name="Normal 9 5 5 2 2 3" xfId="51742"/>
    <cellStyle name="Normal 9 5 5 2 3" xfId="51743"/>
    <cellStyle name="Normal 9 5 5 2 4" xfId="51744"/>
    <cellStyle name="Normal 9 5 5 2 5" xfId="51745"/>
    <cellStyle name="Normal 9 5 5 2 6" xfId="51746"/>
    <cellStyle name="Normal 9 5 5 3" xfId="51747"/>
    <cellStyle name="Normal 9 5 5 3 2" xfId="51748"/>
    <cellStyle name="Normal 9 5 5 3 3" xfId="51749"/>
    <cellStyle name="Normal 9 5 5 4" xfId="51750"/>
    <cellStyle name="Normal 9 5 5 5" xfId="51751"/>
    <cellStyle name="Normal 9 5 5 6" xfId="51752"/>
    <cellStyle name="Normal 9 5 5 7" xfId="51753"/>
    <cellStyle name="Normal 9 5 6" xfId="51754"/>
    <cellStyle name="Normal 9 5 6 2" xfId="51755"/>
    <cellStyle name="Normal 9 5 6 2 2" xfId="51756"/>
    <cellStyle name="Normal 9 5 6 2 3" xfId="51757"/>
    <cellStyle name="Normal 9 5 6 3" xfId="51758"/>
    <cellStyle name="Normal 9 5 6 4" xfId="51759"/>
    <cellStyle name="Normal 9 5 6 5" xfId="51760"/>
    <cellStyle name="Normal 9 5 6 6" xfId="51761"/>
    <cellStyle name="Normal 9 5 7" xfId="51762"/>
    <cellStyle name="Normal 9 5 7 2" xfId="51763"/>
    <cellStyle name="Normal 9 5 7 2 2" xfId="51764"/>
    <cellStyle name="Normal 9 5 7 2 3" xfId="51765"/>
    <cellStyle name="Normal 9 5 7 3" xfId="51766"/>
    <cellStyle name="Normal 9 5 7 4" xfId="51767"/>
    <cellStyle name="Normal 9 5 7 5" xfId="51768"/>
    <cellStyle name="Normal 9 5 7 6" xfId="51769"/>
    <cellStyle name="Normal 9 5 8" xfId="51770"/>
    <cellStyle name="Normal 9 5 8 2" xfId="51771"/>
    <cellStyle name="Normal 9 5 8 2 2" xfId="51772"/>
    <cellStyle name="Normal 9 5 8 2 3" xfId="51773"/>
    <cellStyle name="Normal 9 5 8 3" xfId="51774"/>
    <cellStyle name="Normal 9 5 8 4" xfId="51775"/>
    <cellStyle name="Normal 9 5 8 5" xfId="51776"/>
    <cellStyle name="Normal 9 5 8 6" xfId="51777"/>
    <cellStyle name="Normal 9 5 9" xfId="51778"/>
    <cellStyle name="Normal 9 5 9 2" xfId="51779"/>
    <cellStyle name="Normal 9 5 9 2 2" xfId="51780"/>
    <cellStyle name="Normal 9 5 9 2 3" xfId="51781"/>
    <cellStyle name="Normal 9 5 9 3" xfId="51782"/>
    <cellStyle name="Normal 9 5 9 4" xfId="51783"/>
    <cellStyle name="Normal 9 5 9 5" xfId="51784"/>
    <cellStyle name="Normal 9 5 9 6" xfId="51785"/>
    <cellStyle name="Normal 9 6" xfId="51786"/>
    <cellStyle name="Normal 9 6 10" xfId="51787"/>
    <cellStyle name="Normal 9 6 11" xfId="51788"/>
    <cellStyle name="Normal 9 6 12" xfId="51789"/>
    <cellStyle name="Normal 9 6 13" xfId="51790"/>
    <cellStyle name="Normal 9 6 2" xfId="51791"/>
    <cellStyle name="Normal 9 6 2 10" xfId="51792"/>
    <cellStyle name="Normal 9 6 2 2" xfId="51793"/>
    <cellStyle name="Normal 9 6 2 2 2" xfId="51794"/>
    <cellStyle name="Normal 9 6 2 2 2 2" xfId="51795"/>
    <cellStyle name="Normal 9 6 2 2 2 2 2" xfId="51796"/>
    <cellStyle name="Normal 9 6 2 2 2 2 3" xfId="51797"/>
    <cellStyle name="Normal 9 6 2 2 2 3" xfId="51798"/>
    <cellStyle name="Normal 9 6 2 2 2 4" xfId="51799"/>
    <cellStyle name="Normal 9 6 2 2 2 5" xfId="51800"/>
    <cellStyle name="Normal 9 6 2 2 2 6" xfId="51801"/>
    <cellStyle name="Normal 9 6 2 2 3" xfId="51802"/>
    <cellStyle name="Normal 9 6 2 2 3 2" xfId="51803"/>
    <cellStyle name="Normal 9 6 2 2 3 2 2" xfId="51804"/>
    <cellStyle name="Normal 9 6 2 2 3 2 3" xfId="51805"/>
    <cellStyle name="Normal 9 6 2 2 3 3" xfId="51806"/>
    <cellStyle name="Normal 9 6 2 2 3 4" xfId="51807"/>
    <cellStyle name="Normal 9 6 2 2 3 5" xfId="51808"/>
    <cellStyle name="Normal 9 6 2 2 3 6" xfId="51809"/>
    <cellStyle name="Normal 9 6 2 2 4" xfId="51810"/>
    <cellStyle name="Normal 9 6 2 2 4 2" xfId="51811"/>
    <cellStyle name="Normal 9 6 2 2 4 3" xfId="51812"/>
    <cellStyle name="Normal 9 6 2 2 5" xfId="51813"/>
    <cellStyle name="Normal 9 6 2 2 6" xfId="51814"/>
    <cellStyle name="Normal 9 6 2 2 7" xfId="51815"/>
    <cellStyle name="Normal 9 6 2 2 8" xfId="51816"/>
    <cellStyle name="Normal 9 6 2 3" xfId="51817"/>
    <cellStyle name="Normal 9 6 2 3 2" xfId="51818"/>
    <cellStyle name="Normal 9 6 2 3 2 2" xfId="51819"/>
    <cellStyle name="Normal 9 6 2 3 2 2 2" xfId="51820"/>
    <cellStyle name="Normal 9 6 2 3 2 2 3" xfId="51821"/>
    <cellStyle name="Normal 9 6 2 3 2 3" xfId="51822"/>
    <cellStyle name="Normal 9 6 2 3 2 4" xfId="51823"/>
    <cellStyle name="Normal 9 6 2 3 2 5" xfId="51824"/>
    <cellStyle name="Normal 9 6 2 3 2 6" xfId="51825"/>
    <cellStyle name="Normal 9 6 2 3 3" xfId="51826"/>
    <cellStyle name="Normal 9 6 2 3 3 2" xfId="51827"/>
    <cellStyle name="Normal 9 6 2 3 3 3" xfId="51828"/>
    <cellStyle name="Normal 9 6 2 3 4" xfId="51829"/>
    <cellStyle name="Normal 9 6 2 3 5" xfId="51830"/>
    <cellStyle name="Normal 9 6 2 3 6" xfId="51831"/>
    <cellStyle name="Normal 9 6 2 3 7" xfId="51832"/>
    <cellStyle name="Normal 9 6 2 4" xfId="51833"/>
    <cellStyle name="Normal 9 6 2 4 2" xfId="51834"/>
    <cellStyle name="Normal 9 6 2 4 2 2" xfId="51835"/>
    <cellStyle name="Normal 9 6 2 4 2 3" xfId="51836"/>
    <cellStyle name="Normal 9 6 2 4 3" xfId="51837"/>
    <cellStyle name="Normal 9 6 2 4 4" xfId="51838"/>
    <cellStyle name="Normal 9 6 2 4 5" xfId="51839"/>
    <cellStyle name="Normal 9 6 2 4 6" xfId="51840"/>
    <cellStyle name="Normal 9 6 2 5" xfId="51841"/>
    <cellStyle name="Normal 9 6 2 5 2" xfId="51842"/>
    <cellStyle name="Normal 9 6 2 5 2 2" xfId="51843"/>
    <cellStyle name="Normal 9 6 2 5 2 3" xfId="51844"/>
    <cellStyle name="Normal 9 6 2 5 3" xfId="51845"/>
    <cellStyle name="Normal 9 6 2 5 4" xfId="51846"/>
    <cellStyle name="Normal 9 6 2 5 5" xfId="51847"/>
    <cellStyle name="Normal 9 6 2 5 6" xfId="51848"/>
    <cellStyle name="Normal 9 6 2 6" xfId="51849"/>
    <cellStyle name="Normal 9 6 2 6 2" xfId="51850"/>
    <cellStyle name="Normal 9 6 2 6 3" xfId="51851"/>
    <cellStyle name="Normal 9 6 2 7" xfId="51852"/>
    <cellStyle name="Normal 9 6 2 8" xfId="51853"/>
    <cellStyle name="Normal 9 6 2 9" xfId="51854"/>
    <cellStyle name="Normal 9 6 3" xfId="51855"/>
    <cellStyle name="Normal 9 6 3 2" xfId="51856"/>
    <cellStyle name="Normal 9 6 3 2 2" xfId="51857"/>
    <cellStyle name="Normal 9 6 3 2 2 2" xfId="51858"/>
    <cellStyle name="Normal 9 6 3 2 2 2 2" xfId="51859"/>
    <cellStyle name="Normal 9 6 3 2 2 2 3" xfId="51860"/>
    <cellStyle name="Normal 9 6 3 2 2 3" xfId="51861"/>
    <cellStyle name="Normal 9 6 3 2 2 4" xfId="51862"/>
    <cellStyle name="Normal 9 6 3 2 2 5" xfId="51863"/>
    <cellStyle name="Normal 9 6 3 2 2 6" xfId="51864"/>
    <cellStyle name="Normal 9 6 3 2 3" xfId="51865"/>
    <cellStyle name="Normal 9 6 3 2 3 2" xfId="51866"/>
    <cellStyle name="Normal 9 6 3 2 3 3" xfId="51867"/>
    <cellStyle name="Normal 9 6 3 2 4" xfId="51868"/>
    <cellStyle name="Normal 9 6 3 2 5" xfId="51869"/>
    <cellStyle name="Normal 9 6 3 2 6" xfId="51870"/>
    <cellStyle name="Normal 9 6 3 2 7" xfId="51871"/>
    <cellStyle name="Normal 9 6 3 3" xfId="51872"/>
    <cellStyle name="Normal 9 6 3 3 2" xfId="51873"/>
    <cellStyle name="Normal 9 6 3 3 2 2" xfId="51874"/>
    <cellStyle name="Normal 9 6 3 3 2 3" xfId="51875"/>
    <cellStyle name="Normal 9 6 3 3 3" xfId="51876"/>
    <cellStyle name="Normal 9 6 3 3 4" xfId="51877"/>
    <cellStyle name="Normal 9 6 3 3 5" xfId="51878"/>
    <cellStyle name="Normal 9 6 3 3 6" xfId="51879"/>
    <cellStyle name="Normal 9 6 3 4" xfId="51880"/>
    <cellStyle name="Normal 9 6 3 4 2" xfId="51881"/>
    <cellStyle name="Normal 9 6 3 4 2 2" xfId="51882"/>
    <cellStyle name="Normal 9 6 3 4 2 3" xfId="51883"/>
    <cellStyle name="Normal 9 6 3 4 3" xfId="51884"/>
    <cellStyle name="Normal 9 6 3 4 4" xfId="51885"/>
    <cellStyle name="Normal 9 6 3 4 5" xfId="51886"/>
    <cellStyle name="Normal 9 6 3 4 6" xfId="51887"/>
    <cellStyle name="Normal 9 6 3 5" xfId="51888"/>
    <cellStyle name="Normal 9 6 3 5 2" xfId="51889"/>
    <cellStyle name="Normal 9 6 3 5 3" xfId="51890"/>
    <cellStyle name="Normal 9 6 3 6" xfId="51891"/>
    <cellStyle name="Normal 9 6 3 7" xfId="51892"/>
    <cellStyle name="Normal 9 6 3 8" xfId="51893"/>
    <cellStyle name="Normal 9 6 3 9" xfId="51894"/>
    <cellStyle name="Normal 9 6 4" xfId="51895"/>
    <cellStyle name="Normal 9 6 4 2" xfId="51896"/>
    <cellStyle name="Normal 9 6 4 2 2" xfId="51897"/>
    <cellStyle name="Normal 9 6 4 2 2 2" xfId="51898"/>
    <cellStyle name="Normal 9 6 4 2 2 3" xfId="51899"/>
    <cellStyle name="Normal 9 6 4 2 3" xfId="51900"/>
    <cellStyle name="Normal 9 6 4 2 4" xfId="51901"/>
    <cellStyle name="Normal 9 6 4 2 5" xfId="51902"/>
    <cellStyle name="Normal 9 6 4 2 6" xfId="51903"/>
    <cellStyle name="Normal 9 6 4 3" xfId="51904"/>
    <cellStyle name="Normal 9 6 4 3 2" xfId="51905"/>
    <cellStyle name="Normal 9 6 4 3 3" xfId="51906"/>
    <cellStyle name="Normal 9 6 4 4" xfId="51907"/>
    <cellStyle name="Normal 9 6 4 5" xfId="51908"/>
    <cellStyle name="Normal 9 6 4 6" xfId="51909"/>
    <cellStyle name="Normal 9 6 4 7" xfId="51910"/>
    <cellStyle name="Normal 9 6 5" xfId="51911"/>
    <cellStyle name="Normal 9 6 5 2" xfId="51912"/>
    <cellStyle name="Normal 9 6 5 2 2" xfId="51913"/>
    <cellStyle name="Normal 9 6 5 2 3" xfId="51914"/>
    <cellStyle name="Normal 9 6 5 3" xfId="51915"/>
    <cellStyle name="Normal 9 6 5 4" xfId="51916"/>
    <cellStyle name="Normal 9 6 5 5" xfId="51917"/>
    <cellStyle name="Normal 9 6 5 6" xfId="51918"/>
    <cellStyle name="Normal 9 6 6" xfId="51919"/>
    <cellStyle name="Normal 9 6 6 2" xfId="51920"/>
    <cellStyle name="Normal 9 6 6 2 2" xfId="51921"/>
    <cellStyle name="Normal 9 6 6 2 3" xfId="51922"/>
    <cellStyle name="Normal 9 6 6 3" xfId="51923"/>
    <cellStyle name="Normal 9 6 6 4" xfId="51924"/>
    <cellStyle name="Normal 9 6 6 5" xfId="51925"/>
    <cellStyle name="Normal 9 6 6 6" xfId="51926"/>
    <cellStyle name="Normal 9 6 7" xfId="51927"/>
    <cellStyle name="Normal 9 6 7 2" xfId="51928"/>
    <cellStyle name="Normal 9 6 7 2 2" xfId="51929"/>
    <cellStyle name="Normal 9 6 7 2 3" xfId="51930"/>
    <cellStyle name="Normal 9 6 7 3" xfId="51931"/>
    <cellStyle name="Normal 9 6 7 4" xfId="51932"/>
    <cellStyle name="Normal 9 6 7 5" xfId="51933"/>
    <cellStyle name="Normal 9 6 7 6" xfId="51934"/>
    <cellStyle name="Normal 9 6 8" xfId="51935"/>
    <cellStyle name="Normal 9 6 8 2" xfId="51936"/>
    <cellStyle name="Normal 9 6 8 2 2" xfId="51937"/>
    <cellStyle name="Normal 9 6 8 2 3" xfId="51938"/>
    <cellStyle name="Normal 9 6 8 3" xfId="51939"/>
    <cellStyle name="Normal 9 6 8 4" xfId="51940"/>
    <cellStyle name="Normal 9 6 8 5" xfId="51941"/>
    <cellStyle name="Normal 9 6 8 6" xfId="51942"/>
    <cellStyle name="Normal 9 6 9" xfId="51943"/>
    <cellStyle name="Normal 9 6 9 2" xfId="51944"/>
    <cellStyle name="Normal 9 6 9 3" xfId="51945"/>
    <cellStyle name="Normal 9 7" xfId="51946"/>
    <cellStyle name="Normal 9 7 10" xfId="51947"/>
    <cellStyle name="Normal 9 7 11" xfId="51948"/>
    <cellStyle name="Normal 9 7 2" xfId="51949"/>
    <cellStyle name="Normal 9 7 2 2" xfId="51950"/>
    <cellStyle name="Normal 9 7 2 2 2" xfId="51951"/>
    <cellStyle name="Normal 9 7 2 2 2 2" xfId="51952"/>
    <cellStyle name="Normal 9 7 2 2 2 3" xfId="51953"/>
    <cellStyle name="Normal 9 7 2 2 3" xfId="51954"/>
    <cellStyle name="Normal 9 7 2 2 4" xfId="51955"/>
    <cellStyle name="Normal 9 7 2 2 5" xfId="51956"/>
    <cellStyle name="Normal 9 7 2 2 6" xfId="51957"/>
    <cellStyle name="Normal 9 7 2 3" xfId="51958"/>
    <cellStyle name="Normal 9 7 2 3 2" xfId="51959"/>
    <cellStyle name="Normal 9 7 2 3 2 2" xfId="51960"/>
    <cellStyle name="Normal 9 7 2 3 2 3" xfId="51961"/>
    <cellStyle name="Normal 9 7 2 3 3" xfId="51962"/>
    <cellStyle name="Normal 9 7 2 3 4" xfId="51963"/>
    <cellStyle name="Normal 9 7 2 3 5" xfId="51964"/>
    <cellStyle name="Normal 9 7 2 3 6" xfId="51965"/>
    <cellStyle name="Normal 9 7 2 4" xfId="51966"/>
    <cellStyle name="Normal 9 7 2 4 2" xfId="51967"/>
    <cellStyle name="Normal 9 7 2 4 3" xfId="51968"/>
    <cellStyle name="Normal 9 7 2 5" xfId="51969"/>
    <cellStyle name="Normal 9 7 2 6" xfId="51970"/>
    <cellStyle name="Normal 9 7 2 7" xfId="51971"/>
    <cellStyle name="Normal 9 7 2 8" xfId="51972"/>
    <cellStyle name="Normal 9 7 3" xfId="51973"/>
    <cellStyle name="Normal 9 7 3 2" xfId="51974"/>
    <cellStyle name="Normal 9 7 3 2 2" xfId="51975"/>
    <cellStyle name="Normal 9 7 3 2 2 2" xfId="51976"/>
    <cellStyle name="Normal 9 7 3 2 2 3" xfId="51977"/>
    <cellStyle name="Normal 9 7 3 2 3" xfId="51978"/>
    <cellStyle name="Normal 9 7 3 2 4" xfId="51979"/>
    <cellStyle name="Normal 9 7 3 2 5" xfId="51980"/>
    <cellStyle name="Normal 9 7 3 2 6" xfId="51981"/>
    <cellStyle name="Normal 9 7 3 3" xfId="51982"/>
    <cellStyle name="Normal 9 7 3 3 2" xfId="51983"/>
    <cellStyle name="Normal 9 7 3 3 3" xfId="51984"/>
    <cellStyle name="Normal 9 7 3 4" xfId="51985"/>
    <cellStyle name="Normal 9 7 3 5" xfId="51986"/>
    <cellStyle name="Normal 9 7 3 6" xfId="51987"/>
    <cellStyle name="Normal 9 7 3 7" xfId="51988"/>
    <cellStyle name="Normal 9 7 4" xfId="51989"/>
    <cellStyle name="Normal 9 7 4 2" xfId="51990"/>
    <cellStyle name="Normal 9 7 4 2 2" xfId="51991"/>
    <cellStyle name="Normal 9 7 4 2 3" xfId="51992"/>
    <cellStyle name="Normal 9 7 4 3" xfId="51993"/>
    <cellStyle name="Normal 9 7 4 4" xfId="51994"/>
    <cellStyle name="Normal 9 7 4 5" xfId="51995"/>
    <cellStyle name="Normal 9 7 4 6" xfId="51996"/>
    <cellStyle name="Normal 9 7 5" xfId="51997"/>
    <cellStyle name="Normal 9 7 5 2" xfId="51998"/>
    <cellStyle name="Normal 9 7 5 2 2" xfId="51999"/>
    <cellStyle name="Normal 9 7 5 2 3" xfId="52000"/>
    <cellStyle name="Normal 9 7 5 3" xfId="52001"/>
    <cellStyle name="Normal 9 7 5 4" xfId="52002"/>
    <cellStyle name="Normal 9 7 5 5" xfId="52003"/>
    <cellStyle name="Normal 9 7 5 6" xfId="52004"/>
    <cellStyle name="Normal 9 7 6" xfId="52005"/>
    <cellStyle name="Normal 9 7 6 2" xfId="52006"/>
    <cellStyle name="Normal 9 7 6 2 2" xfId="52007"/>
    <cellStyle name="Normal 9 7 6 2 3" xfId="52008"/>
    <cellStyle name="Normal 9 7 6 3" xfId="52009"/>
    <cellStyle name="Normal 9 7 6 4" xfId="52010"/>
    <cellStyle name="Normal 9 7 6 5" xfId="52011"/>
    <cellStyle name="Normal 9 7 6 6" xfId="52012"/>
    <cellStyle name="Normal 9 7 7" xfId="52013"/>
    <cellStyle name="Normal 9 7 7 2" xfId="52014"/>
    <cellStyle name="Normal 9 7 7 3" xfId="52015"/>
    <cellStyle name="Normal 9 7 8" xfId="52016"/>
    <cellStyle name="Normal 9 7 9" xfId="52017"/>
    <cellStyle name="Normal 9 8" xfId="52018"/>
    <cellStyle name="Normal 9 8 2" xfId="52019"/>
    <cellStyle name="Normal 9 8 2 2" xfId="52020"/>
    <cellStyle name="Normal 9 8 2 2 2" xfId="52021"/>
    <cellStyle name="Normal 9 8 2 2 2 2" xfId="52022"/>
    <cellStyle name="Normal 9 8 2 2 2 3" xfId="52023"/>
    <cellStyle name="Normal 9 8 2 2 3" xfId="52024"/>
    <cellStyle name="Normal 9 8 2 2 4" xfId="52025"/>
    <cellStyle name="Normal 9 8 2 2 5" xfId="52026"/>
    <cellStyle name="Normal 9 8 2 2 6" xfId="52027"/>
    <cellStyle name="Normal 9 8 2 3" xfId="52028"/>
    <cellStyle name="Normal 9 8 2 3 2" xfId="52029"/>
    <cellStyle name="Normal 9 8 2 3 3" xfId="52030"/>
    <cellStyle name="Normal 9 8 2 4" xfId="52031"/>
    <cellStyle name="Normal 9 8 2 5" xfId="52032"/>
    <cellStyle name="Normal 9 8 2 6" xfId="52033"/>
    <cellStyle name="Normal 9 8 2 7" xfId="52034"/>
    <cellStyle name="Normal 9 8 3" xfId="52035"/>
    <cellStyle name="Normal 9 8 3 2" xfId="52036"/>
    <cellStyle name="Normal 9 8 3 2 2" xfId="52037"/>
    <cellStyle name="Normal 9 8 3 2 3" xfId="52038"/>
    <cellStyle name="Normal 9 8 3 3" xfId="52039"/>
    <cellStyle name="Normal 9 8 3 4" xfId="52040"/>
    <cellStyle name="Normal 9 8 3 5" xfId="52041"/>
    <cellStyle name="Normal 9 8 3 6" xfId="52042"/>
    <cellStyle name="Normal 9 8 4" xfId="52043"/>
    <cellStyle name="Normal 9 8 4 2" xfId="52044"/>
    <cellStyle name="Normal 9 8 4 2 2" xfId="52045"/>
    <cellStyle name="Normal 9 8 4 2 3" xfId="52046"/>
    <cellStyle name="Normal 9 8 4 3" xfId="52047"/>
    <cellStyle name="Normal 9 8 4 4" xfId="52048"/>
    <cellStyle name="Normal 9 8 4 5" xfId="52049"/>
    <cellStyle name="Normal 9 8 4 6" xfId="52050"/>
    <cellStyle name="Normal 9 8 5" xfId="52051"/>
    <cellStyle name="Normal 9 8 5 2" xfId="52052"/>
    <cellStyle name="Normal 9 8 5 3" xfId="52053"/>
    <cellStyle name="Normal 9 8 6" xfId="52054"/>
    <cellStyle name="Normal 9 8 7" xfId="52055"/>
    <cellStyle name="Normal 9 8 8" xfId="52056"/>
    <cellStyle name="Normal 9 8 9" xfId="52057"/>
    <cellStyle name="Normal 9 9" xfId="52058"/>
    <cellStyle name="Normal 9 9 2" xfId="52059"/>
    <cellStyle name="Normal 9 9 2 2" xfId="52060"/>
    <cellStyle name="Normal 9 9 2 2 2" xfId="52061"/>
    <cellStyle name="Normal 9 9 2 2 3" xfId="52062"/>
    <cellStyle name="Normal 9 9 2 3" xfId="52063"/>
    <cellStyle name="Normal 9 9 2 4" xfId="52064"/>
    <cellStyle name="Normal 9 9 2 5" xfId="52065"/>
    <cellStyle name="Normal 9 9 2 6" xfId="52066"/>
    <cellStyle name="Normal 9 9 3" xfId="52067"/>
    <cellStyle name="Normal 9 9 3 2" xfId="52068"/>
    <cellStyle name="Normal 9 9 3 3" xfId="52069"/>
    <cellStyle name="Normal 9 9 4" xfId="52070"/>
    <cellStyle name="Normal 9 9 5" xfId="52071"/>
    <cellStyle name="Normal 9 9 6" xfId="52072"/>
    <cellStyle name="Normal 9 9 7" xfId="52073"/>
    <cellStyle name="Note" xfId="17" builtinId="10" customBuiltin="1"/>
    <cellStyle name="Note 10" xfId="52074"/>
    <cellStyle name="Note 10 2" xfId="52075"/>
    <cellStyle name="Note 10 2 2" xfId="52076"/>
    <cellStyle name="Note 10 2 3" xfId="52077"/>
    <cellStyle name="Note 10 3" xfId="52078"/>
    <cellStyle name="Note 10 4" xfId="52079"/>
    <cellStyle name="Note 10 5" xfId="52080"/>
    <cellStyle name="Note 10 6" xfId="52081"/>
    <cellStyle name="Note 11" xfId="52082"/>
    <cellStyle name="Note 11 2" xfId="52083"/>
    <cellStyle name="Note 11 2 2" xfId="52084"/>
    <cellStyle name="Note 11 2 3" xfId="52085"/>
    <cellStyle name="Note 11 3" xfId="52086"/>
    <cellStyle name="Note 11 4" xfId="52087"/>
    <cellStyle name="Note 11 5" xfId="52088"/>
    <cellStyle name="Note 11 6" xfId="52089"/>
    <cellStyle name="Note 12" xfId="52090"/>
    <cellStyle name="Note 2" xfId="163"/>
    <cellStyle name="Note 2 10" xfId="507"/>
    <cellStyle name="Note 2 11" xfId="508"/>
    <cellStyle name="Note 2 12" xfId="509"/>
    <cellStyle name="Note 2 2" xfId="265"/>
    <cellStyle name="Note 2 2 2" xfId="510"/>
    <cellStyle name="Note 2 2 3" xfId="511"/>
    <cellStyle name="Note 2 2 4" xfId="512"/>
    <cellStyle name="Note 2 2 5" xfId="513"/>
    <cellStyle name="Note 2 3" xfId="514"/>
    <cellStyle name="Note 2 3 2" xfId="515"/>
    <cellStyle name="Note 2 3 3" xfId="516"/>
    <cellStyle name="Note 2 4" xfId="517"/>
    <cellStyle name="Note 2 4 2" xfId="518"/>
    <cellStyle name="Note 2 4 3" xfId="519"/>
    <cellStyle name="Note 2 5" xfId="520"/>
    <cellStyle name="Note 2 5 2" xfId="521"/>
    <cellStyle name="Note 2 5 3" xfId="522"/>
    <cellStyle name="Note 2 5 3 2" xfId="52091"/>
    <cellStyle name="Note 2 5 4" xfId="523"/>
    <cellStyle name="Note 2 5 4 2" xfId="52092"/>
    <cellStyle name="Note 2 5 4 2 2" xfId="52093"/>
    <cellStyle name="Note 2 5 4 3" xfId="52094"/>
    <cellStyle name="Note 2 5 5" xfId="52095"/>
    <cellStyle name="Note 2 5 6" xfId="52096"/>
    <cellStyle name="Note 2 5 6 2" xfId="52097"/>
    <cellStyle name="Note 2 6" xfId="524"/>
    <cellStyle name="Note 2 7" xfId="525"/>
    <cellStyle name="Note 2 8" xfId="526"/>
    <cellStyle name="Note 2 8 2" xfId="52098"/>
    <cellStyle name="Note 2 8 2 2" xfId="52099"/>
    <cellStyle name="Note 2 8 2 3" xfId="52100"/>
    <cellStyle name="Note 2 8 3" xfId="52101"/>
    <cellStyle name="Note 2 8 4" xfId="52102"/>
    <cellStyle name="Note 2 8 5" xfId="52103"/>
    <cellStyle name="Note 2 8 6" xfId="52104"/>
    <cellStyle name="Note 2 9" xfId="527"/>
    <cellStyle name="Note 3" xfId="528"/>
    <cellStyle name="Note 3 2" xfId="529"/>
    <cellStyle name="Note 3 2 2" xfId="530"/>
    <cellStyle name="Note 3 2 3" xfId="531"/>
    <cellStyle name="Note 3 3" xfId="532"/>
    <cellStyle name="Note 3 4" xfId="533"/>
    <cellStyle name="Note 3 5" xfId="534"/>
    <cellStyle name="Note 4" xfId="535"/>
    <cellStyle name="Note 4 10" xfId="52105"/>
    <cellStyle name="Note 4 10 2" xfId="52106"/>
    <cellStyle name="Note 4 10 2 2" xfId="52107"/>
    <cellStyle name="Note 4 10 2 3" xfId="52108"/>
    <cellStyle name="Note 4 10 3" xfId="52109"/>
    <cellStyle name="Note 4 10 4" xfId="52110"/>
    <cellStyle name="Note 4 10 5" xfId="52111"/>
    <cellStyle name="Note 4 10 6" xfId="52112"/>
    <cellStyle name="Note 4 11" xfId="52113"/>
    <cellStyle name="Note 4 11 2" xfId="52114"/>
    <cellStyle name="Note 4 11 2 2" xfId="52115"/>
    <cellStyle name="Note 4 11 2 3" xfId="52116"/>
    <cellStyle name="Note 4 11 3" xfId="52117"/>
    <cellStyle name="Note 4 11 4" xfId="52118"/>
    <cellStyle name="Note 4 11 5" xfId="52119"/>
    <cellStyle name="Note 4 11 6" xfId="52120"/>
    <cellStyle name="Note 4 12" xfId="52121"/>
    <cellStyle name="Note 4 12 2" xfId="52122"/>
    <cellStyle name="Note 4 12 2 2" xfId="52123"/>
    <cellStyle name="Note 4 12 2 3" xfId="52124"/>
    <cellStyle name="Note 4 12 3" xfId="52125"/>
    <cellStyle name="Note 4 12 4" xfId="52126"/>
    <cellStyle name="Note 4 12 5" xfId="52127"/>
    <cellStyle name="Note 4 12 6" xfId="52128"/>
    <cellStyle name="Note 4 13" xfId="52129"/>
    <cellStyle name="Note 4 13 2" xfId="52130"/>
    <cellStyle name="Note 4 13 3" xfId="52131"/>
    <cellStyle name="Note 4 14" xfId="52132"/>
    <cellStyle name="Note 4 15" xfId="52133"/>
    <cellStyle name="Note 4 16" xfId="52134"/>
    <cellStyle name="Note 4 17" xfId="52135"/>
    <cellStyle name="Note 4 2" xfId="52136"/>
    <cellStyle name="Note 4 2 10" xfId="52137"/>
    <cellStyle name="Note 4 2 10 2" xfId="52138"/>
    <cellStyle name="Note 4 2 10 2 2" xfId="52139"/>
    <cellStyle name="Note 4 2 10 2 3" xfId="52140"/>
    <cellStyle name="Note 4 2 10 3" xfId="52141"/>
    <cellStyle name="Note 4 2 10 4" xfId="52142"/>
    <cellStyle name="Note 4 2 10 5" xfId="52143"/>
    <cellStyle name="Note 4 2 10 6" xfId="52144"/>
    <cellStyle name="Note 4 2 11" xfId="52145"/>
    <cellStyle name="Note 4 2 11 2" xfId="52146"/>
    <cellStyle name="Note 4 2 11 2 2" xfId="52147"/>
    <cellStyle name="Note 4 2 11 2 3" xfId="52148"/>
    <cellStyle name="Note 4 2 11 3" xfId="52149"/>
    <cellStyle name="Note 4 2 11 4" xfId="52150"/>
    <cellStyle name="Note 4 2 11 5" xfId="52151"/>
    <cellStyle name="Note 4 2 11 6" xfId="52152"/>
    <cellStyle name="Note 4 2 12" xfId="52153"/>
    <cellStyle name="Note 4 2 12 2" xfId="52154"/>
    <cellStyle name="Note 4 2 12 3" xfId="52155"/>
    <cellStyle name="Note 4 2 13" xfId="52156"/>
    <cellStyle name="Note 4 2 14" xfId="52157"/>
    <cellStyle name="Note 4 2 15" xfId="52158"/>
    <cellStyle name="Note 4 2 16" xfId="52159"/>
    <cellStyle name="Note 4 2 2" xfId="52160"/>
    <cellStyle name="Note 4 2 2 10" xfId="52161"/>
    <cellStyle name="Note 4 2 2 10 2" xfId="52162"/>
    <cellStyle name="Note 4 2 2 10 3" xfId="52163"/>
    <cellStyle name="Note 4 2 2 11" xfId="52164"/>
    <cellStyle name="Note 4 2 2 12" xfId="52165"/>
    <cellStyle name="Note 4 2 2 13" xfId="52166"/>
    <cellStyle name="Note 4 2 2 14" xfId="52167"/>
    <cellStyle name="Note 4 2 2 2" xfId="52168"/>
    <cellStyle name="Note 4 2 2 2 10" xfId="52169"/>
    <cellStyle name="Note 4 2 2 2 11" xfId="52170"/>
    <cellStyle name="Note 4 2 2 2 12" xfId="52171"/>
    <cellStyle name="Note 4 2 2 2 13" xfId="52172"/>
    <cellStyle name="Note 4 2 2 2 2" xfId="52173"/>
    <cellStyle name="Note 4 2 2 2 2 10" xfId="52174"/>
    <cellStyle name="Note 4 2 2 2 2 2" xfId="52175"/>
    <cellStyle name="Note 4 2 2 2 2 2 2" xfId="52176"/>
    <cellStyle name="Note 4 2 2 2 2 2 2 2" xfId="52177"/>
    <cellStyle name="Note 4 2 2 2 2 2 2 2 2" xfId="52178"/>
    <cellStyle name="Note 4 2 2 2 2 2 2 2 3" xfId="52179"/>
    <cellStyle name="Note 4 2 2 2 2 2 2 3" xfId="52180"/>
    <cellStyle name="Note 4 2 2 2 2 2 2 4" xfId="52181"/>
    <cellStyle name="Note 4 2 2 2 2 2 2 5" xfId="52182"/>
    <cellStyle name="Note 4 2 2 2 2 2 2 6" xfId="52183"/>
    <cellStyle name="Note 4 2 2 2 2 2 3" xfId="52184"/>
    <cellStyle name="Note 4 2 2 2 2 2 3 2" xfId="52185"/>
    <cellStyle name="Note 4 2 2 2 2 2 3 2 2" xfId="52186"/>
    <cellStyle name="Note 4 2 2 2 2 2 3 2 3" xfId="52187"/>
    <cellStyle name="Note 4 2 2 2 2 2 3 3" xfId="52188"/>
    <cellStyle name="Note 4 2 2 2 2 2 3 4" xfId="52189"/>
    <cellStyle name="Note 4 2 2 2 2 2 3 5" xfId="52190"/>
    <cellStyle name="Note 4 2 2 2 2 2 3 6" xfId="52191"/>
    <cellStyle name="Note 4 2 2 2 2 2 4" xfId="52192"/>
    <cellStyle name="Note 4 2 2 2 2 2 4 2" xfId="52193"/>
    <cellStyle name="Note 4 2 2 2 2 2 4 3" xfId="52194"/>
    <cellStyle name="Note 4 2 2 2 2 2 5" xfId="52195"/>
    <cellStyle name="Note 4 2 2 2 2 2 6" xfId="52196"/>
    <cellStyle name="Note 4 2 2 2 2 2 7" xfId="52197"/>
    <cellStyle name="Note 4 2 2 2 2 2 8" xfId="52198"/>
    <cellStyle name="Note 4 2 2 2 2 3" xfId="52199"/>
    <cellStyle name="Note 4 2 2 2 2 3 2" xfId="52200"/>
    <cellStyle name="Note 4 2 2 2 2 3 2 2" xfId="52201"/>
    <cellStyle name="Note 4 2 2 2 2 3 2 2 2" xfId="52202"/>
    <cellStyle name="Note 4 2 2 2 2 3 2 2 3" xfId="52203"/>
    <cellStyle name="Note 4 2 2 2 2 3 2 3" xfId="52204"/>
    <cellStyle name="Note 4 2 2 2 2 3 2 4" xfId="52205"/>
    <cellStyle name="Note 4 2 2 2 2 3 2 5" xfId="52206"/>
    <cellStyle name="Note 4 2 2 2 2 3 2 6" xfId="52207"/>
    <cellStyle name="Note 4 2 2 2 2 3 3" xfId="52208"/>
    <cellStyle name="Note 4 2 2 2 2 3 3 2" xfId="52209"/>
    <cellStyle name="Note 4 2 2 2 2 3 3 3" xfId="52210"/>
    <cellStyle name="Note 4 2 2 2 2 3 4" xfId="52211"/>
    <cellStyle name="Note 4 2 2 2 2 3 5" xfId="52212"/>
    <cellStyle name="Note 4 2 2 2 2 3 6" xfId="52213"/>
    <cellStyle name="Note 4 2 2 2 2 3 7" xfId="52214"/>
    <cellStyle name="Note 4 2 2 2 2 4" xfId="52215"/>
    <cellStyle name="Note 4 2 2 2 2 4 2" xfId="52216"/>
    <cellStyle name="Note 4 2 2 2 2 4 2 2" xfId="52217"/>
    <cellStyle name="Note 4 2 2 2 2 4 2 3" xfId="52218"/>
    <cellStyle name="Note 4 2 2 2 2 4 3" xfId="52219"/>
    <cellStyle name="Note 4 2 2 2 2 4 4" xfId="52220"/>
    <cellStyle name="Note 4 2 2 2 2 4 5" xfId="52221"/>
    <cellStyle name="Note 4 2 2 2 2 4 6" xfId="52222"/>
    <cellStyle name="Note 4 2 2 2 2 5" xfId="52223"/>
    <cellStyle name="Note 4 2 2 2 2 5 2" xfId="52224"/>
    <cellStyle name="Note 4 2 2 2 2 5 2 2" xfId="52225"/>
    <cellStyle name="Note 4 2 2 2 2 5 2 3" xfId="52226"/>
    <cellStyle name="Note 4 2 2 2 2 5 3" xfId="52227"/>
    <cellStyle name="Note 4 2 2 2 2 5 4" xfId="52228"/>
    <cellStyle name="Note 4 2 2 2 2 5 5" xfId="52229"/>
    <cellStyle name="Note 4 2 2 2 2 5 6" xfId="52230"/>
    <cellStyle name="Note 4 2 2 2 2 6" xfId="52231"/>
    <cellStyle name="Note 4 2 2 2 2 6 2" xfId="52232"/>
    <cellStyle name="Note 4 2 2 2 2 6 3" xfId="52233"/>
    <cellStyle name="Note 4 2 2 2 2 7" xfId="52234"/>
    <cellStyle name="Note 4 2 2 2 2 8" xfId="52235"/>
    <cellStyle name="Note 4 2 2 2 2 9" xfId="52236"/>
    <cellStyle name="Note 4 2 2 2 3" xfId="52237"/>
    <cellStyle name="Note 4 2 2 2 3 2" xfId="52238"/>
    <cellStyle name="Note 4 2 2 2 3 2 2" xfId="52239"/>
    <cellStyle name="Note 4 2 2 2 3 2 2 2" xfId="52240"/>
    <cellStyle name="Note 4 2 2 2 3 2 2 2 2" xfId="52241"/>
    <cellStyle name="Note 4 2 2 2 3 2 2 2 3" xfId="52242"/>
    <cellStyle name="Note 4 2 2 2 3 2 2 3" xfId="52243"/>
    <cellStyle name="Note 4 2 2 2 3 2 2 4" xfId="52244"/>
    <cellStyle name="Note 4 2 2 2 3 2 2 5" xfId="52245"/>
    <cellStyle name="Note 4 2 2 2 3 2 2 6" xfId="52246"/>
    <cellStyle name="Note 4 2 2 2 3 2 3" xfId="52247"/>
    <cellStyle name="Note 4 2 2 2 3 2 3 2" xfId="52248"/>
    <cellStyle name="Note 4 2 2 2 3 2 3 3" xfId="52249"/>
    <cellStyle name="Note 4 2 2 2 3 2 4" xfId="52250"/>
    <cellStyle name="Note 4 2 2 2 3 2 5" xfId="52251"/>
    <cellStyle name="Note 4 2 2 2 3 2 6" xfId="52252"/>
    <cellStyle name="Note 4 2 2 2 3 2 7" xfId="52253"/>
    <cellStyle name="Note 4 2 2 2 3 3" xfId="52254"/>
    <cellStyle name="Note 4 2 2 2 3 3 2" xfId="52255"/>
    <cellStyle name="Note 4 2 2 2 3 3 2 2" xfId="52256"/>
    <cellStyle name="Note 4 2 2 2 3 3 2 3" xfId="52257"/>
    <cellStyle name="Note 4 2 2 2 3 3 3" xfId="52258"/>
    <cellStyle name="Note 4 2 2 2 3 3 4" xfId="52259"/>
    <cellStyle name="Note 4 2 2 2 3 3 5" xfId="52260"/>
    <cellStyle name="Note 4 2 2 2 3 3 6" xfId="52261"/>
    <cellStyle name="Note 4 2 2 2 3 4" xfId="52262"/>
    <cellStyle name="Note 4 2 2 2 3 4 2" xfId="52263"/>
    <cellStyle name="Note 4 2 2 2 3 4 2 2" xfId="52264"/>
    <cellStyle name="Note 4 2 2 2 3 4 2 3" xfId="52265"/>
    <cellStyle name="Note 4 2 2 2 3 4 3" xfId="52266"/>
    <cellStyle name="Note 4 2 2 2 3 4 4" xfId="52267"/>
    <cellStyle name="Note 4 2 2 2 3 4 5" xfId="52268"/>
    <cellStyle name="Note 4 2 2 2 3 4 6" xfId="52269"/>
    <cellStyle name="Note 4 2 2 2 3 5" xfId="52270"/>
    <cellStyle name="Note 4 2 2 2 3 5 2" xfId="52271"/>
    <cellStyle name="Note 4 2 2 2 3 5 3" xfId="52272"/>
    <cellStyle name="Note 4 2 2 2 3 6" xfId="52273"/>
    <cellStyle name="Note 4 2 2 2 3 7" xfId="52274"/>
    <cellStyle name="Note 4 2 2 2 3 8" xfId="52275"/>
    <cellStyle name="Note 4 2 2 2 3 9" xfId="52276"/>
    <cellStyle name="Note 4 2 2 2 4" xfId="52277"/>
    <cellStyle name="Note 4 2 2 2 4 2" xfId="52278"/>
    <cellStyle name="Note 4 2 2 2 4 2 2" xfId="52279"/>
    <cellStyle name="Note 4 2 2 2 4 2 2 2" xfId="52280"/>
    <cellStyle name="Note 4 2 2 2 4 2 2 3" xfId="52281"/>
    <cellStyle name="Note 4 2 2 2 4 2 3" xfId="52282"/>
    <cellStyle name="Note 4 2 2 2 4 2 4" xfId="52283"/>
    <cellStyle name="Note 4 2 2 2 4 2 5" xfId="52284"/>
    <cellStyle name="Note 4 2 2 2 4 2 6" xfId="52285"/>
    <cellStyle name="Note 4 2 2 2 4 3" xfId="52286"/>
    <cellStyle name="Note 4 2 2 2 4 3 2" xfId="52287"/>
    <cellStyle name="Note 4 2 2 2 4 3 3" xfId="52288"/>
    <cellStyle name="Note 4 2 2 2 4 4" xfId="52289"/>
    <cellStyle name="Note 4 2 2 2 4 5" xfId="52290"/>
    <cellStyle name="Note 4 2 2 2 4 6" xfId="52291"/>
    <cellStyle name="Note 4 2 2 2 4 7" xfId="52292"/>
    <cellStyle name="Note 4 2 2 2 5" xfId="52293"/>
    <cellStyle name="Note 4 2 2 2 5 2" xfId="52294"/>
    <cellStyle name="Note 4 2 2 2 5 2 2" xfId="52295"/>
    <cellStyle name="Note 4 2 2 2 5 2 3" xfId="52296"/>
    <cellStyle name="Note 4 2 2 2 5 3" xfId="52297"/>
    <cellStyle name="Note 4 2 2 2 5 4" xfId="52298"/>
    <cellStyle name="Note 4 2 2 2 5 5" xfId="52299"/>
    <cellStyle name="Note 4 2 2 2 5 6" xfId="52300"/>
    <cellStyle name="Note 4 2 2 2 6" xfId="52301"/>
    <cellStyle name="Note 4 2 2 2 6 2" xfId="52302"/>
    <cellStyle name="Note 4 2 2 2 6 2 2" xfId="52303"/>
    <cellStyle name="Note 4 2 2 2 6 2 3" xfId="52304"/>
    <cellStyle name="Note 4 2 2 2 6 3" xfId="52305"/>
    <cellStyle name="Note 4 2 2 2 6 4" xfId="52306"/>
    <cellStyle name="Note 4 2 2 2 6 5" xfId="52307"/>
    <cellStyle name="Note 4 2 2 2 6 6" xfId="52308"/>
    <cellStyle name="Note 4 2 2 2 7" xfId="52309"/>
    <cellStyle name="Note 4 2 2 2 7 2" xfId="52310"/>
    <cellStyle name="Note 4 2 2 2 7 2 2" xfId="52311"/>
    <cellStyle name="Note 4 2 2 2 7 2 3" xfId="52312"/>
    <cellStyle name="Note 4 2 2 2 7 3" xfId="52313"/>
    <cellStyle name="Note 4 2 2 2 7 4" xfId="52314"/>
    <cellStyle name="Note 4 2 2 2 7 5" xfId="52315"/>
    <cellStyle name="Note 4 2 2 2 7 6" xfId="52316"/>
    <cellStyle name="Note 4 2 2 2 8" xfId="52317"/>
    <cellStyle name="Note 4 2 2 2 8 2" xfId="52318"/>
    <cellStyle name="Note 4 2 2 2 8 2 2" xfId="52319"/>
    <cellStyle name="Note 4 2 2 2 8 2 3" xfId="52320"/>
    <cellStyle name="Note 4 2 2 2 8 3" xfId="52321"/>
    <cellStyle name="Note 4 2 2 2 8 4" xfId="52322"/>
    <cellStyle name="Note 4 2 2 2 8 5" xfId="52323"/>
    <cellStyle name="Note 4 2 2 2 8 6" xfId="52324"/>
    <cellStyle name="Note 4 2 2 2 9" xfId="52325"/>
    <cellStyle name="Note 4 2 2 2 9 2" xfId="52326"/>
    <cellStyle name="Note 4 2 2 2 9 3" xfId="52327"/>
    <cellStyle name="Note 4 2 2 3" xfId="52328"/>
    <cellStyle name="Note 4 2 2 3 10" xfId="52329"/>
    <cellStyle name="Note 4 2 2 3 2" xfId="52330"/>
    <cellStyle name="Note 4 2 2 3 2 2" xfId="52331"/>
    <cellStyle name="Note 4 2 2 3 2 2 2" xfId="52332"/>
    <cellStyle name="Note 4 2 2 3 2 2 2 2" xfId="52333"/>
    <cellStyle name="Note 4 2 2 3 2 2 2 3" xfId="52334"/>
    <cellStyle name="Note 4 2 2 3 2 2 3" xfId="52335"/>
    <cellStyle name="Note 4 2 2 3 2 2 4" xfId="52336"/>
    <cellStyle name="Note 4 2 2 3 2 2 5" xfId="52337"/>
    <cellStyle name="Note 4 2 2 3 2 2 6" xfId="52338"/>
    <cellStyle name="Note 4 2 2 3 2 3" xfId="52339"/>
    <cellStyle name="Note 4 2 2 3 2 3 2" xfId="52340"/>
    <cellStyle name="Note 4 2 2 3 2 3 2 2" xfId="52341"/>
    <cellStyle name="Note 4 2 2 3 2 3 2 3" xfId="52342"/>
    <cellStyle name="Note 4 2 2 3 2 3 3" xfId="52343"/>
    <cellStyle name="Note 4 2 2 3 2 3 4" xfId="52344"/>
    <cellStyle name="Note 4 2 2 3 2 3 5" xfId="52345"/>
    <cellStyle name="Note 4 2 2 3 2 3 6" xfId="52346"/>
    <cellStyle name="Note 4 2 2 3 2 4" xfId="52347"/>
    <cellStyle name="Note 4 2 2 3 2 4 2" xfId="52348"/>
    <cellStyle name="Note 4 2 2 3 2 4 3" xfId="52349"/>
    <cellStyle name="Note 4 2 2 3 2 5" xfId="52350"/>
    <cellStyle name="Note 4 2 2 3 2 6" xfId="52351"/>
    <cellStyle name="Note 4 2 2 3 2 7" xfId="52352"/>
    <cellStyle name="Note 4 2 2 3 2 8" xfId="52353"/>
    <cellStyle name="Note 4 2 2 3 3" xfId="52354"/>
    <cellStyle name="Note 4 2 2 3 3 2" xfId="52355"/>
    <cellStyle name="Note 4 2 2 3 3 2 2" xfId="52356"/>
    <cellStyle name="Note 4 2 2 3 3 2 2 2" xfId="52357"/>
    <cellStyle name="Note 4 2 2 3 3 2 2 3" xfId="52358"/>
    <cellStyle name="Note 4 2 2 3 3 2 3" xfId="52359"/>
    <cellStyle name="Note 4 2 2 3 3 2 4" xfId="52360"/>
    <cellStyle name="Note 4 2 2 3 3 2 5" xfId="52361"/>
    <cellStyle name="Note 4 2 2 3 3 2 6" xfId="52362"/>
    <cellStyle name="Note 4 2 2 3 3 3" xfId="52363"/>
    <cellStyle name="Note 4 2 2 3 3 3 2" xfId="52364"/>
    <cellStyle name="Note 4 2 2 3 3 3 3" xfId="52365"/>
    <cellStyle name="Note 4 2 2 3 3 4" xfId="52366"/>
    <cellStyle name="Note 4 2 2 3 3 5" xfId="52367"/>
    <cellStyle name="Note 4 2 2 3 3 6" xfId="52368"/>
    <cellStyle name="Note 4 2 2 3 3 7" xfId="52369"/>
    <cellStyle name="Note 4 2 2 3 4" xfId="52370"/>
    <cellStyle name="Note 4 2 2 3 4 2" xfId="52371"/>
    <cellStyle name="Note 4 2 2 3 4 2 2" xfId="52372"/>
    <cellStyle name="Note 4 2 2 3 4 2 3" xfId="52373"/>
    <cellStyle name="Note 4 2 2 3 4 3" xfId="52374"/>
    <cellStyle name="Note 4 2 2 3 4 4" xfId="52375"/>
    <cellStyle name="Note 4 2 2 3 4 5" xfId="52376"/>
    <cellStyle name="Note 4 2 2 3 4 6" xfId="52377"/>
    <cellStyle name="Note 4 2 2 3 5" xfId="52378"/>
    <cellStyle name="Note 4 2 2 3 5 2" xfId="52379"/>
    <cellStyle name="Note 4 2 2 3 5 2 2" xfId="52380"/>
    <cellStyle name="Note 4 2 2 3 5 2 3" xfId="52381"/>
    <cellStyle name="Note 4 2 2 3 5 3" xfId="52382"/>
    <cellStyle name="Note 4 2 2 3 5 4" xfId="52383"/>
    <cellStyle name="Note 4 2 2 3 5 5" xfId="52384"/>
    <cellStyle name="Note 4 2 2 3 5 6" xfId="52385"/>
    <cellStyle name="Note 4 2 2 3 6" xfId="52386"/>
    <cellStyle name="Note 4 2 2 3 6 2" xfId="52387"/>
    <cellStyle name="Note 4 2 2 3 6 3" xfId="52388"/>
    <cellStyle name="Note 4 2 2 3 7" xfId="52389"/>
    <cellStyle name="Note 4 2 2 3 8" xfId="52390"/>
    <cellStyle name="Note 4 2 2 3 9" xfId="52391"/>
    <cellStyle name="Note 4 2 2 4" xfId="52392"/>
    <cellStyle name="Note 4 2 2 4 2" xfId="52393"/>
    <cellStyle name="Note 4 2 2 4 2 2" xfId="52394"/>
    <cellStyle name="Note 4 2 2 4 2 2 2" xfId="52395"/>
    <cellStyle name="Note 4 2 2 4 2 2 2 2" xfId="52396"/>
    <cellStyle name="Note 4 2 2 4 2 2 2 3" xfId="52397"/>
    <cellStyle name="Note 4 2 2 4 2 2 3" xfId="52398"/>
    <cellStyle name="Note 4 2 2 4 2 2 4" xfId="52399"/>
    <cellStyle name="Note 4 2 2 4 2 2 5" xfId="52400"/>
    <cellStyle name="Note 4 2 2 4 2 2 6" xfId="52401"/>
    <cellStyle name="Note 4 2 2 4 2 3" xfId="52402"/>
    <cellStyle name="Note 4 2 2 4 2 3 2" xfId="52403"/>
    <cellStyle name="Note 4 2 2 4 2 3 3" xfId="52404"/>
    <cellStyle name="Note 4 2 2 4 2 4" xfId="52405"/>
    <cellStyle name="Note 4 2 2 4 2 5" xfId="52406"/>
    <cellStyle name="Note 4 2 2 4 2 6" xfId="52407"/>
    <cellStyle name="Note 4 2 2 4 2 7" xfId="52408"/>
    <cellStyle name="Note 4 2 2 4 3" xfId="52409"/>
    <cellStyle name="Note 4 2 2 4 3 2" xfId="52410"/>
    <cellStyle name="Note 4 2 2 4 3 2 2" xfId="52411"/>
    <cellStyle name="Note 4 2 2 4 3 2 3" xfId="52412"/>
    <cellStyle name="Note 4 2 2 4 3 3" xfId="52413"/>
    <cellStyle name="Note 4 2 2 4 3 4" xfId="52414"/>
    <cellStyle name="Note 4 2 2 4 3 5" xfId="52415"/>
    <cellStyle name="Note 4 2 2 4 3 6" xfId="52416"/>
    <cellStyle name="Note 4 2 2 4 4" xfId="52417"/>
    <cellStyle name="Note 4 2 2 4 4 2" xfId="52418"/>
    <cellStyle name="Note 4 2 2 4 4 2 2" xfId="52419"/>
    <cellStyle name="Note 4 2 2 4 4 2 3" xfId="52420"/>
    <cellStyle name="Note 4 2 2 4 4 3" xfId="52421"/>
    <cellStyle name="Note 4 2 2 4 4 4" xfId="52422"/>
    <cellStyle name="Note 4 2 2 4 4 5" xfId="52423"/>
    <cellStyle name="Note 4 2 2 4 4 6" xfId="52424"/>
    <cellStyle name="Note 4 2 2 4 5" xfId="52425"/>
    <cellStyle name="Note 4 2 2 4 5 2" xfId="52426"/>
    <cellStyle name="Note 4 2 2 4 5 3" xfId="52427"/>
    <cellStyle name="Note 4 2 2 4 6" xfId="52428"/>
    <cellStyle name="Note 4 2 2 4 7" xfId="52429"/>
    <cellStyle name="Note 4 2 2 4 8" xfId="52430"/>
    <cellStyle name="Note 4 2 2 4 9" xfId="52431"/>
    <cellStyle name="Note 4 2 2 5" xfId="52432"/>
    <cellStyle name="Note 4 2 2 5 2" xfId="52433"/>
    <cellStyle name="Note 4 2 2 5 2 2" xfId="52434"/>
    <cellStyle name="Note 4 2 2 5 2 2 2" xfId="52435"/>
    <cellStyle name="Note 4 2 2 5 2 2 3" xfId="52436"/>
    <cellStyle name="Note 4 2 2 5 2 3" xfId="52437"/>
    <cellStyle name="Note 4 2 2 5 2 4" xfId="52438"/>
    <cellStyle name="Note 4 2 2 5 2 5" xfId="52439"/>
    <cellStyle name="Note 4 2 2 5 2 6" xfId="52440"/>
    <cellStyle name="Note 4 2 2 5 3" xfId="52441"/>
    <cellStyle name="Note 4 2 2 5 3 2" xfId="52442"/>
    <cellStyle name="Note 4 2 2 5 3 3" xfId="52443"/>
    <cellStyle name="Note 4 2 2 5 4" xfId="52444"/>
    <cellStyle name="Note 4 2 2 5 5" xfId="52445"/>
    <cellStyle name="Note 4 2 2 5 6" xfId="52446"/>
    <cellStyle name="Note 4 2 2 5 7" xfId="52447"/>
    <cellStyle name="Note 4 2 2 6" xfId="52448"/>
    <cellStyle name="Note 4 2 2 6 2" xfId="52449"/>
    <cellStyle name="Note 4 2 2 6 2 2" xfId="52450"/>
    <cellStyle name="Note 4 2 2 6 2 3" xfId="52451"/>
    <cellStyle name="Note 4 2 2 6 3" xfId="52452"/>
    <cellStyle name="Note 4 2 2 6 4" xfId="52453"/>
    <cellStyle name="Note 4 2 2 6 5" xfId="52454"/>
    <cellStyle name="Note 4 2 2 6 6" xfId="52455"/>
    <cellStyle name="Note 4 2 2 7" xfId="52456"/>
    <cellStyle name="Note 4 2 2 7 2" xfId="52457"/>
    <cellStyle name="Note 4 2 2 7 2 2" xfId="52458"/>
    <cellStyle name="Note 4 2 2 7 2 3" xfId="52459"/>
    <cellStyle name="Note 4 2 2 7 3" xfId="52460"/>
    <cellStyle name="Note 4 2 2 7 4" xfId="52461"/>
    <cellStyle name="Note 4 2 2 7 5" xfId="52462"/>
    <cellStyle name="Note 4 2 2 7 6" xfId="52463"/>
    <cellStyle name="Note 4 2 2 8" xfId="52464"/>
    <cellStyle name="Note 4 2 2 8 2" xfId="52465"/>
    <cellStyle name="Note 4 2 2 8 2 2" xfId="52466"/>
    <cellStyle name="Note 4 2 2 8 2 3" xfId="52467"/>
    <cellStyle name="Note 4 2 2 8 3" xfId="52468"/>
    <cellStyle name="Note 4 2 2 8 4" xfId="52469"/>
    <cellStyle name="Note 4 2 2 8 5" xfId="52470"/>
    <cellStyle name="Note 4 2 2 8 6" xfId="52471"/>
    <cellStyle name="Note 4 2 2 9" xfId="52472"/>
    <cellStyle name="Note 4 2 2 9 2" xfId="52473"/>
    <cellStyle name="Note 4 2 2 9 2 2" xfId="52474"/>
    <cellStyle name="Note 4 2 2 9 2 3" xfId="52475"/>
    <cellStyle name="Note 4 2 2 9 3" xfId="52476"/>
    <cellStyle name="Note 4 2 2 9 4" xfId="52477"/>
    <cellStyle name="Note 4 2 2 9 5" xfId="52478"/>
    <cellStyle name="Note 4 2 2 9 6" xfId="52479"/>
    <cellStyle name="Note 4 2 3" xfId="52480"/>
    <cellStyle name="Note 4 2 3 10" xfId="52481"/>
    <cellStyle name="Note 4 2 3 10 2" xfId="52482"/>
    <cellStyle name="Note 4 2 3 10 3" xfId="52483"/>
    <cellStyle name="Note 4 2 3 11" xfId="52484"/>
    <cellStyle name="Note 4 2 3 12" xfId="52485"/>
    <cellStyle name="Note 4 2 3 13" xfId="52486"/>
    <cellStyle name="Note 4 2 3 14" xfId="52487"/>
    <cellStyle name="Note 4 2 3 2" xfId="52488"/>
    <cellStyle name="Note 4 2 3 2 10" xfId="52489"/>
    <cellStyle name="Note 4 2 3 2 11" xfId="52490"/>
    <cellStyle name="Note 4 2 3 2 12" xfId="52491"/>
    <cellStyle name="Note 4 2 3 2 13" xfId="52492"/>
    <cellStyle name="Note 4 2 3 2 2" xfId="52493"/>
    <cellStyle name="Note 4 2 3 2 2 10" xfId="52494"/>
    <cellStyle name="Note 4 2 3 2 2 2" xfId="52495"/>
    <cellStyle name="Note 4 2 3 2 2 2 2" xfId="52496"/>
    <cellStyle name="Note 4 2 3 2 2 2 2 2" xfId="52497"/>
    <cellStyle name="Note 4 2 3 2 2 2 2 2 2" xfId="52498"/>
    <cellStyle name="Note 4 2 3 2 2 2 2 2 3" xfId="52499"/>
    <cellStyle name="Note 4 2 3 2 2 2 2 3" xfId="52500"/>
    <cellStyle name="Note 4 2 3 2 2 2 2 4" xfId="52501"/>
    <cellStyle name="Note 4 2 3 2 2 2 2 5" xfId="52502"/>
    <cellStyle name="Note 4 2 3 2 2 2 2 6" xfId="52503"/>
    <cellStyle name="Note 4 2 3 2 2 2 3" xfId="52504"/>
    <cellStyle name="Note 4 2 3 2 2 2 3 2" xfId="52505"/>
    <cellStyle name="Note 4 2 3 2 2 2 3 2 2" xfId="52506"/>
    <cellStyle name="Note 4 2 3 2 2 2 3 2 3" xfId="52507"/>
    <cellStyle name="Note 4 2 3 2 2 2 3 3" xfId="52508"/>
    <cellStyle name="Note 4 2 3 2 2 2 3 4" xfId="52509"/>
    <cellStyle name="Note 4 2 3 2 2 2 3 5" xfId="52510"/>
    <cellStyle name="Note 4 2 3 2 2 2 3 6" xfId="52511"/>
    <cellStyle name="Note 4 2 3 2 2 2 4" xfId="52512"/>
    <cellStyle name="Note 4 2 3 2 2 2 4 2" xfId="52513"/>
    <cellStyle name="Note 4 2 3 2 2 2 4 3" xfId="52514"/>
    <cellStyle name="Note 4 2 3 2 2 2 5" xfId="52515"/>
    <cellStyle name="Note 4 2 3 2 2 2 6" xfId="52516"/>
    <cellStyle name="Note 4 2 3 2 2 2 7" xfId="52517"/>
    <cellStyle name="Note 4 2 3 2 2 2 8" xfId="52518"/>
    <cellStyle name="Note 4 2 3 2 2 3" xfId="52519"/>
    <cellStyle name="Note 4 2 3 2 2 3 2" xfId="52520"/>
    <cellStyle name="Note 4 2 3 2 2 3 2 2" xfId="52521"/>
    <cellStyle name="Note 4 2 3 2 2 3 2 2 2" xfId="52522"/>
    <cellStyle name="Note 4 2 3 2 2 3 2 2 3" xfId="52523"/>
    <cellStyle name="Note 4 2 3 2 2 3 2 3" xfId="52524"/>
    <cellStyle name="Note 4 2 3 2 2 3 2 4" xfId="52525"/>
    <cellStyle name="Note 4 2 3 2 2 3 2 5" xfId="52526"/>
    <cellStyle name="Note 4 2 3 2 2 3 2 6" xfId="52527"/>
    <cellStyle name="Note 4 2 3 2 2 3 3" xfId="52528"/>
    <cellStyle name="Note 4 2 3 2 2 3 3 2" xfId="52529"/>
    <cellStyle name="Note 4 2 3 2 2 3 3 3" xfId="52530"/>
    <cellStyle name="Note 4 2 3 2 2 3 4" xfId="52531"/>
    <cellStyle name="Note 4 2 3 2 2 3 5" xfId="52532"/>
    <cellStyle name="Note 4 2 3 2 2 3 6" xfId="52533"/>
    <cellStyle name="Note 4 2 3 2 2 3 7" xfId="52534"/>
    <cellStyle name="Note 4 2 3 2 2 4" xfId="52535"/>
    <cellStyle name="Note 4 2 3 2 2 4 2" xfId="52536"/>
    <cellStyle name="Note 4 2 3 2 2 4 2 2" xfId="52537"/>
    <cellStyle name="Note 4 2 3 2 2 4 2 3" xfId="52538"/>
    <cellStyle name="Note 4 2 3 2 2 4 3" xfId="52539"/>
    <cellStyle name="Note 4 2 3 2 2 4 4" xfId="52540"/>
    <cellStyle name="Note 4 2 3 2 2 4 5" xfId="52541"/>
    <cellStyle name="Note 4 2 3 2 2 4 6" xfId="52542"/>
    <cellStyle name="Note 4 2 3 2 2 5" xfId="52543"/>
    <cellStyle name="Note 4 2 3 2 2 5 2" xfId="52544"/>
    <cellStyle name="Note 4 2 3 2 2 5 2 2" xfId="52545"/>
    <cellStyle name="Note 4 2 3 2 2 5 2 3" xfId="52546"/>
    <cellStyle name="Note 4 2 3 2 2 5 3" xfId="52547"/>
    <cellStyle name="Note 4 2 3 2 2 5 4" xfId="52548"/>
    <cellStyle name="Note 4 2 3 2 2 5 5" xfId="52549"/>
    <cellStyle name="Note 4 2 3 2 2 5 6" xfId="52550"/>
    <cellStyle name="Note 4 2 3 2 2 6" xfId="52551"/>
    <cellStyle name="Note 4 2 3 2 2 6 2" xfId="52552"/>
    <cellStyle name="Note 4 2 3 2 2 6 3" xfId="52553"/>
    <cellStyle name="Note 4 2 3 2 2 7" xfId="52554"/>
    <cellStyle name="Note 4 2 3 2 2 8" xfId="52555"/>
    <cellStyle name="Note 4 2 3 2 2 9" xfId="52556"/>
    <cellStyle name="Note 4 2 3 2 3" xfId="52557"/>
    <cellStyle name="Note 4 2 3 2 3 2" xfId="52558"/>
    <cellStyle name="Note 4 2 3 2 3 2 2" xfId="52559"/>
    <cellStyle name="Note 4 2 3 2 3 2 2 2" xfId="52560"/>
    <cellStyle name="Note 4 2 3 2 3 2 2 2 2" xfId="52561"/>
    <cellStyle name="Note 4 2 3 2 3 2 2 2 3" xfId="52562"/>
    <cellStyle name="Note 4 2 3 2 3 2 2 3" xfId="52563"/>
    <cellStyle name="Note 4 2 3 2 3 2 2 4" xfId="52564"/>
    <cellStyle name="Note 4 2 3 2 3 2 2 5" xfId="52565"/>
    <cellStyle name="Note 4 2 3 2 3 2 2 6" xfId="52566"/>
    <cellStyle name="Note 4 2 3 2 3 2 3" xfId="52567"/>
    <cellStyle name="Note 4 2 3 2 3 2 3 2" xfId="52568"/>
    <cellStyle name="Note 4 2 3 2 3 2 3 3" xfId="52569"/>
    <cellStyle name="Note 4 2 3 2 3 2 4" xfId="52570"/>
    <cellStyle name="Note 4 2 3 2 3 2 5" xfId="52571"/>
    <cellStyle name="Note 4 2 3 2 3 2 6" xfId="52572"/>
    <cellStyle name="Note 4 2 3 2 3 2 7" xfId="52573"/>
    <cellStyle name="Note 4 2 3 2 3 3" xfId="52574"/>
    <cellStyle name="Note 4 2 3 2 3 3 2" xfId="52575"/>
    <cellStyle name="Note 4 2 3 2 3 3 2 2" xfId="52576"/>
    <cellStyle name="Note 4 2 3 2 3 3 2 3" xfId="52577"/>
    <cellStyle name="Note 4 2 3 2 3 3 3" xfId="52578"/>
    <cellStyle name="Note 4 2 3 2 3 3 4" xfId="52579"/>
    <cellStyle name="Note 4 2 3 2 3 3 5" xfId="52580"/>
    <cellStyle name="Note 4 2 3 2 3 3 6" xfId="52581"/>
    <cellStyle name="Note 4 2 3 2 3 4" xfId="52582"/>
    <cellStyle name="Note 4 2 3 2 3 4 2" xfId="52583"/>
    <cellStyle name="Note 4 2 3 2 3 4 2 2" xfId="52584"/>
    <cellStyle name="Note 4 2 3 2 3 4 2 3" xfId="52585"/>
    <cellStyle name="Note 4 2 3 2 3 4 3" xfId="52586"/>
    <cellStyle name="Note 4 2 3 2 3 4 4" xfId="52587"/>
    <cellStyle name="Note 4 2 3 2 3 4 5" xfId="52588"/>
    <cellStyle name="Note 4 2 3 2 3 4 6" xfId="52589"/>
    <cellStyle name="Note 4 2 3 2 3 5" xfId="52590"/>
    <cellStyle name="Note 4 2 3 2 3 5 2" xfId="52591"/>
    <cellStyle name="Note 4 2 3 2 3 5 3" xfId="52592"/>
    <cellStyle name="Note 4 2 3 2 3 6" xfId="52593"/>
    <cellStyle name="Note 4 2 3 2 3 7" xfId="52594"/>
    <cellStyle name="Note 4 2 3 2 3 8" xfId="52595"/>
    <cellStyle name="Note 4 2 3 2 3 9" xfId="52596"/>
    <cellStyle name="Note 4 2 3 2 4" xfId="52597"/>
    <cellStyle name="Note 4 2 3 2 4 2" xfId="52598"/>
    <cellStyle name="Note 4 2 3 2 4 2 2" xfId="52599"/>
    <cellStyle name="Note 4 2 3 2 4 2 2 2" xfId="52600"/>
    <cellStyle name="Note 4 2 3 2 4 2 2 3" xfId="52601"/>
    <cellStyle name="Note 4 2 3 2 4 2 3" xfId="52602"/>
    <cellStyle name="Note 4 2 3 2 4 2 4" xfId="52603"/>
    <cellStyle name="Note 4 2 3 2 4 2 5" xfId="52604"/>
    <cellStyle name="Note 4 2 3 2 4 2 6" xfId="52605"/>
    <cellStyle name="Note 4 2 3 2 4 3" xfId="52606"/>
    <cellStyle name="Note 4 2 3 2 4 3 2" xfId="52607"/>
    <cellStyle name="Note 4 2 3 2 4 3 3" xfId="52608"/>
    <cellStyle name="Note 4 2 3 2 4 4" xfId="52609"/>
    <cellStyle name="Note 4 2 3 2 4 5" xfId="52610"/>
    <cellStyle name="Note 4 2 3 2 4 6" xfId="52611"/>
    <cellStyle name="Note 4 2 3 2 4 7" xfId="52612"/>
    <cellStyle name="Note 4 2 3 2 5" xfId="52613"/>
    <cellStyle name="Note 4 2 3 2 5 2" xfId="52614"/>
    <cellStyle name="Note 4 2 3 2 5 2 2" xfId="52615"/>
    <cellStyle name="Note 4 2 3 2 5 2 3" xfId="52616"/>
    <cellStyle name="Note 4 2 3 2 5 3" xfId="52617"/>
    <cellStyle name="Note 4 2 3 2 5 4" xfId="52618"/>
    <cellStyle name="Note 4 2 3 2 5 5" xfId="52619"/>
    <cellStyle name="Note 4 2 3 2 5 6" xfId="52620"/>
    <cellStyle name="Note 4 2 3 2 6" xfId="52621"/>
    <cellStyle name="Note 4 2 3 2 6 2" xfId="52622"/>
    <cellStyle name="Note 4 2 3 2 6 2 2" xfId="52623"/>
    <cellStyle name="Note 4 2 3 2 6 2 3" xfId="52624"/>
    <cellStyle name="Note 4 2 3 2 6 3" xfId="52625"/>
    <cellStyle name="Note 4 2 3 2 6 4" xfId="52626"/>
    <cellStyle name="Note 4 2 3 2 6 5" xfId="52627"/>
    <cellStyle name="Note 4 2 3 2 6 6" xfId="52628"/>
    <cellStyle name="Note 4 2 3 2 7" xfId="52629"/>
    <cellStyle name="Note 4 2 3 2 7 2" xfId="52630"/>
    <cellStyle name="Note 4 2 3 2 7 2 2" xfId="52631"/>
    <cellStyle name="Note 4 2 3 2 7 2 3" xfId="52632"/>
    <cellStyle name="Note 4 2 3 2 7 3" xfId="52633"/>
    <cellStyle name="Note 4 2 3 2 7 4" xfId="52634"/>
    <cellStyle name="Note 4 2 3 2 7 5" xfId="52635"/>
    <cellStyle name="Note 4 2 3 2 7 6" xfId="52636"/>
    <cellStyle name="Note 4 2 3 2 8" xfId="52637"/>
    <cellStyle name="Note 4 2 3 2 8 2" xfId="52638"/>
    <cellStyle name="Note 4 2 3 2 8 2 2" xfId="52639"/>
    <cellStyle name="Note 4 2 3 2 8 2 3" xfId="52640"/>
    <cellStyle name="Note 4 2 3 2 8 3" xfId="52641"/>
    <cellStyle name="Note 4 2 3 2 8 4" xfId="52642"/>
    <cellStyle name="Note 4 2 3 2 8 5" xfId="52643"/>
    <cellStyle name="Note 4 2 3 2 8 6" xfId="52644"/>
    <cellStyle name="Note 4 2 3 2 9" xfId="52645"/>
    <cellStyle name="Note 4 2 3 2 9 2" xfId="52646"/>
    <cellStyle name="Note 4 2 3 2 9 3" xfId="52647"/>
    <cellStyle name="Note 4 2 3 3" xfId="52648"/>
    <cellStyle name="Note 4 2 3 3 10" xfId="52649"/>
    <cellStyle name="Note 4 2 3 3 2" xfId="52650"/>
    <cellStyle name="Note 4 2 3 3 2 2" xfId="52651"/>
    <cellStyle name="Note 4 2 3 3 2 2 2" xfId="52652"/>
    <cellStyle name="Note 4 2 3 3 2 2 2 2" xfId="52653"/>
    <cellStyle name="Note 4 2 3 3 2 2 2 3" xfId="52654"/>
    <cellStyle name="Note 4 2 3 3 2 2 3" xfId="52655"/>
    <cellStyle name="Note 4 2 3 3 2 2 4" xfId="52656"/>
    <cellStyle name="Note 4 2 3 3 2 2 5" xfId="52657"/>
    <cellStyle name="Note 4 2 3 3 2 2 6" xfId="52658"/>
    <cellStyle name="Note 4 2 3 3 2 3" xfId="52659"/>
    <cellStyle name="Note 4 2 3 3 2 3 2" xfId="52660"/>
    <cellStyle name="Note 4 2 3 3 2 3 2 2" xfId="52661"/>
    <cellStyle name="Note 4 2 3 3 2 3 2 3" xfId="52662"/>
    <cellStyle name="Note 4 2 3 3 2 3 3" xfId="52663"/>
    <cellStyle name="Note 4 2 3 3 2 3 4" xfId="52664"/>
    <cellStyle name="Note 4 2 3 3 2 3 5" xfId="52665"/>
    <cellStyle name="Note 4 2 3 3 2 3 6" xfId="52666"/>
    <cellStyle name="Note 4 2 3 3 2 4" xfId="52667"/>
    <cellStyle name="Note 4 2 3 3 2 4 2" xfId="52668"/>
    <cellStyle name="Note 4 2 3 3 2 4 3" xfId="52669"/>
    <cellStyle name="Note 4 2 3 3 2 5" xfId="52670"/>
    <cellStyle name="Note 4 2 3 3 2 6" xfId="52671"/>
    <cellStyle name="Note 4 2 3 3 2 7" xfId="52672"/>
    <cellStyle name="Note 4 2 3 3 2 8" xfId="52673"/>
    <cellStyle name="Note 4 2 3 3 3" xfId="52674"/>
    <cellStyle name="Note 4 2 3 3 3 2" xfId="52675"/>
    <cellStyle name="Note 4 2 3 3 3 2 2" xfId="52676"/>
    <cellStyle name="Note 4 2 3 3 3 2 2 2" xfId="52677"/>
    <cellStyle name="Note 4 2 3 3 3 2 2 3" xfId="52678"/>
    <cellStyle name="Note 4 2 3 3 3 2 3" xfId="52679"/>
    <cellStyle name="Note 4 2 3 3 3 2 4" xfId="52680"/>
    <cellStyle name="Note 4 2 3 3 3 2 5" xfId="52681"/>
    <cellStyle name="Note 4 2 3 3 3 2 6" xfId="52682"/>
    <cellStyle name="Note 4 2 3 3 3 3" xfId="52683"/>
    <cellStyle name="Note 4 2 3 3 3 3 2" xfId="52684"/>
    <cellStyle name="Note 4 2 3 3 3 3 3" xfId="52685"/>
    <cellStyle name="Note 4 2 3 3 3 4" xfId="52686"/>
    <cellStyle name="Note 4 2 3 3 3 5" xfId="52687"/>
    <cellStyle name="Note 4 2 3 3 3 6" xfId="52688"/>
    <cellStyle name="Note 4 2 3 3 3 7" xfId="52689"/>
    <cellStyle name="Note 4 2 3 3 4" xfId="52690"/>
    <cellStyle name="Note 4 2 3 3 4 2" xfId="52691"/>
    <cellStyle name="Note 4 2 3 3 4 2 2" xfId="52692"/>
    <cellStyle name="Note 4 2 3 3 4 2 3" xfId="52693"/>
    <cellStyle name="Note 4 2 3 3 4 3" xfId="52694"/>
    <cellStyle name="Note 4 2 3 3 4 4" xfId="52695"/>
    <cellStyle name="Note 4 2 3 3 4 5" xfId="52696"/>
    <cellStyle name="Note 4 2 3 3 4 6" xfId="52697"/>
    <cellStyle name="Note 4 2 3 3 5" xfId="52698"/>
    <cellStyle name="Note 4 2 3 3 5 2" xfId="52699"/>
    <cellStyle name="Note 4 2 3 3 5 2 2" xfId="52700"/>
    <cellStyle name="Note 4 2 3 3 5 2 3" xfId="52701"/>
    <cellStyle name="Note 4 2 3 3 5 3" xfId="52702"/>
    <cellStyle name="Note 4 2 3 3 5 4" xfId="52703"/>
    <cellStyle name="Note 4 2 3 3 5 5" xfId="52704"/>
    <cellStyle name="Note 4 2 3 3 5 6" xfId="52705"/>
    <cellStyle name="Note 4 2 3 3 6" xfId="52706"/>
    <cellStyle name="Note 4 2 3 3 6 2" xfId="52707"/>
    <cellStyle name="Note 4 2 3 3 6 3" xfId="52708"/>
    <cellStyle name="Note 4 2 3 3 7" xfId="52709"/>
    <cellStyle name="Note 4 2 3 3 8" xfId="52710"/>
    <cellStyle name="Note 4 2 3 3 9" xfId="52711"/>
    <cellStyle name="Note 4 2 3 4" xfId="52712"/>
    <cellStyle name="Note 4 2 3 4 2" xfId="52713"/>
    <cellStyle name="Note 4 2 3 4 2 2" xfId="52714"/>
    <cellStyle name="Note 4 2 3 4 2 2 2" xfId="52715"/>
    <cellStyle name="Note 4 2 3 4 2 2 2 2" xfId="52716"/>
    <cellStyle name="Note 4 2 3 4 2 2 2 3" xfId="52717"/>
    <cellStyle name="Note 4 2 3 4 2 2 3" xfId="52718"/>
    <cellStyle name="Note 4 2 3 4 2 2 4" xfId="52719"/>
    <cellStyle name="Note 4 2 3 4 2 2 5" xfId="52720"/>
    <cellStyle name="Note 4 2 3 4 2 2 6" xfId="52721"/>
    <cellStyle name="Note 4 2 3 4 2 3" xfId="52722"/>
    <cellStyle name="Note 4 2 3 4 2 3 2" xfId="52723"/>
    <cellStyle name="Note 4 2 3 4 2 3 3" xfId="52724"/>
    <cellStyle name="Note 4 2 3 4 2 4" xfId="52725"/>
    <cellStyle name="Note 4 2 3 4 2 5" xfId="52726"/>
    <cellStyle name="Note 4 2 3 4 2 6" xfId="52727"/>
    <cellStyle name="Note 4 2 3 4 2 7" xfId="52728"/>
    <cellStyle name="Note 4 2 3 4 3" xfId="52729"/>
    <cellStyle name="Note 4 2 3 4 3 2" xfId="52730"/>
    <cellStyle name="Note 4 2 3 4 3 2 2" xfId="52731"/>
    <cellStyle name="Note 4 2 3 4 3 2 3" xfId="52732"/>
    <cellStyle name="Note 4 2 3 4 3 3" xfId="52733"/>
    <cellStyle name="Note 4 2 3 4 3 4" xfId="52734"/>
    <cellStyle name="Note 4 2 3 4 3 5" xfId="52735"/>
    <cellStyle name="Note 4 2 3 4 3 6" xfId="52736"/>
    <cellStyle name="Note 4 2 3 4 4" xfId="52737"/>
    <cellStyle name="Note 4 2 3 4 4 2" xfId="52738"/>
    <cellStyle name="Note 4 2 3 4 4 2 2" xfId="52739"/>
    <cellStyle name="Note 4 2 3 4 4 2 3" xfId="52740"/>
    <cellStyle name="Note 4 2 3 4 4 3" xfId="52741"/>
    <cellStyle name="Note 4 2 3 4 4 4" xfId="52742"/>
    <cellStyle name="Note 4 2 3 4 4 5" xfId="52743"/>
    <cellStyle name="Note 4 2 3 4 4 6" xfId="52744"/>
    <cellStyle name="Note 4 2 3 4 5" xfId="52745"/>
    <cellStyle name="Note 4 2 3 4 5 2" xfId="52746"/>
    <cellStyle name="Note 4 2 3 4 5 3" xfId="52747"/>
    <cellStyle name="Note 4 2 3 4 6" xfId="52748"/>
    <cellStyle name="Note 4 2 3 4 7" xfId="52749"/>
    <cellStyle name="Note 4 2 3 4 8" xfId="52750"/>
    <cellStyle name="Note 4 2 3 4 9" xfId="52751"/>
    <cellStyle name="Note 4 2 3 5" xfId="52752"/>
    <cellStyle name="Note 4 2 3 5 2" xfId="52753"/>
    <cellStyle name="Note 4 2 3 5 2 2" xfId="52754"/>
    <cellStyle name="Note 4 2 3 5 2 2 2" xfId="52755"/>
    <cellStyle name="Note 4 2 3 5 2 2 3" xfId="52756"/>
    <cellStyle name="Note 4 2 3 5 2 3" xfId="52757"/>
    <cellStyle name="Note 4 2 3 5 2 4" xfId="52758"/>
    <cellStyle name="Note 4 2 3 5 2 5" xfId="52759"/>
    <cellStyle name="Note 4 2 3 5 2 6" xfId="52760"/>
    <cellStyle name="Note 4 2 3 5 3" xfId="52761"/>
    <cellStyle name="Note 4 2 3 5 3 2" xfId="52762"/>
    <cellStyle name="Note 4 2 3 5 3 3" xfId="52763"/>
    <cellStyle name="Note 4 2 3 5 4" xfId="52764"/>
    <cellStyle name="Note 4 2 3 5 5" xfId="52765"/>
    <cellStyle name="Note 4 2 3 5 6" xfId="52766"/>
    <cellStyle name="Note 4 2 3 5 7" xfId="52767"/>
    <cellStyle name="Note 4 2 3 6" xfId="52768"/>
    <cellStyle name="Note 4 2 3 6 2" xfId="52769"/>
    <cellStyle name="Note 4 2 3 6 2 2" xfId="52770"/>
    <cellStyle name="Note 4 2 3 6 2 3" xfId="52771"/>
    <cellStyle name="Note 4 2 3 6 3" xfId="52772"/>
    <cellStyle name="Note 4 2 3 6 4" xfId="52773"/>
    <cellStyle name="Note 4 2 3 6 5" xfId="52774"/>
    <cellStyle name="Note 4 2 3 6 6" xfId="52775"/>
    <cellStyle name="Note 4 2 3 7" xfId="52776"/>
    <cellStyle name="Note 4 2 3 7 2" xfId="52777"/>
    <cellStyle name="Note 4 2 3 7 2 2" xfId="52778"/>
    <cellStyle name="Note 4 2 3 7 2 3" xfId="52779"/>
    <cellStyle name="Note 4 2 3 7 3" xfId="52780"/>
    <cellStyle name="Note 4 2 3 7 4" xfId="52781"/>
    <cellStyle name="Note 4 2 3 7 5" xfId="52782"/>
    <cellStyle name="Note 4 2 3 7 6" xfId="52783"/>
    <cellStyle name="Note 4 2 3 8" xfId="52784"/>
    <cellStyle name="Note 4 2 3 8 2" xfId="52785"/>
    <cellStyle name="Note 4 2 3 8 2 2" xfId="52786"/>
    <cellStyle name="Note 4 2 3 8 2 3" xfId="52787"/>
    <cellStyle name="Note 4 2 3 8 3" xfId="52788"/>
    <cellStyle name="Note 4 2 3 8 4" xfId="52789"/>
    <cellStyle name="Note 4 2 3 8 5" xfId="52790"/>
    <cellStyle name="Note 4 2 3 8 6" xfId="52791"/>
    <cellStyle name="Note 4 2 3 9" xfId="52792"/>
    <cellStyle name="Note 4 2 3 9 2" xfId="52793"/>
    <cellStyle name="Note 4 2 3 9 2 2" xfId="52794"/>
    <cellStyle name="Note 4 2 3 9 2 3" xfId="52795"/>
    <cellStyle name="Note 4 2 3 9 3" xfId="52796"/>
    <cellStyle name="Note 4 2 3 9 4" xfId="52797"/>
    <cellStyle name="Note 4 2 3 9 5" xfId="52798"/>
    <cellStyle name="Note 4 2 3 9 6" xfId="52799"/>
    <cellStyle name="Note 4 2 4" xfId="52800"/>
    <cellStyle name="Note 4 2 4 10" xfId="52801"/>
    <cellStyle name="Note 4 2 4 11" xfId="52802"/>
    <cellStyle name="Note 4 2 4 12" xfId="52803"/>
    <cellStyle name="Note 4 2 4 13" xfId="52804"/>
    <cellStyle name="Note 4 2 4 2" xfId="52805"/>
    <cellStyle name="Note 4 2 4 2 10" xfId="52806"/>
    <cellStyle name="Note 4 2 4 2 2" xfId="52807"/>
    <cellStyle name="Note 4 2 4 2 2 2" xfId="52808"/>
    <cellStyle name="Note 4 2 4 2 2 2 2" xfId="52809"/>
    <cellStyle name="Note 4 2 4 2 2 2 2 2" xfId="52810"/>
    <cellStyle name="Note 4 2 4 2 2 2 2 3" xfId="52811"/>
    <cellStyle name="Note 4 2 4 2 2 2 3" xfId="52812"/>
    <cellStyle name="Note 4 2 4 2 2 2 4" xfId="52813"/>
    <cellStyle name="Note 4 2 4 2 2 2 5" xfId="52814"/>
    <cellStyle name="Note 4 2 4 2 2 2 6" xfId="52815"/>
    <cellStyle name="Note 4 2 4 2 2 3" xfId="52816"/>
    <cellStyle name="Note 4 2 4 2 2 3 2" xfId="52817"/>
    <cellStyle name="Note 4 2 4 2 2 3 2 2" xfId="52818"/>
    <cellStyle name="Note 4 2 4 2 2 3 2 3" xfId="52819"/>
    <cellStyle name="Note 4 2 4 2 2 3 3" xfId="52820"/>
    <cellStyle name="Note 4 2 4 2 2 3 4" xfId="52821"/>
    <cellStyle name="Note 4 2 4 2 2 3 5" xfId="52822"/>
    <cellStyle name="Note 4 2 4 2 2 3 6" xfId="52823"/>
    <cellStyle name="Note 4 2 4 2 2 4" xfId="52824"/>
    <cellStyle name="Note 4 2 4 2 2 4 2" xfId="52825"/>
    <cellStyle name="Note 4 2 4 2 2 4 3" xfId="52826"/>
    <cellStyle name="Note 4 2 4 2 2 5" xfId="52827"/>
    <cellStyle name="Note 4 2 4 2 2 6" xfId="52828"/>
    <cellStyle name="Note 4 2 4 2 2 7" xfId="52829"/>
    <cellStyle name="Note 4 2 4 2 2 8" xfId="52830"/>
    <cellStyle name="Note 4 2 4 2 3" xfId="52831"/>
    <cellStyle name="Note 4 2 4 2 3 2" xfId="52832"/>
    <cellStyle name="Note 4 2 4 2 3 2 2" xfId="52833"/>
    <cellStyle name="Note 4 2 4 2 3 2 2 2" xfId="52834"/>
    <cellStyle name="Note 4 2 4 2 3 2 2 3" xfId="52835"/>
    <cellStyle name="Note 4 2 4 2 3 2 3" xfId="52836"/>
    <cellStyle name="Note 4 2 4 2 3 2 4" xfId="52837"/>
    <cellStyle name="Note 4 2 4 2 3 2 5" xfId="52838"/>
    <cellStyle name="Note 4 2 4 2 3 2 6" xfId="52839"/>
    <cellStyle name="Note 4 2 4 2 3 3" xfId="52840"/>
    <cellStyle name="Note 4 2 4 2 3 3 2" xfId="52841"/>
    <cellStyle name="Note 4 2 4 2 3 3 3" xfId="52842"/>
    <cellStyle name="Note 4 2 4 2 3 4" xfId="52843"/>
    <cellStyle name="Note 4 2 4 2 3 5" xfId="52844"/>
    <cellStyle name="Note 4 2 4 2 3 6" xfId="52845"/>
    <cellStyle name="Note 4 2 4 2 3 7" xfId="52846"/>
    <cellStyle name="Note 4 2 4 2 4" xfId="52847"/>
    <cellStyle name="Note 4 2 4 2 4 2" xfId="52848"/>
    <cellStyle name="Note 4 2 4 2 4 2 2" xfId="52849"/>
    <cellStyle name="Note 4 2 4 2 4 2 3" xfId="52850"/>
    <cellStyle name="Note 4 2 4 2 4 3" xfId="52851"/>
    <cellStyle name="Note 4 2 4 2 4 4" xfId="52852"/>
    <cellStyle name="Note 4 2 4 2 4 5" xfId="52853"/>
    <cellStyle name="Note 4 2 4 2 4 6" xfId="52854"/>
    <cellStyle name="Note 4 2 4 2 5" xfId="52855"/>
    <cellStyle name="Note 4 2 4 2 5 2" xfId="52856"/>
    <cellStyle name="Note 4 2 4 2 5 2 2" xfId="52857"/>
    <cellStyle name="Note 4 2 4 2 5 2 3" xfId="52858"/>
    <cellStyle name="Note 4 2 4 2 5 3" xfId="52859"/>
    <cellStyle name="Note 4 2 4 2 5 4" xfId="52860"/>
    <cellStyle name="Note 4 2 4 2 5 5" xfId="52861"/>
    <cellStyle name="Note 4 2 4 2 5 6" xfId="52862"/>
    <cellStyle name="Note 4 2 4 2 6" xfId="52863"/>
    <cellStyle name="Note 4 2 4 2 6 2" xfId="52864"/>
    <cellStyle name="Note 4 2 4 2 6 3" xfId="52865"/>
    <cellStyle name="Note 4 2 4 2 7" xfId="52866"/>
    <cellStyle name="Note 4 2 4 2 8" xfId="52867"/>
    <cellStyle name="Note 4 2 4 2 9" xfId="52868"/>
    <cellStyle name="Note 4 2 4 3" xfId="52869"/>
    <cellStyle name="Note 4 2 4 3 2" xfId="52870"/>
    <cellStyle name="Note 4 2 4 3 2 2" xfId="52871"/>
    <cellStyle name="Note 4 2 4 3 2 2 2" xfId="52872"/>
    <cellStyle name="Note 4 2 4 3 2 2 2 2" xfId="52873"/>
    <cellStyle name="Note 4 2 4 3 2 2 2 3" xfId="52874"/>
    <cellStyle name="Note 4 2 4 3 2 2 3" xfId="52875"/>
    <cellStyle name="Note 4 2 4 3 2 2 4" xfId="52876"/>
    <cellStyle name="Note 4 2 4 3 2 2 5" xfId="52877"/>
    <cellStyle name="Note 4 2 4 3 2 2 6" xfId="52878"/>
    <cellStyle name="Note 4 2 4 3 2 3" xfId="52879"/>
    <cellStyle name="Note 4 2 4 3 2 3 2" xfId="52880"/>
    <cellStyle name="Note 4 2 4 3 2 3 3" xfId="52881"/>
    <cellStyle name="Note 4 2 4 3 2 4" xfId="52882"/>
    <cellStyle name="Note 4 2 4 3 2 5" xfId="52883"/>
    <cellStyle name="Note 4 2 4 3 2 6" xfId="52884"/>
    <cellStyle name="Note 4 2 4 3 2 7" xfId="52885"/>
    <cellStyle name="Note 4 2 4 3 3" xfId="52886"/>
    <cellStyle name="Note 4 2 4 3 3 2" xfId="52887"/>
    <cellStyle name="Note 4 2 4 3 3 2 2" xfId="52888"/>
    <cellStyle name="Note 4 2 4 3 3 2 3" xfId="52889"/>
    <cellStyle name="Note 4 2 4 3 3 3" xfId="52890"/>
    <cellStyle name="Note 4 2 4 3 3 4" xfId="52891"/>
    <cellStyle name="Note 4 2 4 3 3 5" xfId="52892"/>
    <cellStyle name="Note 4 2 4 3 3 6" xfId="52893"/>
    <cellStyle name="Note 4 2 4 3 4" xfId="52894"/>
    <cellStyle name="Note 4 2 4 3 4 2" xfId="52895"/>
    <cellStyle name="Note 4 2 4 3 4 2 2" xfId="52896"/>
    <cellStyle name="Note 4 2 4 3 4 2 3" xfId="52897"/>
    <cellStyle name="Note 4 2 4 3 4 3" xfId="52898"/>
    <cellStyle name="Note 4 2 4 3 4 4" xfId="52899"/>
    <cellStyle name="Note 4 2 4 3 4 5" xfId="52900"/>
    <cellStyle name="Note 4 2 4 3 4 6" xfId="52901"/>
    <cellStyle name="Note 4 2 4 3 5" xfId="52902"/>
    <cellStyle name="Note 4 2 4 3 5 2" xfId="52903"/>
    <cellStyle name="Note 4 2 4 3 5 3" xfId="52904"/>
    <cellStyle name="Note 4 2 4 3 6" xfId="52905"/>
    <cellStyle name="Note 4 2 4 3 7" xfId="52906"/>
    <cellStyle name="Note 4 2 4 3 8" xfId="52907"/>
    <cellStyle name="Note 4 2 4 3 9" xfId="52908"/>
    <cellStyle name="Note 4 2 4 4" xfId="52909"/>
    <cellStyle name="Note 4 2 4 4 2" xfId="52910"/>
    <cellStyle name="Note 4 2 4 4 2 2" xfId="52911"/>
    <cellStyle name="Note 4 2 4 4 2 2 2" xfId="52912"/>
    <cellStyle name="Note 4 2 4 4 2 2 3" xfId="52913"/>
    <cellStyle name="Note 4 2 4 4 2 3" xfId="52914"/>
    <cellStyle name="Note 4 2 4 4 2 4" xfId="52915"/>
    <cellStyle name="Note 4 2 4 4 2 5" xfId="52916"/>
    <cellStyle name="Note 4 2 4 4 2 6" xfId="52917"/>
    <cellStyle name="Note 4 2 4 4 3" xfId="52918"/>
    <cellStyle name="Note 4 2 4 4 3 2" xfId="52919"/>
    <cellStyle name="Note 4 2 4 4 3 3" xfId="52920"/>
    <cellStyle name="Note 4 2 4 4 4" xfId="52921"/>
    <cellStyle name="Note 4 2 4 4 5" xfId="52922"/>
    <cellStyle name="Note 4 2 4 4 6" xfId="52923"/>
    <cellStyle name="Note 4 2 4 4 7" xfId="52924"/>
    <cellStyle name="Note 4 2 4 5" xfId="52925"/>
    <cellStyle name="Note 4 2 4 5 2" xfId="52926"/>
    <cellStyle name="Note 4 2 4 5 2 2" xfId="52927"/>
    <cellStyle name="Note 4 2 4 5 2 3" xfId="52928"/>
    <cellStyle name="Note 4 2 4 5 3" xfId="52929"/>
    <cellStyle name="Note 4 2 4 5 4" xfId="52930"/>
    <cellStyle name="Note 4 2 4 5 5" xfId="52931"/>
    <cellStyle name="Note 4 2 4 5 6" xfId="52932"/>
    <cellStyle name="Note 4 2 4 6" xfId="52933"/>
    <cellStyle name="Note 4 2 4 6 2" xfId="52934"/>
    <cellStyle name="Note 4 2 4 6 2 2" xfId="52935"/>
    <cellStyle name="Note 4 2 4 6 2 3" xfId="52936"/>
    <cellStyle name="Note 4 2 4 6 3" xfId="52937"/>
    <cellStyle name="Note 4 2 4 6 4" xfId="52938"/>
    <cellStyle name="Note 4 2 4 6 5" xfId="52939"/>
    <cellStyle name="Note 4 2 4 6 6" xfId="52940"/>
    <cellStyle name="Note 4 2 4 7" xfId="52941"/>
    <cellStyle name="Note 4 2 4 7 2" xfId="52942"/>
    <cellStyle name="Note 4 2 4 7 2 2" xfId="52943"/>
    <cellStyle name="Note 4 2 4 7 2 3" xfId="52944"/>
    <cellStyle name="Note 4 2 4 7 3" xfId="52945"/>
    <cellStyle name="Note 4 2 4 7 4" xfId="52946"/>
    <cellStyle name="Note 4 2 4 7 5" xfId="52947"/>
    <cellStyle name="Note 4 2 4 7 6" xfId="52948"/>
    <cellStyle name="Note 4 2 4 8" xfId="52949"/>
    <cellStyle name="Note 4 2 4 8 2" xfId="52950"/>
    <cellStyle name="Note 4 2 4 8 2 2" xfId="52951"/>
    <cellStyle name="Note 4 2 4 8 2 3" xfId="52952"/>
    <cellStyle name="Note 4 2 4 8 3" xfId="52953"/>
    <cellStyle name="Note 4 2 4 8 4" xfId="52954"/>
    <cellStyle name="Note 4 2 4 8 5" xfId="52955"/>
    <cellStyle name="Note 4 2 4 8 6" xfId="52956"/>
    <cellStyle name="Note 4 2 4 9" xfId="52957"/>
    <cellStyle name="Note 4 2 4 9 2" xfId="52958"/>
    <cellStyle name="Note 4 2 4 9 3" xfId="52959"/>
    <cellStyle name="Note 4 2 5" xfId="52960"/>
    <cellStyle name="Note 4 2 5 10" xfId="52961"/>
    <cellStyle name="Note 4 2 5 2" xfId="52962"/>
    <cellStyle name="Note 4 2 5 2 2" xfId="52963"/>
    <cellStyle name="Note 4 2 5 2 2 2" xfId="52964"/>
    <cellStyle name="Note 4 2 5 2 2 2 2" xfId="52965"/>
    <cellStyle name="Note 4 2 5 2 2 2 3" xfId="52966"/>
    <cellStyle name="Note 4 2 5 2 2 3" xfId="52967"/>
    <cellStyle name="Note 4 2 5 2 2 4" xfId="52968"/>
    <cellStyle name="Note 4 2 5 2 2 5" xfId="52969"/>
    <cellStyle name="Note 4 2 5 2 2 6" xfId="52970"/>
    <cellStyle name="Note 4 2 5 2 3" xfId="52971"/>
    <cellStyle name="Note 4 2 5 2 3 2" xfId="52972"/>
    <cellStyle name="Note 4 2 5 2 3 2 2" xfId="52973"/>
    <cellStyle name="Note 4 2 5 2 3 2 3" xfId="52974"/>
    <cellStyle name="Note 4 2 5 2 3 3" xfId="52975"/>
    <cellStyle name="Note 4 2 5 2 3 4" xfId="52976"/>
    <cellStyle name="Note 4 2 5 2 3 5" xfId="52977"/>
    <cellStyle name="Note 4 2 5 2 3 6" xfId="52978"/>
    <cellStyle name="Note 4 2 5 2 4" xfId="52979"/>
    <cellStyle name="Note 4 2 5 2 4 2" xfId="52980"/>
    <cellStyle name="Note 4 2 5 2 4 3" xfId="52981"/>
    <cellStyle name="Note 4 2 5 2 5" xfId="52982"/>
    <cellStyle name="Note 4 2 5 2 6" xfId="52983"/>
    <cellStyle name="Note 4 2 5 2 7" xfId="52984"/>
    <cellStyle name="Note 4 2 5 2 8" xfId="52985"/>
    <cellStyle name="Note 4 2 5 3" xfId="52986"/>
    <cellStyle name="Note 4 2 5 3 2" xfId="52987"/>
    <cellStyle name="Note 4 2 5 3 2 2" xfId="52988"/>
    <cellStyle name="Note 4 2 5 3 2 2 2" xfId="52989"/>
    <cellStyle name="Note 4 2 5 3 2 2 3" xfId="52990"/>
    <cellStyle name="Note 4 2 5 3 2 3" xfId="52991"/>
    <cellStyle name="Note 4 2 5 3 2 4" xfId="52992"/>
    <cellStyle name="Note 4 2 5 3 2 5" xfId="52993"/>
    <cellStyle name="Note 4 2 5 3 2 6" xfId="52994"/>
    <cellStyle name="Note 4 2 5 3 3" xfId="52995"/>
    <cellStyle name="Note 4 2 5 3 3 2" xfId="52996"/>
    <cellStyle name="Note 4 2 5 3 3 3" xfId="52997"/>
    <cellStyle name="Note 4 2 5 3 4" xfId="52998"/>
    <cellStyle name="Note 4 2 5 3 5" xfId="52999"/>
    <cellStyle name="Note 4 2 5 3 6" xfId="53000"/>
    <cellStyle name="Note 4 2 5 3 7" xfId="53001"/>
    <cellStyle name="Note 4 2 5 4" xfId="53002"/>
    <cellStyle name="Note 4 2 5 4 2" xfId="53003"/>
    <cellStyle name="Note 4 2 5 4 2 2" xfId="53004"/>
    <cellStyle name="Note 4 2 5 4 2 3" xfId="53005"/>
    <cellStyle name="Note 4 2 5 4 3" xfId="53006"/>
    <cellStyle name="Note 4 2 5 4 4" xfId="53007"/>
    <cellStyle name="Note 4 2 5 4 5" xfId="53008"/>
    <cellStyle name="Note 4 2 5 4 6" xfId="53009"/>
    <cellStyle name="Note 4 2 5 5" xfId="53010"/>
    <cellStyle name="Note 4 2 5 5 2" xfId="53011"/>
    <cellStyle name="Note 4 2 5 5 2 2" xfId="53012"/>
    <cellStyle name="Note 4 2 5 5 2 3" xfId="53013"/>
    <cellStyle name="Note 4 2 5 5 3" xfId="53014"/>
    <cellStyle name="Note 4 2 5 5 4" xfId="53015"/>
    <cellStyle name="Note 4 2 5 5 5" xfId="53016"/>
    <cellStyle name="Note 4 2 5 5 6" xfId="53017"/>
    <cellStyle name="Note 4 2 5 6" xfId="53018"/>
    <cellStyle name="Note 4 2 5 6 2" xfId="53019"/>
    <cellStyle name="Note 4 2 5 6 3" xfId="53020"/>
    <cellStyle name="Note 4 2 5 7" xfId="53021"/>
    <cellStyle name="Note 4 2 5 8" xfId="53022"/>
    <cellStyle name="Note 4 2 5 9" xfId="53023"/>
    <cellStyle name="Note 4 2 6" xfId="53024"/>
    <cellStyle name="Note 4 2 6 2" xfId="53025"/>
    <cellStyle name="Note 4 2 6 2 2" xfId="53026"/>
    <cellStyle name="Note 4 2 6 2 2 2" xfId="53027"/>
    <cellStyle name="Note 4 2 6 2 2 2 2" xfId="53028"/>
    <cellStyle name="Note 4 2 6 2 2 2 3" xfId="53029"/>
    <cellStyle name="Note 4 2 6 2 2 3" xfId="53030"/>
    <cellStyle name="Note 4 2 6 2 2 4" xfId="53031"/>
    <cellStyle name="Note 4 2 6 2 2 5" xfId="53032"/>
    <cellStyle name="Note 4 2 6 2 2 6" xfId="53033"/>
    <cellStyle name="Note 4 2 6 2 3" xfId="53034"/>
    <cellStyle name="Note 4 2 6 2 3 2" xfId="53035"/>
    <cellStyle name="Note 4 2 6 2 3 3" xfId="53036"/>
    <cellStyle name="Note 4 2 6 2 4" xfId="53037"/>
    <cellStyle name="Note 4 2 6 2 5" xfId="53038"/>
    <cellStyle name="Note 4 2 6 2 6" xfId="53039"/>
    <cellStyle name="Note 4 2 6 2 7" xfId="53040"/>
    <cellStyle name="Note 4 2 6 3" xfId="53041"/>
    <cellStyle name="Note 4 2 6 3 2" xfId="53042"/>
    <cellStyle name="Note 4 2 6 3 2 2" xfId="53043"/>
    <cellStyle name="Note 4 2 6 3 2 3" xfId="53044"/>
    <cellStyle name="Note 4 2 6 3 3" xfId="53045"/>
    <cellStyle name="Note 4 2 6 3 4" xfId="53046"/>
    <cellStyle name="Note 4 2 6 3 5" xfId="53047"/>
    <cellStyle name="Note 4 2 6 3 6" xfId="53048"/>
    <cellStyle name="Note 4 2 6 4" xfId="53049"/>
    <cellStyle name="Note 4 2 6 4 2" xfId="53050"/>
    <cellStyle name="Note 4 2 6 4 2 2" xfId="53051"/>
    <cellStyle name="Note 4 2 6 4 2 3" xfId="53052"/>
    <cellStyle name="Note 4 2 6 4 3" xfId="53053"/>
    <cellStyle name="Note 4 2 6 4 4" xfId="53054"/>
    <cellStyle name="Note 4 2 6 4 5" xfId="53055"/>
    <cellStyle name="Note 4 2 6 4 6" xfId="53056"/>
    <cellStyle name="Note 4 2 6 5" xfId="53057"/>
    <cellStyle name="Note 4 2 6 5 2" xfId="53058"/>
    <cellStyle name="Note 4 2 6 5 3" xfId="53059"/>
    <cellStyle name="Note 4 2 6 6" xfId="53060"/>
    <cellStyle name="Note 4 2 6 7" xfId="53061"/>
    <cellStyle name="Note 4 2 6 8" xfId="53062"/>
    <cellStyle name="Note 4 2 6 9" xfId="53063"/>
    <cellStyle name="Note 4 2 7" xfId="53064"/>
    <cellStyle name="Note 4 2 7 2" xfId="53065"/>
    <cellStyle name="Note 4 2 7 2 2" xfId="53066"/>
    <cellStyle name="Note 4 2 7 2 2 2" xfId="53067"/>
    <cellStyle name="Note 4 2 7 2 2 3" xfId="53068"/>
    <cellStyle name="Note 4 2 7 2 3" xfId="53069"/>
    <cellStyle name="Note 4 2 7 2 4" xfId="53070"/>
    <cellStyle name="Note 4 2 7 2 5" xfId="53071"/>
    <cellStyle name="Note 4 2 7 2 6" xfId="53072"/>
    <cellStyle name="Note 4 2 7 3" xfId="53073"/>
    <cellStyle name="Note 4 2 7 3 2" xfId="53074"/>
    <cellStyle name="Note 4 2 7 3 3" xfId="53075"/>
    <cellStyle name="Note 4 2 7 4" xfId="53076"/>
    <cellStyle name="Note 4 2 7 5" xfId="53077"/>
    <cellStyle name="Note 4 2 7 6" xfId="53078"/>
    <cellStyle name="Note 4 2 7 7" xfId="53079"/>
    <cellStyle name="Note 4 2 8" xfId="53080"/>
    <cellStyle name="Note 4 2 8 2" xfId="53081"/>
    <cellStyle name="Note 4 2 8 2 2" xfId="53082"/>
    <cellStyle name="Note 4 2 8 2 3" xfId="53083"/>
    <cellStyle name="Note 4 2 8 3" xfId="53084"/>
    <cellStyle name="Note 4 2 8 4" xfId="53085"/>
    <cellStyle name="Note 4 2 8 5" xfId="53086"/>
    <cellStyle name="Note 4 2 8 6" xfId="53087"/>
    <cellStyle name="Note 4 2 9" xfId="53088"/>
    <cellStyle name="Note 4 2 9 2" xfId="53089"/>
    <cellStyle name="Note 4 2 9 2 2" xfId="53090"/>
    <cellStyle name="Note 4 2 9 2 3" xfId="53091"/>
    <cellStyle name="Note 4 2 9 3" xfId="53092"/>
    <cellStyle name="Note 4 2 9 4" xfId="53093"/>
    <cellStyle name="Note 4 2 9 5" xfId="53094"/>
    <cellStyle name="Note 4 2 9 6" xfId="53095"/>
    <cellStyle name="Note 4 3" xfId="53096"/>
    <cellStyle name="Note 4 3 10" xfId="53097"/>
    <cellStyle name="Note 4 3 10 2" xfId="53098"/>
    <cellStyle name="Note 4 3 10 3" xfId="53099"/>
    <cellStyle name="Note 4 3 11" xfId="53100"/>
    <cellStyle name="Note 4 3 12" xfId="53101"/>
    <cellStyle name="Note 4 3 13" xfId="53102"/>
    <cellStyle name="Note 4 3 14" xfId="53103"/>
    <cellStyle name="Note 4 3 2" xfId="53104"/>
    <cellStyle name="Note 4 3 2 10" xfId="53105"/>
    <cellStyle name="Note 4 3 2 11" xfId="53106"/>
    <cellStyle name="Note 4 3 2 12" xfId="53107"/>
    <cellStyle name="Note 4 3 2 13" xfId="53108"/>
    <cellStyle name="Note 4 3 2 2" xfId="53109"/>
    <cellStyle name="Note 4 3 2 2 10" xfId="53110"/>
    <cellStyle name="Note 4 3 2 2 2" xfId="53111"/>
    <cellStyle name="Note 4 3 2 2 2 2" xfId="53112"/>
    <cellStyle name="Note 4 3 2 2 2 2 2" xfId="53113"/>
    <cellStyle name="Note 4 3 2 2 2 2 2 2" xfId="53114"/>
    <cellStyle name="Note 4 3 2 2 2 2 2 3" xfId="53115"/>
    <cellStyle name="Note 4 3 2 2 2 2 3" xfId="53116"/>
    <cellStyle name="Note 4 3 2 2 2 2 4" xfId="53117"/>
    <cellStyle name="Note 4 3 2 2 2 2 5" xfId="53118"/>
    <cellStyle name="Note 4 3 2 2 2 2 6" xfId="53119"/>
    <cellStyle name="Note 4 3 2 2 2 3" xfId="53120"/>
    <cellStyle name="Note 4 3 2 2 2 3 2" xfId="53121"/>
    <cellStyle name="Note 4 3 2 2 2 3 2 2" xfId="53122"/>
    <cellStyle name="Note 4 3 2 2 2 3 2 3" xfId="53123"/>
    <cellStyle name="Note 4 3 2 2 2 3 3" xfId="53124"/>
    <cellStyle name="Note 4 3 2 2 2 3 4" xfId="53125"/>
    <cellStyle name="Note 4 3 2 2 2 3 5" xfId="53126"/>
    <cellStyle name="Note 4 3 2 2 2 3 6" xfId="53127"/>
    <cellStyle name="Note 4 3 2 2 2 4" xfId="53128"/>
    <cellStyle name="Note 4 3 2 2 2 4 2" xfId="53129"/>
    <cellStyle name="Note 4 3 2 2 2 4 3" xfId="53130"/>
    <cellStyle name="Note 4 3 2 2 2 5" xfId="53131"/>
    <cellStyle name="Note 4 3 2 2 2 6" xfId="53132"/>
    <cellStyle name="Note 4 3 2 2 2 7" xfId="53133"/>
    <cellStyle name="Note 4 3 2 2 2 8" xfId="53134"/>
    <cellStyle name="Note 4 3 2 2 3" xfId="53135"/>
    <cellStyle name="Note 4 3 2 2 3 2" xfId="53136"/>
    <cellStyle name="Note 4 3 2 2 3 2 2" xfId="53137"/>
    <cellStyle name="Note 4 3 2 2 3 2 2 2" xfId="53138"/>
    <cellStyle name="Note 4 3 2 2 3 2 2 3" xfId="53139"/>
    <cellStyle name="Note 4 3 2 2 3 2 3" xfId="53140"/>
    <cellStyle name="Note 4 3 2 2 3 2 4" xfId="53141"/>
    <cellStyle name="Note 4 3 2 2 3 2 5" xfId="53142"/>
    <cellStyle name="Note 4 3 2 2 3 2 6" xfId="53143"/>
    <cellStyle name="Note 4 3 2 2 3 3" xfId="53144"/>
    <cellStyle name="Note 4 3 2 2 3 3 2" xfId="53145"/>
    <cellStyle name="Note 4 3 2 2 3 3 3" xfId="53146"/>
    <cellStyle name="Note 4 3 2 2 3 4" xfId="53147"/>
    <cellStyle name="Note 4 3 2 2 3 5" xfId="53148"/>
    <cellStyle name="Note 4 3 2 2 3 6" xfId="53149"/>
    <cellStyle name="Note 4 3 2 2 3 7" xfId="53150"/>
    <cellStyle name="Note 4 3 2 2 4" xfId="53151"/>
    <cellStyle name="Note 4 3 2 2 4 2" xfId="53152"/>
    <cellStyle name="Note 4 3 2 2 4 2 2" xfId="53153"/>
    <cellStyle name="Note 4 3 2 2 4 2 3" xfId="53154"/>
    <cellStyle name="Note 4 3 2 2 4 3" xfId="53155"/>
    <cellStyle name="Note 4 3 2 2 4 4" xfId="53156"/>
    <cellStyle name="Note 4 3 2 2 4 5" xfId="53157"/>
    <cellStyle name="Note 4 3 2 2 4 6" xfId="53158"/>
    <cellStyle name="Note 4 3 2 2 5" xfId="53159"/>
    <cellStyle name="Note 4 3 2 2 5 2" xfId="53160"/>
    <cellStyle name="Note 4 3 2 2 5 2 2" xfId="53161"/>
    <cellStyle name="Note 4 3 2 2 5 2 3" xfId="53162"/>
    <cellStyle name="Note 4 3 2 2 5 3" xfId="53163"/>
    <cellStyle name="Note 4 3 2 2 5 4" xfId="53164"/>
    <cellStyle name="Note 4 3 2 2 5 5" xfId="53165"/>
    <cellStyle name="Note 4 3 2 2 5 6" xfId="53166"/>
    <cellStyle name="Note 4 3 2 2 6" xfId="53167"/>
    <cellStyle name="Note 4 3 2 2 6 2" xfId="53168"/>
    <cellStyle name="Note 4 3 2 2 6 3" xfId="53169"/>
    <cellStyle name="Note 4 3 2 2 7" xfId="53170"/>
    <cellStyle name="Note 4 3 2 2 8" xfId="53171"/>
    <cellStyle name="Note 4 3 2 2 9" xfId="53172"/>
    <cellStyle name="Note 4 3 2 3" xfId="53173"/>
    <cellStyle name="Note 4 3 2 3 2" xfId="53174"/>
    <cellStyle name="Note 4 3 2 3 2 2" xfId="53175"/>
    <cellStyle name="Note 4 3 2 3 2 2 2" xfId="53176"/>
    <cellStyle name="Note 4 3 2 3 2 2 2 2" xfId="53177"/>
    <cellStyle name="Note 4 3 2 3 2 2 2 3" xfId="53178"/>
    <cellStyle name="Note 4 3 2 3 2 2 3" xfId="53179"/>
    <cellStyle name="Note 4 3 2 3 2 2 4" xfId="53180"/>
    <cellStyle name="Note 4 3 2 3 2 2 5" xfId="53181"/>
    <cellStyle name="Note 4 3 2 3 2 2 6" xfId="53182"/>
    <cellStyle name="Note 4 3 2 3 2 3" xfId="53183"/>
    <cellStyle name="Note 4 3 2 3 2 3 2" xfId="53184"/>
    <cellStyle name="Note 4 3 2 3 2 3 3" xfId="53185"/>
    <cellStyle name="Note 4 3 2 3 2 4" xfId="53186"/>
    <cellStyle name="Note 4 3 2 3 2 5" xfId="53187"/>
    <cellStyle name="Note 4 3 2 3 2 6" xfId="53188"/>
    <cellStyle name="Note 4 3 2 3 2 7" xfId="53189"/>
    <cellStyle name="Note 4 3 2 3 3" xfId="53190"/>
    <cellStyle name="Note 4 3 2 3 3 2" xfId="53191"/>
    <cellStyle name="Note 4 3 2 3 3 2 2" xfId="53192"/>
    <cellStyle name="Note 4 3 2 3 3 2 3" xfId="53193"/>
    <cellStyle name="Note 4 3 2 3 3 3" xfId="53194"/>
    <cellStyle name="Note 4 3 2 3 3 4" xfId="53195"/>
    <cellStyle name="Note 4 3 2 3 3 5" xfId="53196"/>
    <cellStyle name="Note 4 3 2 3 3 6" xfId="53197"/>
    <cellStyle name="Note 4 3 2 3 4" xfId="53198"/>
    <cellStyle name="Note 4 3 2 3 4 2" xfId="53199"/>
    <cellStyle name="Note 4 3 2 3 4 2 2" xfId="53200"/>
    <cellStyle name="Note 4 3 2 3 4 2 3" xfId="53201"/>
    <cellStyle name="Note 4 3 2 3 4 3" xfId="53202"/>
    <cellStyle name="Note 4 3 2 3 4 4" xfId="53203"/>
    <cellStyle name="Note 4 3 2 3 4 5" xfId="53204"/>
    <cellStyle name="Note 4 3 2 3 4 6" xfId="53205"/>
    <cellStyle name="Note 4 3 2 3 5" xfId="53206"/>
    <cellStyle name="Note 4 3 2 3 5 2" xfId="53207"/>
    <cellStyle name="Note 4 3 2 3 5 3" xfId="53208"/>
    <cellStyle name="Note 4 3 2 3 6" xfId="53209"/>
    <cellStyle name="Note 4 3 2 3 7" xfId="53210"/>
    <cellStyle name="Note 4 3 2 3 8" xfId="53211"/>
    <cellStyle name="Note 4 3 2 3 9" xfId="53212"/>
    <cellStyle name="Note 4 3 2 4" xfId="53213"/>
    <cellStyle name="Note 4 3 2 4 2" xfId="53214"/>
    <cellStyle name="Note 4 3 2 4 2 2" xfId="53215"/>
    <cellStyle name="Note 4 3 2 4 2 2 2" xfId="53216"/>
    <cellStyle name="Note 4 3 2 4 2 2 3" xfId="53217"/>
    <cellStyle name="Note 4 3 2 4 2 3" xfId="53218"/>
    <cellStyle name="Note 4 3 2 4 2 4" xfId="53219"/>
    <cellStyle name="Note 4 3 2 4 2 5" xfId="53220"/>
    <cellStyle name="Note 4 3 2 4 2 6" xfId="53221"/>
    <cellStyle name="Note 4 3 2 4 3" xfId="53222"/>
    <cellStyle name="Note 4 3 2 4 3 2" xfId="53223"/>
    <cellStyle name="Note 4 3 2 4 3 3" xfId="53224"/>
    <cellStyle name="Note 4 3 2 4 4" xfId="53225"/>
    <cellStyle name="Note 4 3 2 4 5" xfId="53226"/>
    <cellStyle name="Note 4 3 2 4 6" xfId="53227"/>
    <cellStyle name="Note 4 3 2 4 7" xfId="53228"/>
    <cellStyle name="Note 4 3 2 5" xfId="53229"/>
    <cellStyle name="Note 4 3 2 5 2" xfId="53230"/>
    <cellStyle name="Note 4 3 2 5 2 2" xfId="53231"/>
    <cellStyle name="Note 4 3 2 5 2 3" xfId="53232"/>
    <cellStyle name="Note 4 3 2 5 3" xfId="53233"/>
    <cellStyle name="Note 4 3 2 5 4" xfId="53234"/>
    <cellStyle name="Note 4 3 2 5 5" xfId="53235"/>
    <cellStyle name="Note 4 3 2 5 6" xfId="53236"/>
    <cellStyle name="Note 4 3 2 6" xfId="53237"/>
    <cellStyle name="Note 4 3 2 6 2" xfId="53238"/>
    <cellStyle name="Note 4 3 2 6 2 2" xfId="53239"/>
    <cellStyle name="Note 4 3 2 6 2 3" xfId="53240"/>
    <cellStyle name="Note 4 3 2 6 3" xfId="53241"/>
    <cellStyle name="Note 4 3 2 6 4" xfId="53242"/>
    <cellStyle name="Note 4 3 2 6 5" xfId="53243"/>
    <cellStyle name="Note 4 3 2 6 6" xfId="53244"/>
    <cellStyle name="Note 4 3 2 7" xfId="53245"/>
    <cellStyle name="Note 4 3 2 7 2" xfId="53246"/>
    <cellStyle name="Note 4 3 2 7 2 2" xfId="53247"/>
    <cellStyle name="Note 4 3 2 7 2 3" xfId="53248"/>
    <cellStyle name="Note 4 3 2 7 3" xfId="53249"/>
    <cellStyle name="Note 4 3 2 7 4" xfId="53250"/>
    <cellStyle name="Note 4 3 2 7 5" xfId="53251"/>
    <cellStyle name="Note 4 3 2 7 6" xfId="53252"/>
    <cellStyle name="Note 4 3 2 8" xfId="53253"/>
    <cellStyle name="Note 4 3 2 8 2" xfId="53254"/>
    <cellStyle name="Note 4 3 2 8 2 2" xfId="53255"/>
    <cellStyle name="Note 4 3 2 8 2 3" xfId="53256"/>
    <cellStyle name="Note 4 3 2 8 3" xfId="53257"/>
    <cellStyle name="Note 4 3 2 8 4" xfId="53258"/>
    <cellStyle name="Note 4 3 2 8 5" xfId="53259"/>
    <cellStyle name="Note 4 3 2 8 6" xfId="53260"/>
    <cellStyle name="Note 4 3 2 9" xfId="53261"/>
    <cellStyle name="Note 4 3 2 9 2" xfId="53262"/>
    <cellStyle name="Note 4 3 2 9 3" xfId="53263"/>
    <cellStyle name="Note 4 3 3" xfId="53264"/>
    <cellStyle name="Note 4 3 3 10" xfId="53265"/>
    <cellStyle name="Note 4 3 3 2" xfId="53266"/>
    <cellStyle name="Note 4 3 3 2 2" xfId="53267"/>
    <cellStyle name="Note 4 3 3 2 2 2" xfId="53268"/>
    <cellStyle name="Note 4 3 3 2 2 2 2" xfId="53269"/>
    <cellStyle name="Note 4 3 3 2 2 2 3" xfId="53270"/>
    <cellStyle name="Note 4 3 3 2 2 3" xfId="53271"/>
    <cellStyle name="Note 4 3 3 2 2 4" xfId="53272"/>
    <cellStyle name="Note 4 3 3 2 2 5" xfId="53273"/>
    <cellStyle name="Note 4 3 3 2 2 6" xfId="53274"/>
    <cellStyle name="Note 4 3 3 2 3" xfId="53275"/>
    <cellStyle name="Note 4 3 3 2 3 2" xfId="53276"/>
    <cellStyle name="Note 4 3 3 2 3 2 2" xfId="53277"/>
    <cellStyle name="Note 4 3 3 2 3 2 3" xfId="53278"/>
    <cellStyle name="Note 4 3 3 2 3 3" xfId="53279"/>
    <cellStyle name="Note 4 3 3 2 3 4" xfId="53280"/>
    <cellStyle name="Note 4 3 3 2 3 5" xfId="53281"/>
    <cellStyle name="Note 4 3 3 2 3 6" xfId="53282"/>
    <cellStyle name="Note 4 3 3 2 4" xfId="53283"/>
    <cellStyle name="Note 4 3 3 2 4 2" xfId="53284"/>
    <cellStyle name="Note 4 3 3 2 4 3" xfId="53285"/>
    <cellStyle name="Note 4 3 3 2 5" xfId="53286"/>
    <cellStyle name="Note 4 3 3 2 6" xfId="53287"/>
    <cellStyle name="Note 4 3 3 2 7" xfId="53288"/>
    <cellStyle name="Note 4 3 3 2 8" xfId="53289"/>
    <cellStyle name="Note 4 3 3 3" xfId="53290"/>
    <cellStyle name="Note 4 3 3 3 2" xfId="53291"/>
    <cellStyle name="Note 4 3 3 3 2 2" xfId="53292"/>
    <cellStyle name="Note 4 3 3 3 2 2 2" xfId="53293"/>
    <cellStyle name="Note 4 3 3 3 2 2 3" xfId="53294"/>
    <cellStyle name="Note 4 3 3 3 2 3" xfId="53295"/>
    <cellStyle name="Note 4 3 3 3 2 4" xfId="53296"/>
    <cellStyle name="Note 4 3 3 3 2 5" xfId="53297"/>
    <cellStyle name="Note 4 3 3 3 2 6" xfId="53298"/>
    <cellStyle name="Note 4 3 3 3 3" xfId="53299"/>
    <cellStyle name="Note 4 3 3 3 3 2" xfId="53300"/>
    <cellStyle name="Note 4 3 3 3 3 3" xfId="53301"/>
    <cellStyle name="Note 4 3 3 3 4" xfId="53302"/>
    <cellStyle name="Note 4 3 3 3 5" xfId="53303"/>
    <cellStyle name="Note 4 3 3 3 6" xfId="53304"/>
    <cellStyle name="Note 4 3 3 3 7" xfId="53305"/>
    <cellStyle name="Note 4 3 3 4" xfId="53306"/>
    <cellStyle name="Note 4 3 3 4 2" xfId="53307"/>
    <cellStyle name="Note 4 3 3 4 2 2" xfId="53308"/>
    <cellStyle name="Note 4 3 3 4 2 3" xfId="53309"/>
    <cellStyle name="Note 4 3 3 4 3" xfId="53310"/>
    <cellStyle name="Note 4 3 3 4 4" xfId="53311"/>
    <cellStyle name="Note 4 3 3 4 5" xfId="53312"/>
    <cellStyle name="Note 4 3 3 4 6" xfId="53313"/>
    <cellStyle name="Note 4 3 3 5" xfId="53314"/>
    <cellStyle name="Note 4 3 3 5 2" xfId="53315"/>
    <cellStyle name="Note 4 3 3 5 2 2" xfId="53316"/>
    <cellStyle name="Note 4 3 3 5 2 3" xfId="53317"/>
    <cellStyle name="Note 4 3 3 5 3" xfId="53318"/>
    <cellStyle name="Note 4 3 3 5 4" xfId="53319"/>
    <cellStyle name="Note 4 3 3 5 5" xfId="53320"/>
    <cellStyle name="Note 4 3 3 5 6" xfId="53321"/>
    <cellStyle name="Note 4 3 3 6" xfId="53322"/>
    <cellStyle name="Note 4 3 3 6 2" xfId="53323"/>
    <cellStyle name="Note 4 3 3 6 3" xfId="53324"/>
    <cellStyle name="Note 4 3 3 7" xfId="53325"/>
    <cellStyle name="Note 4 3 3 8" xfId="53326"/>
    <cellStyle name="Note 4 3 3 9" xfId="53327"/>
    <cellStyle name="Note 4 3 4" xfId="53328"/>
    <cellStyle name="Note 4 3 4 2" xfId="53329"/>
    <cellStyle name="Note 4 3 4 2 2" xfId="53330"/>
    <cellStyle name="Note 4 3 4 2 2 2" xfId="53331"/>
    <cellStyle name="Note 4 3 4 2 2 2 2" xfId="53332"/>
    <cellStyle name="Note 4 3 4 2 2 2 3" xfId="53333"/>
    <cellStyle name="Note 4 3 4 2 2 3" xfId="53334"/>
    <cellStyle name="Note 4 3 4 2 2 4" xfId="53335"/>
    <cellStyle name="Note 4 3 4 2 2 5" xfId="53336"/>
    <cellStyle name="Note 4 3 4 2 2 6" xfId="53337"/>
    <cellStyle name="Note 4 3 4 2 3" xfId="53338"/>
    <cellStyle name="Note 4 3 4 2 3 2" xfId="53339"/>
    <cellStyle name="Note 4 3 4 2 3 3" xfId="53340"/>
    <cellStyle name="Note 4 3 4 2 4" xfId="53341"/>
    <cellStyle name="Note 4 3 4 2 5" xfId="53342"/>
    <cellStyle name="Note 4 3 4 2 6" xfId="53343"/>
    <cellStyle name="Note 4 3 4 2 7" xfId="53344"/>
    <cellStyle name="Note 4 3 4 3" xfId="53345"/>
    <cellStyle name="Note 4 3 4 3 2" xfId="53346"/>
    <cellStyle name="Note 4 3 4 3 2 2" xfId="53347"/>
    <cellStyle name="Note 4 3 4 3 2 3" xfId="53348"/>
    <cellStyle name="Note 4 3 4 3 3" xfId="53349"/>
    <cellStyle name="Note 4 3 4 3 4" xfId="53350"/>
    <cellStyle name="Note 4 3 4 3 5" xfId="53351"/>
    <cellStyle name="Note 4 3 4 3 6" xfId="53352"/>
    <cellStyle name="Note 4 3 4 4" xfId="53353"/>
    <cellStyle name="Note 4 3 4 4 2" xfId="53354"/>
    <cellStyle name="Note 4 3 4 4 2 2" xfId="53355"/>
    <cellStyle name="Note 4 3 4 4 2 3" xfId="53356"/>
    <cellStyle name="Note 4 3 4 4 3" xfId="53357"/>
    <cellStyle name="Note 4 3 4 4 4" xfId="53358"/>
    <cellStyle name="Note 4 3 4 4 5" xfId="53359"/>
    <cellStyle name="Note 4 3 4 4 6" xfId="53360"/>
    <cellStyle name="Note 4 3 4 5" xfId="53361"/>
    <cellStyle name="Note 4 3 4 5 2" xfId="53362"/>
    <cellStyle name="Note 4 3 4 5 3" xfId="53363"/>
    <cellStyle name="Note 4 3 4 6" xfId="53364"/>
    <cellStyle name="Note 4 3 4 7" xfId="53365"/>
    <cellStyle name="Note 4 3 4 8" xfId="53366"/>
    <cellStyle name="Note 4 3 4 9" xfId="53367"/>
    <cellStyle name="Note 4 3 5" xfId="53368"/>
    <cellStyle name="Note 4 3 5 2" xfId="53369"/>
    <cellStyle name="Note 4 3 5 2 2" xfId="53370"/>
    <cellStyle name="Note 4 3 5 2 2 2" xfId="53371"/>
    <cellStyle name="Note 4 3 5 2 2 3" xfId="53372"/>
    <cellStyle name="Note 4 3 5 2 3" xfId="53373"/>
    <cellStyle name="Note 4 3 5 2 4" xfId="53374"/>
    <cellStyle name="Note 4 3 5 2 5" xfId="53375"/>
    <cellStyle name="Note 4 3 5 2 6" xfId="53376"/>
    <cellStyle name="Note 4 3 5 3" xfId="53377"/>
    <cellStyle name="Note 4 3 5 3 2" xfId="53378"/>
    <cellStyle name="Note 4 3 5 3 3" xfId="53379"/>
    <cellStyle name="Note 4 3 5 4" xfId="53380"/>
    <cellStyle name="Note 4 3 5 5" xfId="53381"/>
    <cellStyle name="Note 4 3 5 6" xfId="53382"/>
    <cellStyle name="Note 4 3 5 7" xfId="53383"/>
    <cellStyle name="Note 4 3 6" xfId="53384"/>
    <cellStyle name="Note 4 3 6 2" xfId="53385"/>
    <cellStyle name="Note 4 3 6 2 2" xfId="53386"/>
    <cellStyle name="Note 4 3 6 2 3" xfId="53387"/>
    <cellStyle name="Note 4 3 6 3" xfId="53388"/>
    <cellStyle name="Note 4 3 6 4" xfId="53389"/>
    <cellStyle name="Note 4 3 6 5" xfId="53390"/>
    <cellStyle name="Note 4 3 6 6" xfId="53391"/>
    <cellStyle name="Note 4 3 7" xfId="53392"/>
    <cellStyle name="Note 4 3 7 2" xfId="53393"/>
    <cellStyle name="Note 4 3 7 2 2" xfId="53394"/>
    <cellStyle name="Note 4 3 7 2 3" xfId="53395"/>
    <cellStyle name="Note 4 3 7 3" xfId="53396"/>
    <cellStyle name="Note 4 3 7 4" xfId="53397"/>
    <cellStyle name="Note 4 3 7 5" xfId="53398"/>
    <cellStyle name="Note 4 3 7 6" xfId="53399"/>
    <cellStyle name="Note 4 3 8" xfId="53400"/>
    <cellStyle name="Note 4 3 8 2" xfId="53401"/>
    <cellStyle name="Note 4 3 8 2 2" xfId="53402"/>
    <cellStyle name="Note 4 3 8 2 3" xfId="53403"/>
    <cellStyle name="Note 4 3 8 3" xfId="53404"/>
    <cellStyle name="Note 4 3 8 4" xfId="53405"/>
    <cellStyle name="Note 4 3 8 5" xfId="53406"/>
    <cellStyle name="Note 4 3 8 6" xfId="53407"/>
    <cellStyle name="Note 4 3 9" xfId="53408"/>
    <cellStyle name="Note 4 3 9 2" xfId="53409"/>
    <cellStyle name="Note 4 3 9 2 2" xfId="53410"/>
    <cellStyle name="Note 4 3 9 2 3" xfId="53411"/>
    <cellStyle name="Note 4 3 9 3" xfId="53412"/>
    <cellStyle name="Note 4 3 9 4" xfId="53413"/>
    <cellStyle name="Note 4 3 9 5" xfId="53414"/>
    <cellStyle name="Note 4 3 9 6" xfId="53415"/>
    <cellStyle name="Note 4 4" xfId="53416"/>
    <cellStyle name="Note 4 4 10" xfId="53417"/>
    <cellStyle name="Note 4 4 10 2" xfId="53418"/>
    <cellStyle name="Note 4 4 10 3" xfId="53419"/>
    <cellStyle name="Note 4 4 11" xfId="53420"/>
    <cellStyle name="Note 4 4 12" xfId="53421"/>
    <cellStyle name="Note 4 4 13" xfId="53422"/>
    <cellStyle name="Note 4 4 14" xfId="53423"/>
    <cellStyle name="Note 4 4 2" xfId="53424"/>
    <cellStyle name="Note 4 4 2 10" xfId="53425"/>
    <cellStyle name="Note 4 4 2 11" xfId="53426"/>
    <cellStyle name="Note 4 4 2 12" xfId="53427"/>
    <cellStyle name="Note 4 4 2 13" xfId="53428"/>
    <cellStyle name="Note 4 4 2 2" xfId="53429"/>
    <cellStyle name="Note 4 4 2 2 10" xfId="53430"/>
    <cellStyle name="Note 4 4 2 2 2" xfId="53431"/>
    <cellStyle name="Note 4 4 2 2 2 2" xfId="53432"/>
    <cellStyle name="Note 4 4 2 2 2 2 2" xfId="53433"/>
    <cellStyle name="Note 4 4 2 2 2 2 2 2" xfId="53434"/>
    <cellStyle name="Note 4 4 2 2 2 2 2 3" xfId="53435"/>
    <cellStyle name="Note 4 4 2 2 2 2 3" xfId="53436"/>
    <cellStyle name="Note 4 4 2 2 2 2 4" xfId="53437"/>
    <cellStyle name="Note 4 4 2 2 2 2 5" xfId="53438"/>
    <cellStyle name="Note 4 4 2 2 2 2 6" xfId="53439"/>
    <cellStyle name="Note 4 4 2 2 2 3" xfId="53440"/>
    <cellStyle name="Note 4 4 2 2 2 3 2" xfId="53441"/>
    <cellStyle name="Note 4 4 2 2 2 3 2 2" xfId="53442"/>
    <cellStyle name="Note 4 4 2 2 2 3 2 3" xfId="53443"/>
    <cellStyle name="Note 4 4 2 2 2 3 3" xfId="53444"/>
    <cellStyle name="Note 4 4 2 2 2 3 4" xfId="53445"/>
    <cellStyle name="Note 4 4 2 2 2 3 5" xfId="53446"/>
    <cellStyle name="Note 4 4 2 2 2 3 6" xfId="53447"/>
    <cellStyle name="Note 4 4 2 2 2 4" xfId="53448"/>
    <cellStyle name="Note 4 4 2 2 2 4 2" xfId="53449"/>
    <cellStyle name="Note 4 4 2 2 2 4 3" xfId="53450"/>
    <cellStyle name="Note 4 4 2 2 2 5" xfId="53451"/>
    <cellStyle name="Note 4 4 2 2 2 6" xfId="53452"/>
    <cellStyle name="Note 4 4 2 2 2 7" xfId="53453"/>
    <cellStyle name="Note 4 4 2 2 2 8" xfId="53454"/>
    <cellStyle name="Note 4 4 2 2 3" xfId="53455"/>
    <cellStyle name="Note 4 4 2 2 3 2" xfId="53456"/>
    <cellStyle name="Note 4 4 2 2 3 2 2" xfId="53457"/>
    <cellStyle name="Note 4 4 2 2 3 2 2 2" xfId="53458"/>
    <cellStyle name="Note 4 4 2 2 3 2 2 3" xfId="53459"/>
    <cellStyle name="Note 4 4 2 2 3 2 3" xfId="53460"/>
    <cellStyle name="Note 4 4 2 2 3 2 4" xfId="53461"/>
    <cellStyle name="Note 4 4 2 2 3 2 5" xfId="53462"/>
    <cellStyle name="Note 4 4 2 2 3 2 6" xfId="53463"/>
    <cellStyle name="Note 4 4 2 2 3 3" xfId="53464"/>
    <cellStyle name="Note 4 4 2 2 3 3 2" xfId="53465"/>
    <cellStyle name="Note 4 4 2 2 3 3 3" xfId="53466"/>
    <cellStyle name="Note 4 4 2 2 3 4" xfId="53467"/>
    <cellStyle name="Note 4 4 2 2 3 5" xfId="53468"/>
    <cellStyle name="Note 4 4 2 2 3 6" xfId="53469"/>
    <cellStyle name="Note 4 4 2 2 3 7" xfId="53470"/>
    <cellStyle name="Note 4 4 2 2 4" xfId="53471"/>
    <cellStyle name="Note 4 4 2 2 4 2" xfId="53472"/>
    <cellStyle name="Note 4 4 2 2 4 2 2" xfId="53473"/>
    <cellStyle name="Note 4 4 2 2 4 2 3" xfId="53474"/>
    <cellStyle name="Note 4 4 2 2 4 3" xfId="53475"/>
    <cellStyle name="Note 4 4 2 2 4 4" xfId="53476"/>
    <cellStyle name="Note 4 4 2 2 4 5" xfId="53477"/>
    <cellStyle name="Note 4 4 2 2 4 6" xfId="53478"/>
    <cellStyle name="Note 4 4 2 2 5" xfId="53479"/>
    <cellStyle name="Note 4 4 2 2 5 2" xfId="53480"/>
    <cellStyle name="Note 4 4 2 2 5 2 2" xfId="53481"/>
    <cellStyle name="Note 4 4 2 2 5 2 3" xfId="53482"/>
    <cellStyle name="Note 4 4 2 2 5 3" xfId="53483"/>
    <cellStyle name="Note 4 4 2 2 5 4" xfId="53484"/>
    <cellStyle name="Note 4 4 2 2 5 5" xfId="53485"/>
    <cellStyle name="Note 4 4 2 2 5 6" xfId="53486"/>
    <cellStyle name="Note 4 4 2 2 6" xfId="53487"/>
    <cellStyle name="Note 4 4 2 2 6 2" xfId="53488"/>
    <cellStyle name="Note 4 4 2 2 6 3" xfId="53489"/>
    <cellStyle name="Note 4 4 2 2 7" xfId="53490"/>
    <cellStyle name="Note 4 4 2 2 8" xfId="53491"/>
    <cellStyle name="Note 4 4 2 2 9" xfId="53492"/>
    <cellStyle name="Note 4 4 2 3" xfId="53493"/>
    <cellStyle name="Note 4 4 2 3 2" xfId="53494"/>
    <cellStyle name="Note 4 4 2 3 2 2" xfId="53495"/>
    <cellStyle name="Note 4 4 2 3 2 2 2" xfId="53496"/>
    <cellStyle name="Note 4 4 2 3 2 2 2 2" xfId="53497"/>
    <cellStyle name="Note 4 4 2 3 2 2 2 3" xfId="53498"/>
    <cellStyle name="Note 4 4 2 3 2 2 3" xfId="53499"/>
    <cellStyle name="Note 4 4 2 3 2 2 4" xfId="53500"/>
    <cellStyle name="Note 4 4 2 3 2 2 5" xfId="53501"/>
    <cellStyle name="Note 4 4 2 3 2 2 6" xfId="53502"/>
    <cellStyle name="Note 4 4 2 3 2 3" xfId="53503"/>
    <cellStyle name="Note 4 4 2 3 2 3 2" xfId="53504"/>
    <cellStyle name="Note 4 4 2 3 2 3 3" xfId="53505"/>
    <cellStyle name="Note 4 4 2 3 2 4" xfId="53506"/>
    <cellStyle name="Note 4 4 2 3 2 5" xfId="53507"/>
    <cellStyle name="Note 4 4 2 3 2 6" xfId="53508"/>
    <cellStyle name="Note 4 4 2 3 2 7" xfId="53509"/>
    <cellStyle name="Note 4 4 2 3 3" xfId="53510"/>
    <cellStyle name="Note 4 4 2 3 3 2" xfId="53511"/>
    <cellStyle name="Note 4 4 2 3 3 2 2" xfId="53512"/>
    <cellStyle name="Note 4 4 2 3 3 2 3" xfId="53513"/>
    <cellStyle name="Note 4 4 2 3 3 3" xfId="53514"/>
    <cellStyle name="Note 4 4 2 3 3 4" xfId="53515"/>
    <cellStyle name="Note 4 4 2 3 3 5" xfId="53516"/>
    <cellStyle name="Note 4 4 2 3 3 6" xfId="53517"/>
    <cellStyle name="Note 4 4 2 3 4" xfId="53518"/>
    <cellStyle name="Note 4 4 2 3 4 2" xfId="53519"/>
    <cellStyle name="Note 4 4 2 3 4 2 2" xfId="53520"/>
    <cellStyle name="Note 4 4 2 3 4 2 3" xfId="53521"/>
    <cellStyle name="Note 4 4 2 3 4 3" xfId="53522"/>
    <cellStyle name="Note 4 4 2 3 4 4" xfId="53523"/>
    <cellStyle name="Note 4 4 2 3 4 5" xfId="53524"/>
    <cellStyle name="Note 4 4 2 3 4 6" xfId="53525"/>
    <cellStyle name="Note 4 4 2 3 5" xfId="53526"/>
    <cellStyle name="Note 4 4 2 3 5 2" xfId="53527"/>
    <cellStyle name="Note 4 4 2 3 5 3" xfId="53528"/>
    <cellStyle name="Note 4 4 2 3 6" xfId="53529"/>
    <cellStyle name="Note 4 4 2 3 7" xfId="53530"/>
    <cellStyle name="Note 4 4 2 3 8" xfId="53531"/>
    <cellStyle name="Note 4 4 2 3 9" xfId="53532"/>
    <cellStyle name="Note 4 4 2 4" xfId="53533"/>
    <cellStyle name="Note 4 4 2 4 2" xfId="53534"/>
    <cellStyle name="Note 4 4 2 4 2 2" xfId="53535"/>
    <cellStyle name="Note 4 4 2 4 2 2 2" xfId="53536"/>
    <cellStyle name="Note 4 4 2 4 2 2 3" xfId="53537"/>
    <cellStyle name="Note 4 4 2 4 2 3" xfId="53538"/>
    <cellStyle name="Note 4 4 2 4 2 4" xfId="53539"/>
    <cellStyle name="Note 4 4 2 4 2 5" xfId="53540"/>
    <cellStyle name="Note 4 4 2 4 2 6" xfId="53541"/>
    <cellStyle name="Note 4 4 2 4 3" xfId="53542"/>
    <cellStyle name="Note 4 4 2 4 3 2" xfId="53543"/>
    <cellStyle name="Note 4 4 2 4 3 3" xfId="53544"/>
    <cellStyle name="Note 4 4 2 4 4" xfId="53545"/>
    <cellStyle name="Note 4 4 2 4 5" xfId="53546"/>
    <cellStyle name="Note 4 4 2 4 6" xfId="53547"/>
    <cellStyle name="Note 4 4 2 4 7" xfId="53548"/>
    <cellStyle name="Note 4 4 2 5" xfId="53549"/>
    <cellStyle name="Note 4 4 2 5 2" xfId="53550"/>
    <cellStyle name="Note 4 4 2 5 2 2" xfId="53551"/>
    <cellStyle name="Note 4 4 2 5 2 3" xfId="53552"/>
    <cellStyle name="Note 4 4 2 5 3" xfId="53553"/>
    <cellStyle name="Note 4 4 2 5 4" xfId="53554"/>
    <cellStyle name="Note 4 4 2 5 5" xfId="53555"/>
    <cellStyle name="Note 4 4 2 5 6" xfId="53556"/>
    <cellStyle name="Note 4 4 2 6" xfId="53557"/>
    <cellStyle name="Note 4 4 2 6 2" xfId="53558"/>
    <cellStyle name="Note 4 4 2 6 2 2" xfId="53559"/>
    <cellStyle name="Note 4 4 2 6 2 3" xfId="53560"/>
    <cellStyle name="Note 4 4 2 6 3" xfId="53561"/>
    <cellStyle name="Note 4 4 2 6 4" xfId="53562"/>
    <cellStyle name="Note 4 4 2 6 5" xfId="53563"/>
    <cellStyle name="Note 4 4 2 6 6" xfId="53564"/>
    <cellStyle name="Note 4 4 2 7" xfId="53565"/>
    <cellStyle name="Note 4 4 2 7 2" xfId="53566"/>
    <cellStyle name="Note 4 4 2 7 2 2" xfId="53567"/>
    <cellStyle name="Note 4 4 2 7 2 3" xfId="53568"/>
    <cellStyle name="Note 4 4 2 7 3" xfId="53569"/>
    <cellStyle name="Note 4 4 2 7 4" xfId="53570"/>
    <cellStyle name="Note 4 4 2 7 5" xfId="53571"/>
    <cellStyle name="Note 4 4 2 7 6" xfId="53572"/>
    <cellStyle name="Note 4 4 2 8" xfId="53573"/>
    <cellStyle name="Note 4 4 2 8 2" xfId="53574"/>
    <cellStyle name="Note 4 4 2 8 2 2" xfId="53575"/>
    <cellStyle name="Note 4 4 2 8 2 3" xfId="53576"/>
    <cellStyle name="Note 4 4 2 8 3" xfId="53577"/>
    <cellStyle name="Note 4 4 2 8 4" xfId="53578"/>
    <cellStyle name="Note 4 4 2 8 5" xfId="53579"/>
    <cellStyle name="Note 4 4 2 8 6" xfId="53580"/>
    <cellStyle name="Note 4 4 2 9" xfId="53581"/>
    <cellStyle name="Note 4 4 2 9 2" xfId="53582"/>
    <cellStyle name="Note 4 4 2 9 3" xfId="53583"/>
    <cellStyle name="Note 4 4 3" xfId="53584"/>
    <cellStyle name="Note 4 4 3 10" xfId="53585"/>
    <cellStyle name="Note 4 4 3 2" xfId="53586"/>
    <cellStyle name="Note 4 4 3 2 2" xfId="53587"/>
    <cellStyle name="Note 4 4 3 2 2 2" xfId="53588"/>
    <cellStyle name="Note 4 4 3 2 2 2 2" xfId="53589"/>
    <cellStyle name="Note 4 4 3 2 2 2 3" xfId="53590"/>
    <cellStyle name="Note 4 4 3 2 2 3" xfId="53591"/>
    <cellStyle name="Note 4 4 3 2 2 4" xfId="53592"/>
    <cellStyle name="Note 4 4 3 2 2 5" xfId="53593"/>
    <cellStyle name="Note 4 4 3 2 2 6" xfId="53594"/>
    <cellStyle name="Note 4 4 3 2 3" xfId="53595"/>
    <cellStyle name="Note 4 4 3 2 3 2" xfId="53596"/>
    <cellStyle name="Note 4 4 3 2 3 2 2" xfId="53597"/>
    <cellStyle name="Note 4 4 3 2 3 2 3" xfId="53598"/>
    <cellStyle name="Note 4 4 3 2 3 3" xfId="53599"/>
    <cellStyle name="Note 4 4 3 2 3 4" xfId="53600"/>
    <cellStyle name="Note 4 4 3 2 3 5" xfId="53601"/>
    <cellStyle name="Note 4 4 3 2 3 6" xfId="53602"/>
    <cellStyle name="Note 4 4 3 2 4" xfId="53603"/>
    <cellStyle name="Note 4 4 3 2 4 2" xfId="53604"/>
    <cellStyle name="Note 4 4 3 2 4 3" xfId="53605"/>
    <cellStyle name="Note 4 4 3 2 5" xfId="53606"/>
    <cellStyle name="Note 4 4 3 2 6" xfId="53607"/>
    <cellStyle name="Note 4 4 3 2 7" xfId="53608"/>
    <cellStyle name="Note 4 4 3 2 8" xfId="53609"/>
    <cellStyle name="Note 4 4 3 3" xfId="53610"/>
    <cellStyle name="Note 4 4 3 3 2" xfId="53611"/>
    <cellStyle name="Note 4 4 3 3 2 2" xfId="53612"/>
    <cellStyle name="Note 4 4 3 3 2 2 2" xfId="53613"/>
    <cellStyle name="Note 4 4 3 3 2 2 3" xfId="53614"/>
    <cellStyle name="Note 4 4 3 3 2 3" xfId="53615"/>
    <cellStyle name="Note 4 4 3 3 2 4" xfId="53616"/>
    <cellStyle name="Note 4 4 3 3 2 5" xfId="53617"/>
    <cellStyle name="Note 4 4 3 3 2 6" xfId="53618"/>
    <cellStyle name="Note 4 4 3 3 3" xfId="53619"/>
    <cellStyle name="Note 4 4 3 3 3 2" xfId="53620"/>
    <cellStyle name="Note 4 4 3 3 3 3" xfId="53621"/>
    <cellStyle name="Note 4 4 3 3 4" xfId="53622"/>
    <cellStyle name="Note 4 4 3 3 5" xfId="53623"/>
    <cellStyle name="Note 4 4 3 3 6" xfId="53624"/>
    <cellStyle name="Note 4 4 3 3 7" xfId="53625"/>
    <cellStyle name="Note 4 4 3 4" xfId="53626"/>
    <cellStyle name="Note 4 4 3 4 2" xfId="53627"/>
    <cellStyle name="Note 4 4 3 4 2 2" xfId="53628"/>
    <cellStyle name="Note 4 4 3 4 2 3" xfId="53629"/>
    <cellStyle name="Note 4 4 3 4 3" xfId="53630"/>
    <cellStyle name="Note 4 4 3 4 4" xfId="53631"/>
    <cellStyle name="Note 4 4 3 4 5" xfId="53632"/>
    <cellStyle name="Note 4 4 3 4 6" xfId="53633"/>
    <cellStyle name="Note 4 4 3 5" xfId="53634"/>
    <cellStyle name="Note 4 4 3 5 2" xfId="53635"/>
    <cellStyle name="Note 4 4 3 5 2 2" xfId="53636"/>
    <cellStyle name="Note 4 4 3 5 2 3" xfId="53637"/>
    <cellStyle name="Note 4 4 3 5 3" xfId="53638"/>
    <cellStyle name="Note 4 4 3 5 4" xfId="53639"/>
    <cellStyle name="Note 4 4 3 5 5" xfId="53640"/>
    <cellStyle name="Note 4 4 3 5 6" xfId="53641"/>
    <cellStyle name="Note 4 4 3 6" xfId="53642"/>
    <cellStyle name="Note 4 4 3 6 2" xfId="53643"/>
    <cellStyle name="Note 4 4 3 6 3" xfId="53644"/>
    <cellStyle name="Note 4 4 3 7" xfId="53645"/>
    <cellStyle name="Note 4 4 3 8" xfId="53646"/>
    <cellStyle name="Note 4 4 3 9" xfId="53647"/>
    <cellStyle name="Note 4 4 4" xfId="53648"/>
    <cellStyle name="Note 4 4 4 2" xfId="53649"/>
    <cellStyle name="Note 4 4 4 2 2" xfId="53650"/>
    <cellStyle name="Note 4 4 4 2 2 2" xfId="53651"/>
    <cellStyle name="Note 4 4 4 2 2 2 2" xfId="53652"/>
    <cellStyle name="Note 4 4 4 2 2 2 3" xfId="53653"/>
    <cellStyle name="Note 4 4 4 2 2 3" xfId="53654"/>
    <cellStyle name="Note 4 4 4 2 2 4" xfId="53655"/>
    <cellStyle name="Note 4 4 4 2 2 5" xfId="53656"/>
    <cellStyle name="Note 4 4 4 2 2 6" xfId="53657"/>
    <cellStyle name="Note 4 4 4 2 3" xfId="53658"/>
    <cellStyle name="Note 4 4 4 2 3 2" xfId="53659"/>
    <cellStyle name="Note 4 4 4 2 3 3" xfId="53660"/>
    <cellStyle name="Note 4 4 4 2 4" xfId="53661"/>
    <cellStyle name="Note 4 4 4 2 5" xfId="53662"/>
    <cellStyle name="Note 4 4 4 2 6" xfId="53663"/>
    <cellStyle name="Note 4 4 4 2 7" xfId="53664"/>
    <cellStyle name="Note 4 4 4 3" xfId="53665"/>
    <cellStyle name="Note 4 4 4 3 2" xfId="53666"/>
    <cellStyle name="Note 4 4 4 3 2 2" xfId="53667"/>
    <cellStyle name="Note 4 4 4 3 2 3" xfId="53668"/>
    <cellStyle name="Note 4 4 4 3 3" xfId="53669"/>
    <cellStyle name="Note 4 4 4 3 4" xfId="53670"/>
    <cellStyle name="Note 4 4 4 3 5" xfId="53671"/>
    <cellStyle name="Note 4 4 4 3 6" xfId="53672"/>
    <cellStyle name="Note 4 4 4 4" xfId="53673"/>
    <cellStyle name="Note 4 4 4 4 2" xfId="53674"/>
    <cellStyle name="Note 4 4 4 4 2 2" xfId="53675"/>
    <cellStyle name="Note 4 4 4 4 2 3" xfId="53676"/>
    <cellStyle name="Note 4 4 4 4 3" xfId="53677"/>
    <cellStyle name="Note 4 4 4 4 4" xfId="53678"/>
    <cellStyle name="Note 4 4 4 4 5" xfId="53679"/>
    <cellStyle name="Note 4 4 4 4 6" xfId="53680"/>
    <cellStyle name="Note 4 4 4 5" xfId="53681"/>
    <cellStyle name="Note 4 4 4 5 2" xfId="53682"/>
    <cellStyle name="Note 4 4 4 5 3" xfId="53683"/>
    <cellStyle name="Note 4 4 4 6" xfId="53684"/>
    <cellStyle name="Note 4 4 4 7" xfId="53685"/>
    <cellStyle name="Note 4 4 4 8" xfId="53686"/>
    <cellStyle name="Note 4 4 4 9" xfId="53687"/>
    <cellStyle name="Note 4 4 5" xfId="53688"/>
    <cellStyle name="Note 4 4 5 2" xfId="53689"/>
    <cellStyle name="Note 4 4 5 2 2" xfId="53690"/>
    <cellStyle name="Note 4 4 5 2 2 2" xfId="53691"/>
    <cellStyle name="Note 4 4 5 2 2 3" xfId="53692"/>
    <cellStyle name="Note 4 4 5 2 3" xfId="53693"/>
    <cellStyle name="Note 4 4 5 2 4" xfId="53694"/>
    <cellStyle name="Note 4 4 5 2 5" xfId="53695"/>
    <cellStyle name="Note 4 4 5 2 6" xfId="53696"/>
    <cellStyle name="Note 4 4 5 3" xfId="53697"/>
    <cellStyle name="Note 4 4 5 3 2" xfId="53698"/>
    <cellStyle name="Note 4 4 5 3 3" xfId="53699"/>
    <cellStyle name="Note 4 4 5 4" xfId="53700"/>
    <cellStyle name="Note 4 4 5 5" xfId="53701"/>
    <cellStyle name="Note 4 4 5 6" xfId="53702"/>
    <cellStyle name="Note 4 4 5 7" xfId="53703"/>
    <cellStyle name="Note 4 4 6" xfId="53704"/>
    <cellStyle name="Note 4 4 6 2" xfId="53705"/>
    <cellStyle name="Note 4 4 6 2 2" xfId="53706"/>
    <cellStyle name="Note 4 4 6 2 3" xfId="53707"/>
    <cellStyle name="Note 4 4 6 3" xfId="53708"/>
    <cellStyle name="Note 4 4 6 4" xfId="53709"/>
    <cellStyle name="Note 4 4 6 5" xfId="53710"/>
    <cellStyle name="Note 4 4 6 6" xfId="53711"/>
    <cellStyle name="Note 4 4 7" xfId="53712"/>
    <cellStyle name="Note 4 4 7 2" xfId="53713"/>
    <cellStyle name="Note 4 4 7 2 2" xfId="53714"/>
    <cellStyle name="Note 4 4 7 2 3" xfId="53715"/>
    <cellStyle name="Note 4 4 7 3" xfId="53716"/>
    <cellStyle name="Note 4 4 7 4" xfId="53717"/>
    <cellStyle name="Note 4 4 7 5" xfId="53718"/>
    <cellStyle name="Note 4 4 7 6" xfId="53719"/>
    <cellStyle name="Note 4 4 8" xfId="53720"/>
    <cellStyle name="Note 4 4 8 2" xfId="53721"/>
    <cellStyle name="Note 4 4 8 2 2" xfId="53722"/>
    <cellStyle name="Note 4 4 8 2 3" xfId="53723"/>
    <cellStyle name="Note 4 4 8 3" xfId="53724"/>
    <cellStyle name="Note 4 4 8 4" xfId="53725"/>
    <cellStyle name="Note 4 4 8 5" xfId="53726"/>
    <cellStyle name="Note 4 4 8 6" xfId="53727"/>
    <cellStyle name="Note 4 4 9" xfId="53728"/>
    <cellStyle name="Note 4 4 9 2" xfId="53729"/>
    <cellStyle name="Note 4 4 9 2 2" xfId="53730"/>
    <cellStyle name="Note 4 4 9 2 3" xfId="53731"/>
    <cellStyle name="Note 4 4 9 3" xfId="53732"/>
    <cellStyle name="Note 4 4 9 4" xfId="53733"/>
    <cellStyle name="Note 4 4 9 5" xfId="53734"/>
    <cellStyle name="Note 4 4 9 6" xfId="53735"/>
    <cellStyle name="Note 4 5" xfId="53736"/>
    <cellStyle name="Note 4 5 10" xfId="53737"/>
    <cellStyle name="Note 4 5 11" xfId="53738"/>
    <cellStyle name="Note 4 5 12" xfId="53739"/>
    <cellStyle name="Note 4 5 13" xfId="53740"/>
    <cellStyle name="Note 4 5 2" xfId="53741"/>
    <cellStyle name="Note 4 5 2 10" xfId="53742"/>
    <cellStyle name="Note 4 5 2 2" xfId="53743"/>
    <cellStyle name="Note 4 5 2 2 2" xfId="53744"/>
    <cellStyle name="Note 4 5 2 2 2 2" xfId="53745"/>
    <cellStyle name="Note 4 5 2 2 2 2 2" xfId="53746"/>
    <cellStyle name="Note 4 5 2 2 2 2 3" xfId="53747"/>
    <cellStyle name="Note 4 5 2 2 2 3" xfId="53748"/>
    <cellStyle name="Note 4 5 2 2 2 4" xfId="53749"/>
    <cellStyle name="Note 4 5 2 2 2 5" xfId="53750"/>
    <cellStyle name="Note 4 5 2 2 2 6" xfId="53751"/>
    <cellStyle name="Note 4 5 2 2 3" xfId="53752"/>
    <cellStyle name="Note 4 5 2 2 3 2" xfId="53753"/>
    <cellStyle name="Note 4 5 2 2 3 2 2" xfId="53754"/>
    <cellStyle name="Note 4 5 2 2 3 2 3" xfId="53755"/>
    <cellStyle name="Note 4 5 2 2 3 3" xfId="53756"/>
    <cellStyle name="Note 4 5 2 2 3 4" xfId="53757"/>
    <cellStyle name="Note 4 5 2 2 3 5" xfId="53758"/>
    <cellStyle name="Note 4 5 2 2 3 6" xfId="53759"/>
    <cellStyle name="Note 4 5 2 2 4" xfId="53760"/>
    <cellStyle name="Note 4 5 2 2 4 2" xfId="53761"/>
    <cellStyle name="Note 4 5 2 2 4 3" xfId="53762"/>
    <cellStyle name="Note 4 5 2 2 5" xfId="53763"/>
    <cellStyle name="Note 4 5 2 2 6" xfId="53764"/>
    <cellStyle name="Note 4 5 2 2 7" xfId="53765"/>
    <cellStyle name="Note 4 5 2 2 8" xfId="53766"/>
    <cellStyle name="Note 4 5 2 3" xfId="53767"/>
    <cellStyle name="Note 4 5 2 3 2" xfId="53768"/>
    <cellStyle name="Note 4 5 2 3 2 2" xfId="53769"/>
    <cellStyle name="Note 4 5 2 3 2 2 2" xfId="53770"/>
    <cellStyle name="Note 4 5 2 3 2 2 3" xfId="53771"/>
    <cellStyle name="Note 4 5 2 3 2 3" xfId="53772"/>
    <cellStyle name="Note 4 5 2 3 2 4" xfId="53773"/>
    <cellStyle name="Note 4 5 2 3 2 5" xfId="53774"/>
    <cellStyle name="Note 4 5 2 3 2 6" xfId="53775"/>
    <cellStyle name="Note 4 5 2 3 3" xfId="53776"/>
    <cellStyle name="Note 4 5 2 3 3 2" xfId="53777"/>
    <cellStyle name="Note 4 5 2 3 3 3" xfId="53778"/>
    <cellStyle name="Note 4 5 2 3 4" xfId="53779"/>
    <cellStyle name="Note 4 5 2 3 5" xfId="53780"/>
    <cellStyle name="Note 4 5 2 3 6" xfId="53781"/>
    <cellStyle name="Note 4 5 2 3 7" xfId="53782"/>
    <cellStyle name="Note 4 5 2 4" xfId="53783"/>
    <cellStyle name="Note 4 5 2 4 2" xfId="53784"/>
    <cellStyle name="Note 4 5 2 4 2 2" xfId="53785"/>
    <cellStyle name="Note 4 5 2 4 2 3" xfId="53786"/>
    <cellStyle name="Note 4 5 2 4 3" xfId="53787"/>
    <cellStyle name="Note 4 5 2 4 4" xfId="53788"/>
    <cellStyle name="Note 4 5 2 4 5" xfId="53789"/>
    <cellStyle name="Note 4 5 2 4 6" xfId="53790"/>
    <cellStyle name="Note 4 5 2 5" xfId="53791"/>
    <cellStyle name="Note 4 5 2 5 2" xfId="53792"/>
    <cellStyle name="Note 4 5 2 5 2 2" xfId="53793"/>
    <cellStyle name="Note 4 5 2 5 2 3" xfId="53794"/>
    <cellStyle name="Note 4 5 2 5 3" xfId="53795"/>
    <cellStyle name="Note 4 5 2 5 4" xfId="53796"/>
    <cellStyle name="Note 4 5 2 5 5" xfId="53797"/>
    <cellStyle name="Note 4 5 2 5 6" xfId="53798"/>
    <cellStyle name="Note 4 5 2 6" xfId="53799"/>
    <cellStyle name="Note 4 5 2 6 2" xfId="53800"/>
    <cellStyle name="Note 4 5 2 6 3" xfId="53801"/>
    <cellStyle name="Note 4 5 2 7" xfId="53802"/>
    <cellStyle name="Note 4 5 2 8" xfId="53803"/>
    <cellStyle name="Note 4 5 2 9" xfId="53804"/>
    <cellStyle name="Note 4 5 3" xfId="53805"/>
    <cellStyle name="Note 4 5 3 2" xfId="53806"/>
    <cellStyle name="Note 4 5 3 2 2" xfId="53807"/>
    <cellStyle name="Note 4 5 3 2 2 2" xfId="53808"/>
    <cellStyle name="Note 4 5 3 2 2 2 2" xfId="53809"/>
    <cellStyle name="Note 4 5 3 2 2 2 3" xfId="53810"/>
    <cellStyle name="Note 4 5 3 2 2 3" xfId="53811"/>
    <cellStyle name="Note 4 5 3 2 2 4" xfId="53812"/>
    <cellStyle name="Note 4 5 3 2 2 5" xfId="53813"/>
    <cellStyle name="Note 4 5 3 2 2 6" xfId="53814"/>
    <cellStyle name="Note 4 5 3 2 3" xfId="53815"/>
    <cellStyle name="Note 4 5 3 2 3 2" xfId="53816"/>
    <cellStyle name="Note 4 5 3 2 3 3" xfId="53817"/>
    <cellStyle name="Note 4 5 3 2 4" xfId="53818"/>
    <cellStyle name="Note 4 5 3 2 5" xfId="53819"/>
    <cellStyle name="Note 4 5 3 2 6" xfId="53820"/>
    <cellStyle name="Note 4 5 3 2 7" xfId="53821"/>
    <cellStyle name="Note 4 5 3 3" xfId="53822"/>
    <cellStyle name="Note 4 5 3 3 2" xfId="53823"/>
    <cellStyle name="Note 4 5 3 3 2 2" xfId="53824"/>
    <cellStyle name="Note 4 5 3 3 2 3" xfId="53825"/>
    <cellStyle name="Note 4 5 3 3 3" xfId="53826"/>
    <cellStyle name="Note 4 5 3 3 4" xfId="53827"/>
    <cellStyle name="Note 4 5 3 3 5" xfId="53828"/>
    <cellStyle name="Note 4 5 3 3 6" xfId="53829"/>
    <cellStyle name="Note 4 5 3 4" xfId="53830"/>
    <cellStyle name="Note 4 5 3 4 2" xfId="53831"/>
    <cellStyle name="Note 4 5 3 4 2 2" xfId="53832"/>
    <cellStyle name="Note 4 5 3 4 2 3" xfId="53833"/>
    <cellStyle name="Note 4 5 3 4 3" xfId="53834"/>
    <cellStyle name="Note 4 5 3 4 4" xfId="53835"/>
    <cellStyle name="Note 4 5 3 4 5" xfId="53836"/>
    <cellStyle name="Note 4 5 3 4 6" xfId="53837"/>
    <cellStyle name="Note 4 5 3 5" xfId="53838"/>
    <cellStyle name="Note 4 5 3 5 2" xfId="53839"/>
    <cellStyle name="Note 4 5 3 5 3" xfId="53840"/>
    <cellStyle name="Note 4 5 3 6" xfId="53841"/>
    <cellStyle name="Note 4 5 3 7" xfId="53842"/>
    <cellStyle name="Note 4 5 3 8" xfId="53843"/>
    <cellStyle name="Note 4 5 3 9" xfId="53844"/>
    <cellStyle name="Note 4 5 4" xfId="53845"/>
    <cellStyle name="Note 4 5 4 2" xfId="53846"/>
    <cellStyle name="Note 4 5 4 2 2" xfId="53847"/>
    <cellStyle name="Note 4 5 4 2 2 2" xfId="53848"/>
    <cellStyle name="Note 4 5 4 2 2 3" xfId="53849"/>
    <cellStyle name="Note 4 5 4 2 3" xfId="53850"/>
    <cellStyle name="Note 4 5 4 2 4" xfId="53851"/>
    <cellStyle name="Note 4 5 4 2 5" xfId="53852"/>
    <cellStyle name="Note 4 5 4 2 6" xfId="53853"/>
    <cellStyle name="Note 4 5 4 3" xfId="53854"/>
    <cellStyle name="Note 4 5 4 3 2" xfId="53855"/>
    <cellStyle name="Note 4 5 4 3 3" xfId="53856"/>
    <cellStyle name="Note 4 5 4 4" xfId="53857"/>
    <cellStyle name="Note 4 5 4 5" xfId="53858"/>
    <cellStyle name="Note 4 5 4 6" xfId="53859"/>
    <cellStyle name="Note 4 5 4 7" xfId="53860"/>
    <cellStyle name="Note 4 5 5" xfId="53861"/>
    <cellStyle name="Note 4 5 5 2" xfId="53862"/>
    <cellStyle name="Note 4 5 5 2 2" xfId="53863"/>
    <cellStyle name="Note 4 5 5 2 3" xfId="53864"/>
    <cellStyle name="Note 4 5 5 3" xfId="53865"/>
    <cellStyle name="Note 4 5 5 4" xfId="53866"/>
    <cellStyle name="Note 4 5 5 5" xfId="53867"/>
    <cellStyle name="Note 4 5 5 6" xfId="53868"/>
    <cellStyle name="Note 4 5 6" xfId="53869"/>
    <cellStyle name="Note 4 5 6 2" xfId="53870"/>
    <cellStyle name="Note 4 5 6 2 2" xfId="53871"/>
    <cellStyle name="Note 4 5 6 2 3" xfId="53872"/>
    <cellStyle name="Note 4 5 6 3" xfId="53873"/>
    <cellStyle name="Note 4 5 6 4" xfId="53874"/>
    <cellStyle name="Note 4 5 6 5" xfId="53875"/>
    <cellStyle name="Note 4 5 6 6" xfId="53876"/>
    <cellStyle name="Note 4 5 7" xfId="53877"/>
    <cellStyle name="Note 4 5 7 2" xfId="53878"/>
    <cellStyle name="Note 4 5 7 2 2" xfId="53879"/>
    <cellStyle name="Note 4 5 7 2 3" xfId="53880"/>
    <cellStyle name="Note 4 5 7 3" xfId="53881"/>
    <cellStyle name="Note 4 5 7 4" xfId="53882"/>
    <cellStyle name="Note 4 5 7 5" xfId="53883"/>
    <cellStyle name="Note 4 5 7 6" xfId="53884"/>
    <cellStyle name="Note 4 5 8" xfId="53885"/>
    <cellStyle name="Note 4 5 8 2" xfId="53886"/>
    <cellStyle name="Note 4 5 8 2 2" xfId="53887"/>
    <cellStyle name="Note 4 5 8 2 3" xfId="53888"/>
    <cellStyle name="Note 4 5 8 3" xfId="53889"/>
    <cellStyle name="Note 4 5 8 4" xfId="53890"/>
    <cellStyle name="Note 4 5 8 5" xfId="53891"/>
    <cellStyle name="Note 4 5 8 6" xfId="53892"/>
    <cellStyle name="Note 4 5 9" xfId="53893"/>
    <cellStyle name="Note 4 5 9 2" xfId="53894"/>
    <cellStyle name="Note 4 5 9 3" xfId="53895"/>
    <cellStyle name="Note 4 6" xfId="53896"/>
    <cellStyle name="Note 4 6 10" xfId="53897"/>
    <cellStyle name="Note 4 6 2" xfId="53898"/>
    <cellStyle name="Note 4 6 2 2" xfId="53899"/>
    <cellStyle name="Note 4 6 2 2 2" xfId="53900"/>
    <cellStyle name="Note 4 6 2 2 2 2" xfId="53901"/>
    <cellStyle name="Note 4 6 2 2 2 3" xfId="53902"/>
    <cellStyle name="Note 4 6 2 2 3" xfId="53903"/>
    <cellStyle name="Note 4 6 2 2 4" xfId="53904"/>
    <cellStyle name="Note 4 6 2 2 5" xfId="53905"/>
    <cellStyle name="Note 4 6 2 2 6" xfId="53906"/>
    <cellStyle name="Note 4 6 2 3" xfId="53907"/>
    <cellStyle name="Note 4 6 2 3 2" xfId="53908"/>
    <cellStyle name="Note 4 6 2 3 2 2" xfId="53909"/>
    <cellStyle name="Note 4 6 2 3 2 3" xfId="53910"/>
    <cellStyle name="Note 4 6 2 3 3" xfId="53911"/>
    <cellStyle name="Note 4 6 2 3 4" xfId="53912"/>
    <cellStyle name="Note 4 6 2 3 5" xfId="53913"/>
    <cellStyle name="Note 4 6 2 3 6" xfId="53914"/>
    <cellStyle name="Note 4 6 2 4" xfId="53915"/>
    <cellStyle name="Note 4 6 2 4 2" xfId="53916"/>
    <cellStyle name="Note 4 6 2 4 3" xfId="53917"/>
    <cellStyle name="Note 4 6 2 5" xfId="53918"/>
    <cellStyle name="Note 4 6 2 6" xfId="53919"/>
    <cellStyle name="Note 4 6 2 7" xfId="53920"/>
    <cellStyle name="Note 4 6 2 8" xfId="53921"/>
    <cellStyle name="Note 4 6 3" xfId="53922"/>
    <cellStyle name="Note 4 6 3 2" xfId="53923"/>
    <cellStyle name="Note 4 6 3 2 2" xfId="53924"/>
    <cellStyle name="Note 4 6 3 2 2 2" xfId="53925"/>
    <cellStyle name="Note 4 6 3 2 2 3" xfId="53926"/>
    <cellStyle name="Note 4 6 3 2 3" xfId="53927"/>
    <cellStyle name="Note 4 6 3 2 4" xfId="53928"/>
    <cellStyle name="Note 4 6 3 2 5" xfId="53929"/>
    <cellStyle name="Note 4 6 3 2 6" xfId="53930"/>
    <cellStyle name="Note 4 6 3 3" xfId="53931"/>
    <cellStyle name="Note 4 6 3 3 2" xfId="53932"/>
    <cellStyle name="Note 4 6 3 3 3" xfId="53933"/>
    <cellStyle name="Note 4 6 3 4" xfId="53934"/>
    <cellStyle name="Note 4 6 3 5" xfId="53935"/>
    <cellStyle name="Note 4 6 3 6" xfId="53936"/>
    <cellStyle name="Note 4 6 3 7" xfId="53937"/>
    <cellStyle name="Note 4 6 4" xfId="53938"/>
    <cellStyle name="Note 4 6 4 2" xfId="53939"/>
    <cellStyle name="Note 4 6 4 2 2" xfId="53940"/>
    <cellStyle name="Note 4 6 4 2 3" xfId="53941"/>
    <cellStyle name="Note 4 6 4 3" xfId="53942"/>
    <cellStyle name="Note 4 6 4 4" xfId="53943"/>
    <cellStyle name="Note 4 6 4 5" xfId="53944"/>
    <cellStyle name="Note 4 6 4 6" xfId="53945"/>
    <cellStyle name="Note 4 6 5" xfId="53946"/>
    <cellStyle name="Note 4 6 5 2" xfId="53947"/>
    <cellStyle name="Note 4 6 5 2 2" xfId="53948"/>
    <cellStyle name="Note 4 6 5 2 3" xfId="53949"/>
    <cellStyle name="Note 4 6 5 3" xfId="53950"/>
    <cellStyle name="Note 4 6 5 4" xfId="53951"/>
    <cellStyle name="Note 4 6 5 5" xfId="53952"/>
    <cellStyle name="Note 4 6 5 6" xfId="53953"/>
    <cellStyle name="Note 4 6 6" xfId="53954"/>
    <cellStyle name="Note 4 6 6 2" xfId="53955"/>
    <cellStyle name="Note 4 6 6 3" xfId="53956"/>
    <cellStyle name="Note 4 6 7" xfId="53957"/>
    <cellStyle name="Note 4 6 8" xfId="53958"/>
    <cellStyle name="Note 4 6 9" xfId="53959"/>
    <cellStyle name="Note 4 7" xfId="53960"/>
    <cellStyle name="Note 4 7 2" xfId="53961"/>
    <cellStyle name="Note 4 7 2 2" xfId="53962"/>
    <cellStyle name="Note 4 7 2 2 2" xfId="53963"/>
    <cellStyle name="Note 4 7 2 2 2 2" xfId="53964"/>
    <cellStyle name="Note 4 7 2 2 2 3" xfId="53965"/>
    <cellStyle name="Note 4 7 2 2 3" xfId="53966"/>
    <cellStyle name="Note 4 7 2 2 4" xfId="53967"/>
    <cellStyle name="Note 4 7 2 2 5" xfId="53968"/>
    <cellStyle name="Note 4 7 2 2 6" xfId="53969"/>
    <cellStyle name="Note 4 7 2 3" xfId="53970"/>
    <cellStyle name="Note 4 7 2 3 2" xfId="53971"/>
    <cellStyle name="Note 4 7 2 3 3" xfId="53972"/>
    <cellStyle name="Note 4 7 2 4" xfId="53973"/>
    <cellStyle name="Note 4 7 2 5" xfId="53974"/>
    <cellStyle name="Note 4 7 2 6" xfId="53975"/>
    <cellStyle name="Note 4 7 2 7" xfId="53976"/>
    <cellStyle name="Note 4 7 3" xfId="53977"/>
    <cellStyle name="Note 4 7 3 2" xfId="53978"/>
    <cellStyle name="Note 4 7 3 2 2" xfId="53979"/>
    <cellStyle name="Note 4 7 3 2 3" xfId="53980"/>
    <cellStyle name="Note 4 7 3 3" xfId="53981"/>
    <cellStyle name="Note 4 7 3 4" xfId="53982"/>
    <cellStyle name="Note 4 7 3 5" xfId="53983"/>
    <cellStyle name="Note 4 7 3 6" xfId="53984"/>
    <cellStyle name="Note 4 7 4" xfId="53985"/>
    <cellStyle name="Note 4 7 4 2" xfId="53986"/>
    <cellStyle name="Note 4 7 4 2 2" xfId="53987"/>
    <cellStyle name="Note 4 7 4 2 3" xfId="53988"/>
    <cellStyle name="Note 4 7 4 3" xfId="53989"/>
    <cellStyle name="Note 4 7 4 4" xfId="53990"/>
    <cellStyle name="Note 4 7 4 5" xfId="53991"/>
    <cellStyle name="Note 4 7 4 6" xfId="53992"/>
    <cellStyle name="Note 4 7 5" xfId="53993"/>
    <cellStyle name="Note 4 7 5 2" xfId="53994"/>
    <cellStyle name="Note 4 7 5 3" xfId="53995"/>
    <cellStyle name="Note 4 7 6" xfId="53996"/>
    <cellStyle name="Note 4 7 7" xfId="53997"/>
    <cellStyle name="Note 4 7 8" xfId="53998"/>
    <cellStyle name="Note 4 7 9" xfId="53999"/>
    <cellStyle name="Note 4 8" xfId="54000"/>
    <cellStyle name="Note 4 8 2" xfId="54001"/>
    <cellStyle name="Note 4 8 2 2" xfId="54002"/>
    <cellStyle name="Note 4 8 2 2 2" xfId="54003"/>
    <cellStyle name="Note 4 8 2 2 3" xfId="54004"/>
    <cellStyle name="Note 4 8 2 3" xfId="54005"/>
    <cellStyle name="Note 4 8 2 4" xfId="54006"/>
    <cellStyle name="Note 4 8 2 5" xfId="54007"/>
    <cellStyle name="Note 4 8 2 6" xfId="54008"/>
    <cellStyle name="Note 4 8 3" xfId="54009"/>
    <cellStyle name="Note 4 8 3 2" xfId="54010"/>
    <cellStyle name="Note 4 8 3 3" xfId="54011"/>
    <cellStyle name="Note 4 8 4" xfId="54012"/>
    <cellStyle name="Note 4 8 5" xfId="54013"/>
    <cellStyle name="Note 4 8 6" xfId="54014"/>
    <cellStyle name="Note 4 8 7" xfId="54015"/>
    <cellStyle name="Note 4 9" xfId="54016"/>
    <cellStyle name="Note 4 9 2" xfId="54017"/>
    <cellStyle name="Note 4 9 2 2" xfId="54018"/>
    <cellStyle name="Note 4 9 2 3" xfId="54019"/>
    <cellStyle name="Note 4 9 3" xfId="54020"/>
    <cellStyle name="Note 4 9 4" xfId="54021"/>
    <cellStyle name="Note 4 9 5" xfId="54022"/>
    <cellStyle name="Note 4 9 6" xfId="54023"/>
    <cellStyle name="Note 5" xfId="536"/>
    <cellStyle name="Note 5 10" xfId="54024"/>
    <cellStyle name="Note 5 10 2" xfId="54025"/>
    <cellStyle name="Note 5 10 2 2" xfId="54026"/>
    <cellStyle name="Note 5 10 2 3" xfId="54027"/>
    <cellStyle name="Note 5 10 3" xfId="54028"/>
    <cellStyle name="Note 5 10 4" xfId="54029"/>
    <cellStyle name="Note 5 10 5" xfId="54030"/>
    <cellStyle name="Note 5 10 6" xfId="54031"/>
    <cellStyle name="Note 5 11" xfId="54032"/>
    <cellStyle name="Note 5 11 2" xfId="54033"/>
    <cellStyle name="Note 5 11 2 2" xfId="54034"/>
    <cellStyle name="Note 5 11 2 3" xfId="54035"/>
    <cellStyle name="Note 5 11 3" xfId="54036"/>
    <cellStyle name="Note 5 11 4" xfId="54037"/>
    <cellStyle name="Note 5 11 5" xfId="54038"/>
    <cellStyle name="Note 5 11 6" xfId="54039"/>
    <cellStyle name="Note 5 12" xfId="54040"/>
    <cellStyle name="Note 5 12 2" xfId="54041"/>
    <cellStyle name="Note 5 12 3" xfId="54042"/>
    <cellStyle name="Note 5 13" xfId="54043"/>
    <cellStyle name="Note 5 14" xfId="54044"/>
    <cellStyle name="Note 5 15" xfId="54045"/>
    <cellStyle name="Note 5 16" xfId="54046"/>
    <cellStyle name="Note 5 2" xfId="54047"/>
    <cellStyle name="Note 5 2 10" xfId="54048"/>
    <cellStyle name="Note 5 2 10 2" xfId="54049"/>
    <cellStyle name="Note 5 2 10 3" xfId="54050"/>
    <cellStyle name="Note 5 2 11" xfId="54051"/>
    <cellStyle name="Note 5 2 12" xfId="54052"/>
    <cellStyle name="Note 5 2 13" xfId="54053"/>
    <cellStyle name="Note 5 2 14" xfId="54054"/>
    <cellStyle name="Note 5 2 2" xfId="54055"/>
    <cellStyle name="Note 5 2 2 10" xfId="54056"/>
    <cellStyle name="Note 5 2 2 11" xfId="54057"/>
    <cellStyle name="Note 5 2 2 12" xfId="54058"/>
    <cellStyle name="Note 5 2 2 13" xfId="54059"/>
    <cellStyle name="Note 5 2 2 2" xfId="54060"/>
    <cellStyle name="Note 5 2 2 2 10" xfId="54061"/>
    <cellStyle name="Note 5 2 2 2 2" xfId="54062"/>
    <cellStyle name="Note 5 2 2 2 2 2" xfId="54063"/>
    <cellStyle name="Note 5 2 2 2 2 2 2" xfId="54064"/>
    <cellStyle name="Note 5 2 2 2 2 2 2 2" xfId="54065"/>
    <cellStyle name="Note 5 2 2 2 2 2 2 3" xfId="54066"/>
    <cellStyle name="Note 5 2 2 2 2 2 3" xfId="54067"/>
    <cellStyle name="Note 5 2 2 2 2 2 4" xfId="54068"/>
    <cellStyle name="Note 5 2 2 2 2 2 5" xfId="54069"/>
    <cellStyle name="Note 5 2 2 2 2 2 6" xfId="54070"/>
    <cellStyle name="Note 5 2 2 2 2 3" xfId="54071"/>
    <cellStyle name="Note 5 2 2 2 2 3 2" xfId="54072"/>
    <cellStyle name="Note 5 2 2 2 2 3 2 2" xfId="54073"/>
    <cellStyle name="Note 5 2 2 2 2 3 2 3" xfId="54074"/>
    <cellStyle name="Note 5 2 2 2 2 3 3" xfId="54075"/>
    <cellStyle name="Note 5 2 2 2 2 3 4" xfId="54076"/>
    <cellStyle name="Note 5 2 2 2 2 3 5" xfId="54077"/>
    <cellStyle name="Note 5 2 2 2 2 3 6" xfId="54078"/>
    <cellStyle name="Note 5 2 2 2 2 4" xfId="54079"/>
    <cellStyle name="Note 5 2 2 2 2 4 2" xfId="54080"/>
    <cellStyle name="Note 5 2 2 2 2 4 3" xfId="54081"/>
    <cellStyle name="Note 5 2 2 2 2 5" xfId="54082"/>
    <cellStyle name="Note 5 2 2 2 2 6" xfId="54083"/>
    <cellStyle name="Note 5 2 2 2 2 7" xfId="54084"/>
    <cellStyle name="Note 5 2 2 2 2 8" xfId="54085"/>
    <cellStyle name="Note 5 2 2 2 3" xfId="54086"/>
    <cellStyle name="Note 5 2 2 2 3 2" xfId="54087"/>
    <cellStyle name="Note 5 2 2 2 3 2 2" xfId="54088"/>
    <cellStyle name="Note 5 2 2 2 3 2 2 2" xfId="54089"/>
    <cellStyle name="Note 5 2 2 2 3 2 2 3" xfId="54090"/>
    <cellStyle name="Note 5 2 2 2 3 2 3" xfId="54091"/>
    <cellStyle name="Note 5 2 2 2 3 2 4" xfId="54092"/>
    <cellStyle name="Note 5 2 2 2 3 2 5" xfId="54093"/>
    <cellStyle name="Note 5 2 2 2 3 2 6" xfId="54094"/>
    <cellStyle name="Note 5 2 2 2 3 3" xfId="54095"/>
    <cellStyle name="Note 5 2 2 2 3 3 2" xfId="54096"/>
    <cellStyle name="Note 5 2 2 2 3 3 3" xfId="54097"/>
    <cellStyle name="Note 5 2 2 2 3 4" xfId="54098"/>
    <cellStyle name="Note 5 2 2 2 3 5" xfId="54099"/>
    <cellStyle name="Note 5 2 2 2 3 6" xfId="54100"/>
    <cellStyle name="Note 5 2 2 2 3 7" xfId="54101"/>
    <cellStyle name="Note 5 2 2 2 4" xfId="54102"/>
    <cellStyle name="Note 5 2 2 2 4 2" xfId="54103"/>
    <cellStyle name="Note 5 2 2 2 4 2 2" xfId="54104"/>
    <cellStyle name="Note 5 2 2 2 4 2 3" xfId="54105"/>
    <cellStyle name="Note 5 2 2 2 4 3" xfId="54106"/>
    <cellStyle name="Note 5 2 2 2 4 4" xfId="54107"/>
    <cellStyle name="Note 5 2 2 2 4 5" xfId="54108"/>
    <cellStyle name="Note 5 2 2 2 4 6" xfId="54109"/>
    <cellStyle name="Note 5 2 2 2 5" xfId="54110"/>
    <cellStyle name="Note 5 2 2 2 5 2" xfId="54111"/>
    <cellStyle name="Note 5 2 2 2 5 2 2" xfId="54112"/>
    <cellStyle name="Note 5 2 2 2 5 2 3" xfId="54113"/>
    <cellStyle name="Note 5 2 2 2 5 3" xfId="54114"/>
    <cellStyle name="Note 5 2 2 2 5 4" xfId="54115"/>
    <cellStyle name="Note 5 2 2 2 5 5" xfId="54116"/>
    <cellStyle name="Note 5 2 2 2 5 6" xfId="54117"/>
    <cellStyle name="Note 5 2 2 2 6" xfId="54118"/>
    <cellStyle name="Note 5 2 2 2 6 2" xfId="54119"/>
    <cellStyle name="Note 5 2 2 2 6 3" xfId="54120"/>
    <cellStyle name="Note 5 2 2 2 7" xfId="54121"/>
    <cellStyle name="Note 5 2 2 2 8" xfId="54122"/>
    <cellStyle name="Note 5 2 2 2 9" xfId="54123"/>
    <cellStyle name="Note 5 2 2 3" xfId="54124"/>
    <cellStyle name="Note 5 2 2 3 2" xfId="54125"/>
    <cellStyle name="Note 5 2 2 3 2 2" xfId="54126"/>
    <cellStyle name="Note 5 2 2 3 2 2 2" xfId="54127"/>
    <cellStyle name="Note 5 2 2 3 2 2 2 2" xfId="54128"/>
    <cellStyle name="Note 5 2 2 3 2 2 2 3" xfId="54129"/>
    <cellStyle name="Note 5 2 2 3 2 2 3" xfId="54130"/>
    <cellStyle name="Note 5 2 2 3 2 2 4" xfId="54131"/>
    <cellStyle name="Note 5 2 2 3 2 2 5" xfId="54132"/>
    <cellStyle name="Note 5 2 2 3 2 2 6" xfId="54133"/>
    <cellStyle name="Note 5 2 2 3 2 3" xfId="54134"/>
    <cellStyle name="Note 5 2 2 3 2 3 2" xfId="54135"/>
    <cellStyle name="Note 5 2 2 3 2 3 3" xfId="54136"/>
    <cellStyle name="Note 5 2 2 3 2 4" xfId="54137"/>
    <cellStyle name="Note 5 2 2 3 2 5" xfId="54138"/>
    <cellStyle name="Note 5 2 2 3 2 6" xfId="54139"/>
    <cellStyle name="Note 5 2 2 3 2 7" xfId="54140"/>
    <cellStyle name="Note 5 2 2 3 3" xfId="54141"/>
    <cellStyle name="Note 5 2 2 3 3 2" xfId="54142"/>
    <cellStyle name="Note 5 2 2 3 3 2 2" xfId="54143"/>
    <cellStyle name="Note 5 2 2 3 3 2 3" xfId="54144"/>
    <cellStyle name="Note 5 2 2 3 3 3" xfId="54145"/>
    <cellStyle name="Note 5 2 2 3 3 4" xfId="54146"/>
    <cellStyle name="Note 5 2 2 3 3 5" xfId="54147"/>
    <cellStyle name="Note 5 2 2 3 3 6" xfId="54148"/>
    <cellStyle name="Note 5 2 2 3 4" xfId="54149"/>
    <cellStyle name="Note 5 2 2 3 4 2" xfId="54150"/>
    <cellStyle name="Note 5 2 2 3 4 2 2" xfId="54151"/>
    <cellStyle name="Note 5 2 2 3 4 2 3" xfId="54152"/>
    <cellStyle name="Note 5 2 2 3 4 3" xfId="54153"/>
    <cellStyle name="Note 5 2 2 3 4 4" xfId="54154"/>
    <cellStyle name="Note 5 2 2 3 4 5" xfId="54155"/>
    <cellStyle name="Note 5 2 2 3 4 6" xfId="54156"/>
    <cellStyle name="Note 5 2 2 3 5" xfId="54157"/>
    <cellStyle name="Note 5 2 2 3 5 2" xfId="54158"/>
    <cellStyle name="Note 5 2 2 3 5 3" xfId="54159"/>
    <cellStyle name="Note 5 2 2 3 6" xfId="54160"/>
    <cellStyle name="Note 5 2 2 3 7" xfId="54161"/>
    <cellStyle name="Note 5 2 2 3 8" xfId="54162"/>
    <cellStyle name="Note 5 2 2 3 9" xfId="54163"/>
    <cellStyle name="Note 5 2 2 4" xfId="54164"/>
    <cellStyle name="Note 5 2 2 4 2" xfId="54165"/>
    <cellStyle name="Note 5 2 2 4 2 2" xfId="54166"/>
    <cellStyle name="Note 5 2 2 4 2 2 2" xfId="54167"/>
    <cellStyle name="Note 5 2 2 4 2 2 3" xfId="54168"/>
    <cellStyle name="Note 5 2 2 4 2 3" xfId="54169"/>
    <cellStyle name="Note 5 2 2 4 2 4" xfId="54170"/>
    <cellStyle name="Note 5 2 2 4 2 5" xfId="54171"/>
    <cellStyle name="Note 5 2 2 4 2 6" xfId="54172"/>
    <cellStyle name="Note 5 2 2 4 3" xfId="54173"/>
    <cellStyle name="Note 5 2 2 4 3 2" xfId="54174"/>
    <cellStyle name="Note 5 2 2 4 3 3" xfId="54175"/>
    <cellStyle name="Note 5 2 2 4 4" xfId="54176"/>
    <cellStyle name="Note 5 2 2 4 5" xfId="54177"/>
    <cellStyle name="Note 5 2 2 4 6" xfId="54178"/>
    <cellStyle name="Note 5 2 2 4 7" xfId="54179"/>
    <cellStyle name="Note 5 2 2 5" xfId="54180"/>
    <cellStyle name="Note 5 2 2 5 2" xfId="54181"/>
    <cellStyle name="Note 5 2 2 5 2 2" xfId="54182"/>
    <cellStyle name="Note 5 2 2 5 2 3" xfId="54183"/>
    <cellStyle name="Note 5 2 2 5 3" xfId="54184"/>
    <cellStyle name="Note 5 2 2 5 4" xfId="54185"/>
    <cellStyle name="Note 5 2 2 5 5" xfId="54186"/>
    <cellStyle name="Note 5 2 2 5 6" xfId="54187"/>
    <cellStyle name="Note 5 2 2 6" xfId="54188"/>
    <cellStyle name="Note 5 2 2 6 2" xfId="54189"/>
    <cellStyle name="Note 5 2 2 6 2 2" xfId="54190"/>
    <cellStyle name="Note 5 2 2 6 2 3" xfId="54191"/>
    <cellStyle name="Note 5 2 2 6 3" xfId="54192"/>
    <cellStyle name="Note 5 2 2 6 4" xfId="54193"/>
    <cellStyle name="Note 5 2 2 6 5" xfId="54194"/>
    <cellStyle name="Note 5 2 2 6 6" xfId="54195"/>
    <cellStyle name="Note 5 2 2 7" xfId="54196"/>
    <cellStyle name="Note 5 2 2 7 2" xfId="54197"/>
    <cellStyle name="Note 5 2 2 7 2 2" xfId="54198"/>
    <cellStyle name="Note 5 2 2 7 2 3" xfId="54199"/>
    <cellStyle name="Note 5 2 2 7 3" xfId="54200"/>
    <cellStyle name="Note 5 2 2 7 4" xfId="54201"/>
    <cellStyle name="Note 5 2 2 7 5" xfId="54202"/>
    <cellStyle name="Note 5 2 2 7 6" xfId="54203"/>
    <cellStyle name="Note 5 2 2 8" xfId="54204"/>
    <cellStyle name="Note 5 2 2 8 2" xfId="54205"/>
    <cellStyle name="Note 5 2 2 8 2 2" xfId="54206"/>
    <cellStyle name="Note 5 2 2 8 2 3" xfId="54207"/>
    <cellStyle name="Note 5 2 2 8 3" xfId="54208"/>
    <cellStyle name="Note 5 2 2 8 4" xfId="54209"/>
    <cellStyle name="Note 5 2 2 8 5" xfId="54210"/>
    <cellStyle name="Note 5 2 2 8 6" xfId="54211"/>
    <cellStyle name="Note 5 2 2 9" xfId="54212"/>
    <cellStyle name="Note 5 2 2 9 2" xfId="54213"/>
    <cellStyle name="Note 5 2 2 9 3" xfId="54214"/>
    <cellStyle name="Note 5 2 3" xfId="54215"/>
    <cellStyle name="Note 5 2 3 10" xfId="54216"/>
    <cellStyle name="Note 5 2 3 2" xfId="54217"/>
    <cellStyle name="Note 5 2 3 2 2" xfId="54218"/>
    <cellStyle name="Note 5 2 3 2 2 2" xfId="54219"/>
    <cellStyle name="Note 5 2 3 2 2 2 2" xfId="54220"/>
    <cellStyle name="Note 5 2 3 2 2 2 3" xfId="54221"/>
    <cellStyle name="Note 5 2 3 2 2 3" xfId="54222"/>
    <cellStyle name="Note 5 2 3 2 2 4" xfId="54223"/>
    <cellStyle name="Note 5 2 3 2 2 5" xfId="54224"/>
    <cellStyle name="Note 5 2 3 2 2 6" xfId="54225"/>
    <cellStyle name="Note 5 2 3 2 3" xfId="54226"/>
    <cellStyle name="Note 5 2 3 2 3 2" xfId="54227"/>
    <cellStyle name="Note 5 2 3 2 3 2 2" xfId="54228"/>
    <cellStyle name="Note 5 2 3 2 3 2 3" xfId="54229"/>
    <cellStyle name="Note 5 2 3 2 3 3" xfId="54230"/>
    <cellStyle name="Note 5 2 3 2 3 4" xfId="54231"/>
    <cellStyle name="Note 5 2 3 2 3 5" xfId="54232"/>
    <cellStyle name="Note 5 2 3 2 3 6" xfId="54233"/>
    <cellStyle name="Note 5 2 3 2 4" xfId="54234"/>
    <cellStyle name="Note 5 2 3 2 4 2" xfId="54235"/>
    <cellStyle name="Note 5 2 3 2 4 3" xfId="54236"/>
    <cellStyle name="Note 5 2 3 2 5" xfId="54237"/>
    <cellStyle name="Note 5 2 3 2 6" xfId="54238"/>
    <cellStyle name="Note 5 2 3 2 7" xfId="54239"/>
    <cellStyle name="Note 5 2 3 2 8" xfId="54240"/>
    <cellStyle name="Note 5 2 3 3" xfId="54241"/>
    <cellStyle name="Note 5 2 3 3 2" xfId="54242"/>
    <cellStyle name="Note 5 2 3 3 2 2" xfId="54243"/>
    <cellStyle name="Note 5 2 3 3 2 2 2" xfId="54244"/>
    <cellStyle name="Note 5 2 3 3 2 2 3" xfId="54245"/>
    <cellStyle name="Note 5 2 3 3 2 3" xfId="54246"/>
    <cellStyle name="Note 5 2 3 3 2 4" xfId="54247"/>
    <cellStyle name="Note 5 2 3 3 2 5" xfId="54248"/>
    <cellStyle name="Note 5 2 3 3 2 6" xfId="54249"/>
    <cellStyle name="Note 5 2 3 3 3" xfId="54250"/>
    <cellStyle name="Note 5 2 3 3 3 2" xfId="54251"/>
    <cellStyle name="Note 5 2 3 3 3 3" xfId="54252"/>
    <cellStyle name="Note 5 2 3 3 4" xfId="54253"/>
    <cellStyle name="Note 5 2 3 3 5" xfId="54254"/>
    <cellStyle name="Note 5 2 3 3 6" xfId="54255"/>
    <cellStyle name="Note 5 2 3 3 7" xfId="54256"/>
    <cellStyle name="Note 5 2 3 4" xfId="54257"/>
    <cellStyle name="Note 5 2 3 4 2" xfId="54258"/>
    <cellStyle name="Note 5 2 3 4 2 2" xfId="54259"/>
    <cellStyle name="Note 5 2 3 4 2 3" xfId="54260"/>
    <cellStyle name="Note 5 2 3 4 3" xfId="54261"/>
    <cellStyle name="Note 5 2 3 4 4" xfId="54262"/>
    <cellStyle name="Note 5 2 3 4 5" xfId="54263"/>
    <cellStyle name="Note 5 2 3 4 6" xfId="54264"/>
    <cellStyle name="Note 5 2 3 5" xfId="54265"/>
    <cellStyle name="Note 5 2 3 5 2" xfId="54266"/>
    <cellStyle name="Note 5 2 3 5 2 2" xfId="54267"/>
    <cellStyle name="Note 5 2 3 5 2 3" xfId="54268"/>
    <cellStyle name="Note 5 2 3 5 3" xfId="54269"/>
    <cellStyle name="Note 5 2 3 5 4" xfId="54270"/>
    <cellStyle name="Note 5 2 3 5 5" xfId="54271"/>
    <cellStyle name="Note 5 2 3 5 6" xfId="54272"/>
    <cellStyle name="Note 5 2 3 6" xfId="54273"/>
    <cellStyle name="Note 5 2 3 6 2" xfId="54274"/>
    <cellStyle name="Note 5 2 3 6 3" xfId="54275"/>
    <cellStyle name="Note 5 2 3 7" xfId="54276"/>
    <cellStyle name="Note 5 2 3 8" xfId="54277"/>
    <cellStyle name="Note 5 2 3 9" xfId="54278"/>
    <cellStyle name="Note 5 2 4" xfId="54279"/>
    <cellStyle name="Note 5 2 4 2" xfId="54280"/>
    <cellStyle name="Note 5 2 4 2 2" xfId="54281"/>
    <cellStyle name="Note 5 2 4 2 2 2" xfId="54282"/>
    <cellStyle name="Note 5 2 4 2 2 2 2" xfId="54283"/>
    <cellStyle name="Note 5 2 4 2 2 2 3" xfId="54284"/>
    <cellStyle name="Note 5 2 4 2 2 3" xfId="54285"/>
    <cellStyle name="Note 5 2 4 2 2 4" xfId="54286"/>
    <cellStyle name="Note 5 2 4 2 2 5" xfId="54287"/>
    <cellStyle name="Note 5 2 4 2 2 6" xfId="54288"/>
    <cellStyle name="Note 5 2 4 2 3" xfId="54289"/>
    <cellStyle name="Note 5 2 4 2 3 2" xfId="54290"/>
    <cellStyle name="Note 5 2 4 2 3 3" xfId="54291"/>
    <cellStyle name="Note 5 2 4 2 4" xfId="54292"/>
    <cellStyle name="Note 5 2 4 2 5" xfId="54293"/>
    <cellStyle name="Note 5 2 4 2 6" xfId="54294"/>
    <cellStyle name="Note 5 2 4 2 7" xfId="54295"/>
    <cellStyle name="Note 5 2 4 3" xfId="54296"/>
    <cellStyle name="Note 5 2 4 3 2" xfId="54297"/>
    <cellStyle name="Note 5 2 4 3 2 2" xfId="54298"/>
    <cellStyle name="Note 5 2 4 3 2 3" xfId="54299"/>
    <cellStyle name="Note 5 2 4 3 3" xfId="54300"/>
    <cellStyle name="Note 5 2 4 3 4" xfId="54301"/>
    <cellStyle name="Note 5 2 4 3 5" xfId="54302"/>
    <cellStyle name="Note 5 2 4 3 6" xfId="54303"/>
    <cellStyle name="Note 5 2 4 4" xfId="54304"/>
    <cellStyle name="Note 5 2 4 4 2" xfId="54305"/>
    <cellStyle name="Note 5 2 4 4 2 2" xfId="54306"/>
    <cellStyle name="Note 5 2 4 4 2 3" xfId="54307"/>
    <cellStyle name="Note 5 2 4 4 3" xfId="54308"/>
    <cellStyle name="Note 5 2 4 4 4" xfId="54309"/>
    <cellStyle name="Note 5 2 4 4 5" xfId="54310"/>
    <cellStyle name="Note 5 2 4 4 6" xfId="54311"/>
    <cellStyle name="Note 5 2 4 5" xfId="54312"/>
    <cellStyle name="Note 5 2 4 5 2" xfId="54313"/>
    <cellStyle name="Note 5 2 4 5 3" xfId="54314"/>
    <cellStyle name="Note 5 2 4 6" xfId="54315"/>
    <cellStyle name="Note 5 2 4 7" xfId="54316"/>
    <cellStyle name="Note 5 2 4 8" xfId="54317"/>
    <cellStyle name="Note 5 2 4 9" xfId="54318"/>
    <cellStyle name="Note 5 2 5" xfId="54319"/>
    <cellStyle name="Note 5 2 5 2" xfId="54320"/>
    <cellStyle name="Note 5 2 5 2 2" xfId="54321"/>
    <cellStyle name="Note 5 2 5 2 2 2" xfId="54322"/>
    <cellStyle name="Note 5 2 5 2 2 3" xfId="54323"/>
    <cellStyle name="Note 5 2 5 2 3" xfId="54324"/>
    <cellStyle name="Note 5 2 5 2 4" xfId="54325"/>
    <cellStyle name="Note 5 2 5 2 5" xfId="54326"/>
    <cellStyle name="Note 5 2 5 2 6" xfId="54327"/>
    <cellStyle name="Note 5 2 5 3" xfId="54328"/>
    <cellStyle name="Note 5 2 5 3 2" xfId="54329"/>
    <cellStyle name="Note 5 2 5 3 3" xfId="54330"/>
    <cellStyle name="Note 5 2 5 4" xfId="54331"/>
    <cellStyle name="Note 5 2 5 5" xfId="54332"/>
    <cellStyle name="Note 5 2 5 6" xfId="54333"/>
    <cellStyle name="Note 5 2 5 7" xfId="54334"/>
    <cellStyle name="Note 5 2 6" xfId="54335"/>
    <cellStyle name="Note 5 2 6 2" xfId="54336"/>
    <cellStyle name="Note 5 2 6 2 2" xfId="54337"/>
    <cellStyle name="Note 5 2 6 2 3" xfId="54338"/>
    <cellStyle name="Note 5 2 6 3" xfId="54339"/>
    <cellStyle name="Note 5 2 6 4" xfId="54340"/>
    <cellStyle name="Note 5 2 6 5" xfId="54341"/>
    <cellStyle name="Note 5 2 6 6" xfId="54342"/>
    <cellStyle name="Note 5 2 7" xfId="54343"/>
    <cellStyle name="Note 5 2 7 2" xfId="54344"/>
    <cellStyle name="Note 5 2 7 2 2" xfId="54345"/>
    <cellStyle name="Note 5 2 7 2 3" xfId="54346"/>
    <cellStyle name="Note 5 2 7 3" xfId="54347"/>
    <cellStyle name="Note 5 2 7 4" xfId="54348"/>
    <cellStyle name="Note 5 2 7 5" xfId="54349"/>
    <cellStyle name="Note 5 2 7 6" xfId="54350"/>
    <cellStyle name="Note 5 2 8" xfId="54351"/>
    <cellStyle name="Note 5 2 8 2" xfId="54352"/>
    <cellStyle name="Note 5 2 8 2 2" xfId="54353"/>
    <cellStyle name="Note 5 2 8 2 3" xfId="54354"/>
    <cellStyle name="Note 5 2 8 3" xfId="54355"/>
    <cellStyle name="Note 5 2 8 4" xfId="54356"/>
    <cellStyle name="Note 5 2 8 5" xfId="54357"/>
    <cellStyle name="Note 5 2 8 6" xfId="54358"/>
    <cellStyle name="Note 5 2 9" xfId="54359"/>
    <cellStyle name="Note 5 2 9 2" xfId="54360"/>
    <cellStyle name="Note 5 2 9 2 2" xfId="54361"/>
    <cellStyle name="Note 5 2 9 2 3" xfId="54362"/>
    <cellStyle name="Note 5 2 9 3" xfId="54363"/>
    <cellStyle name="Note 5 2 9 4" xfId="54364"/>
    <cellStyle name="Note 5 2 9 5" xfId="54365"/>
    <cellStyle name="Note 5 2 9 6" xfId="54366"/>
    <cellStyle name="Note 5 3" xfId="54367"/>
    <cellStyle name="Note 5 3 10" xfId="54368"/>
    <cellStyle name="Note 5 3 10 2" xfId="54369"/>
    <cellStyle name="Note 5 3 10 3" xfId="54370"/>
    <cellStyle name="Note 5 3 11" xfId="54371"/>
    <cellStyle name="Note 5 3 12" xfId="54372"/>
    <cellStyle name="Note 5 3 13" xfId="54373"/>
    <cellStyle name="Note 5 3 14" xfId="54374"/>
    <cellStyle name="Note 5 3 2" xfId="54375"/>
    <cellStyle name="Note 5 3 2 10" xfId="54376"/>
    <cellStyle name="Note 5 3 2 11" xfId="54377"/>
    <cellStyle name="Note 5 3 2 12" xfId="54378"/>
    <cellStyle name="Note 5 3 2 13" xfId="54379"/>
    <cellStyle name="Note 5 3 2 2" xfId="54380"/>
    <cellStyle name="Note 5 3 2 2 10" xfId="54381"/>
    <cellStyle name="Note 5 3 2 2 2" xfId="54382"/>
    <cellStyle name="Note 5 3 2 2 2 2" xfId="54383"/>
    <cellStyle name="Note 5 3 2 2 2 2 2" xfId="54384"/>
    <cellStyle name="Note 5 3 2 2 2 2 2 2" xfId="54385"/>
    <cellStyle name="Note 5 3 2 2 2 2 2 3" xfId="54386"/>
    <cellStyle name="Note 5 3 2 2 2 2 3" xfId="54387"/>
    <cellStyle name="Note 5 3 2 2 2 2 4" xfId="54388"/>
    <cellStyle name="Note 5 3 2 2 2 2 5" xfId="54389"/>
    <cellStyle name="Note 5 3 2 2 2 2 6" xfId="54390"/>
    <cellStyle name="Note 5 3 2 2 2 3" xfId="54391"/>
    <cellStyle name="Note 5 3 2 2 2 3 2" xfId="54392"/>
    <cellStyle name="Note 5 3 2 2 2 3 2 2" xfId="54393"/>
    <cellStyle name="Note 5 3 2 2 2 3 2 3" xfId="54394"/>
    <cellStyle name="Note 5 3 2 2 2 3 3" xfId="54395"/>
    <cellStyle name="Note 5 3 2 2 2 3 4" xfId="54396"/>
    <cellStyle name="Note 5 3 2 2 2 3 5" xfId="54397"/>
    <cellStyle name="Note 5 3 2 2 2 3 6" xfId="54398"/>
    <cellStyle name="Note 5 3 2 2 2 4" xfId="54399"/>
    <cellStyle name="Note 5 3 2 2 2 4 2" xfId="54400"/>
    <cellStyle name="Note 5 3 2 2 2 4 3" xfId="54401"/>
    <cellStyle name="Note 5 3 2 2 2 5" xfId="54402"/>
    <cellStyle name="Note 5 3 2 2 2 6" xfId="54403"/>
    <cellStyle name="Note 5 3 2 2 2 7" xfId="54404"/>
    <cellStyle name="Note 5 3 2 2 2 8" xfId="54405"/>
    <cellStyle name="Note 5 3 2 2 3" xfId="54406"/>
    <cellStyle name="Note 5 3 2 2 3 2" xfId="54407"/>
    <cellStyle name="Note 5 3 2 2 3 2 2" xfId="54408"/>
    <cellStyle name="Note 5 3 2 2 3 2 2 2" xfId="54409"/>
    <cellStyle name="Note 5 3 2 2 3 2 2 3" xfId="54410"/>
    <cellStyle name="Note 5 3 2 2 3 2 3" xfId="54411"/>
    <cellStyle name="Note 5 3 2 2 3 2 4" xfId="54412"/>
    <cellStyle name="Note 5 3 2 2 3 2 5" xfId="54413"/>
    <cellStyle name="Note 5 3 2 2 3 2 6" xfId="54414"/>
    <cellStyle name="Note 5 3 2 2 3 3" xfId="54415"/>
    <cellStyle name="Note 5 3 2 2 3 3 2" xfId="54416"/>
    <cellStyle name="Note 5 3 2 2 3 3 3" xfId="54417"/>
    <cellStyle name="Note 5 3 2 2 3 4" xfId="54418"/>
    <cellStyle name="Note 5 3 2 2 3 5" xfId="54419"/>
    <cellStyle name="Note 5 3 2 2 3 6" xfId="54420"/>
    <cellStyle name="Note 5 3 2 2 3 7" xfId="54421"/>
    <cellStyle name="Note 5 3 2 2 4" xfId="54422"/>
    <cellStyle name="Note 5 3 2 2 4 2" xfId="54423"/>
    <cellStyle name="Note 5 3 2 2 4 2 2" xfId="54424"/>
    <cellStyle name="Note 5 3 2 2 4 2 3" xfId="54425"/>
    <cellStyle name="Note 5 3 2 2 4 3" xfId="54426"/>
    <cellStyle name="Note 5 3 2 2 4 4" xfId="54427"/>
    <cellStyle name="Note 5 3 2 2 4 5" xfId="54428"/>
    <cellStyle name="Note 5 3 2 2 4 6" xfId="54429"/>
    <cellStyle name="Note 5 3 2 2 5" xfId="54430"/>
    <cellStyle name="Note 5 3 2 2 5 2" xfId="54431"/>
    <cellStyle name="Note 5 3 2 2 5 2 2" xfId="54432"/>
    <cellStyle name="Note 5 3 2 2 5 2 3" xfId="54433"/>
    <cellStyle name="Note 5 3 2 2 5 3" xfId="54434"/>
    <cellStyle name="Note 5 3 2 2 5 4" xfId="54435"/>
    <cellStyle name="Note 5 3 2 2 5 5" xfId="54436"/>
    <cellStyle name="Note 5 3 2 2 5 6" xfId="54437"/>
    <cellStyle name="Note 5 3 2 2 6" xfId="54438"/>
    <cellStyle name="Note 5 3 2 2 6 2" xfId="54439"/>
    <cellStyle name="Note 5 3 2 2 6 3" xfId="54440"/>
    <cellStyle name="Note 5 3 2 2 7" xfId="54441"/>
    <cellStyle name="Note 5 3 2 2 8" xfId="54442"/>
    <cellStyle name="Note 5 3 2 2 9" xfId="54443"/>
    <cellStyle name="Note 5 3 2 3" xfId="54444"/>
    <cellStyle name="Note 5 3 2 3 2" xfId="54445"/>
    <cellStyle name="Note 5 3 2 3 2 2" xfId="54446"/>
    <cellStyle name="Note 5 3 2 3 2 2 2" xfId="54447"/>
    <cellStyle name="Note 5 3 2 3 2 2 2 2" xfId="54448"/>
    <cellStyle name="Note 5 3 2 3 2 2 2 3" xfId="54449"/>
    <cellStyle name="Note 5 3 2 3 2 2 3" xfId="54450"/>
    <cellStyle name="Note 5 3 2 3 2 2 4" xfId="54451"/>
    <cellStyle name="Note 5 3 2 3 2 2 5" xfId="54452"/>
    <cellStyle name="Note 5 3 2 3 2 2 6" xfId="54453"/>
    <cellStyle name="Note 5 3 2 3 2 3" xfId="54454"/>
    <cellStyle name="Note 5 3 2 3 2 3 2" xfId="54455"/>
    <cellStyle name="Note 5 3 2 3 2 3 3" xfId="54456"/>
    <cellStyle name="Note 5 3 2 3 2 4" xfId="54457"/>
    <cellStyle name="Note 5 3 2 3 2 5" xfId="54458"/>
    <cellStyle name="Note 5 3 2 3 2 6" xfId="54459"/>
    <cellStyle name="Note 5 3 2 3 2 7" xfId="54460"/>
    <cellStyle name="Note 5 3 2 3 3" xfId="54461"/>
    <cellStyle name="Note 5 3 2 3 3 2" xfId="54462"/>
    <cellStyle name="Note 5 3 2 3 3 2 2" xfId="54463"/>
    <cellStyle name="Note 5 3 2 3 3 2 3" xfId="54464"/>
    <cellStyle name="Note 5 3 2 3 3 3" xfId="54465"/>
    <cellStyle name="Note 5 3 2 3 3 4" xfId="54466"/>
    <cellStyle name="Note 5 3 2 3 3 5" xfId="54467"/>
    <cellStyle name="Note 5 3 2 3 3 6" xfId="54468"/>
    <cellStyle name="Note 5 3 2 3 4" xfId="54469"/>
    <cellStyle name="Note 5 3 2 3 4 2" xfId="54470"/>
    <cellStyle name="Note 5 3 2 3 4 2 2" xfId="54471"/>
    <cellStyle name="Note 5 3 2 3 4 2 3" xfId="54472"/>
    <cellStyle name="Note 5 3 2 3 4 3" xfId="54473"/>
    <cellStyle name="Note 5 3 2 3 4 4" xfId="54474"/>
    <cellStyle name="Note 5 3 2 3 4 5" xfId="54475"/>
    <cellStyle name="Note 5 3 2 3 4 6" xfId="54476"/>
    <cellStyle name="Note 5 3 2 3 5" xfId="54477"/>
    <cellStyle name="Note 5 3 2 3 5 2" xfId="54478"/>
    <cellStyle name="Note 5 3 2 3 5 3" xfId="54479"/>
    <cellStyle name="Note 5 3 2 3 6" xfId="54480"/>
    <cellStyle name="Note 5 3 2 3 7" xfId="54481"/>
    <cellStyle name="Note 5 3 2 3 8" xfId="54482"/>
    <cellStyle name="Note 5 3 2 3 9" xfId="54483"/>
    <cellStyle name="Note 5 3 2 4" xfId="54484"/>
    <cellStyle name="Note 5 3 2 4 2" xfId="54485"/>
    <cellStyle name="Note 5 3 2 4 2 2" xfId="54486"/>
    <cellStyle name="Note 5 3 2 4 2 2 2" xfId="54487"/>
    <cellStyle name="Note 5 3 2 4 2 2 3" xfId="54488"/>
    <cellStyle name="Note 5 3 2 4 2 3" xfId="54489"/>
    <cellStyle name="Note 5 3 2 4 2 4" xfId="54490"/>
    <cellStyle name="Note 5 3 2 4 2 5" xfId="54491"/>
    <cellStyle name="Note 5 3 2 4 2 6" xfId="54492"/>
    <cellStyle name="Note 5 3 2 4 3" xfId="54493"/>
    <cellStyle name="Note 5 3 2 4 3 2" xfId="54494"/>
    <cellStyle name="Note 5 3 2 4 3 3" xfId="54495"/>
    <cellStyle name="Note 5 3 2 4 4" xfId="54496"/>
    <cellStyle name="Note 5 3 2 4 5" xfId="54497"/>
    <cellStyle name="Note 5 3 2 4 6" xfId="54498"/>
    <cellStyle name="Note 5 3 2 4 7" xfId="54499"/>
    <cellStyle name="Note 5 3 2 5" xfId="54500"/>
    <cellStyle name="Note 5 3 2 5 2" xfId="54501"/>
    <cellStyle name="Note 5 3 2 5 2 2" xfId="54502"/>
    <cellStyle name="Note 5 3 2 5 2 3" xfId="54503"/>
    <cellStyle name="Note 5 3 2 5 3" xfId="54504"/>
    <cellStyle name="Note 5 3 2 5 4" xfId="54505"/>
    <cellStyle name="Note 5 3 2 5 5" xfId="54506"/>
    <cellStyle name="Note 5 3 2 5 6" xfId="54507"/>
    <cellStyle name="Note 5 3 2 6" xfId="54508"/>
    <cellStyle name="Note 5 3 2 6 2" xfId="54509"/>
    <cellStyle name="Note 5 3 2 6 2 2" xfId="54510"/>
    <cellStyle name="Note 5 3 2 6 2 3" xfId="54511"/>
    <cellStyle name="Note 5 3 2 6 3" xfId="54512"/>
    <cellStyle name="Note 5 3 2 6 4" xfId="54513"/>
    <cellStyle name="Note 5 3 2 6 5" xfId="54514"/>
    <cellStyle name="Note 5 3 2 6 6" xfId="54515"/>
    <cellStyle name="Note 5 3 2 7" xfId="54516"/>
    <cellStyle name="Note 5 3 2 7 2" xfId="54517"/>
    <cellStyle name="Note 5 3 2 7 2 2" xfId="54518"/>
    <cellStyle name="Note 5 3 2 7 2 3" xfId="54519"/>
    <cellStyle name="Note 5 3 2 7 3" xfId="54520"/>
    <cellStyle name="Note 5 3 2 7 4" xfId="54521"/>
    <cellStyle name="Note 5 3 2 7 5" xfId="54522"/>
    <cellStyle name="Note 5 3 2 7 6" xfId="54523"/>
    <cellStyle name="Note 5 3 2 8" xfId="54524"/>
    <cellStyle name="Note 5 3 2 8 2" xfId="54525"/>
    <cellStyle name="Note 5 3 2 8 2 2" xfId="54526"/>
    <cellStyle name="Note 5 3 2 8 2 3" xfId="54527"/>
    <cellStyle name="Note 5 3 2 8 3" xfId="54528"/>
    <cellStyle name="Note 5 3 2 8 4" xfId="54529"/>
    <cellStyle name="Note 5 3 2 8 5" xfId="54530"/>
    <cellStyle name="Note 5 3 2 8 6" xfId="54531"/>
    <cellStyle name="Note 5 3 2 9" xfId="54532"/>
    <cellStyle name="Note 5 3 2 9 2" xfId="54533"/>
    <cellStyle name="Note 5 3 2 9 3" xfId="54534"/>
    <cellStyle name="Note 5 3 3" xfId="54535"/>
    <cellStyle name="Note 5 3 3 10" xfId="54536"/>
    <cellStyle name="Note 5 3 3 2" xfId="54537"/>
    <cellStyle name="Note 5 3 3 2 2" xfId="54538"/>
    <cellStyle name="Note 5 3 3 2 2 2" xfId="54539"/>
    <cellStyle name="Note 5 3 3 2 2 2 2" xfId="54540"/>
    <cellStyle name="Note 5 3 3 2 2 2 3" xfId="54541"/>
    <cellStyle name="Note 5 3 3 2 2 3" xfId="54542"/>
    <cellStyle name="Note 5 3 3 2 2 4" xfId="54543"/>
    <cellStyle name="Note 5 3 3 2 2 5" xfId="54544"/>
    <cellStyle name="Note 5 3 3 2 2 6" xfId="54545"/>
    <cellStyle name="Note 5 3 3 2 3" xfId="54546"/>
    <cellStyle name="Note 5 3 3 2 3 2" xfId="54547"/>
    <cellStyle name="Note 5 3 3 2 3 2 2" xfId="54548"/>
    <cellStyle name="Note 5 3 3 2 3 2 3" xfId="54549"/>
    <cellStyle name="Note 5 3 3 2 3 3" xfId="54550"/>
    <cellStyle name="Note 5 3 3 2 3 4" xfId="54551"/>
    <cellStyle name="Note 5 3 3 2 3 5" xfId="54552"/>
    <cellStyle name="Note 5 3 3 2 3 6" xfId="54553"/>
    <cellStyle name="Note 5 3 3 2 4" xfId="54554"/>
    <cellStyle name="Note 5 3 3 2 4 2" xfId="54555"/>
    <cellStyle name="Note 5 3 3 2 4 3" xfId="54556"/>
    <cellStyle name="Note 5 3 3 2 5" xfId="54557"/>
    <cellStyle name="Note 5 3 3 2 6" xfId="54558"/>
    <cellStyle name="Note 5 3 3 2 7" xfId="54559"/>
    <cellStyle name="Note 5 3 3 2 8" xfId="54560"/>
    <cellStyle name="Note 5 3 3 3" xfId="54561"/>
    <cellStyle name="Note 5 3 3 3 2" xfId="54562"/>
    <cellStyle name="Note 5 3 3 3 2 2" xfId="54563"/>
    <cellStyle name="Note 5 3 3 3 2 2 2" xfId="54564"/>
    <cellStyle name="Note 5 3 3 3 2 2 3" xfId="54565"/>
    <cellStyle name="Note 5 3 3 3 2 3" xfId="54566"/>
    <cellStyle name="Note 5 3 3 3 2 4" xfId="54567"/>
    <cellStyle name="Note 5 3 3 3 2 5" xfId="54568"/>
    <cellStyle name="Note 5 3 3 3 2 6" xfId="54569"/>
    <cellStyle name="Note 5 3 3 3 3" xfId="54570"/>
    <cellStyle name="Note 5 3 3 3 3 2" xfId="54571"/>
    <cellStyle name="Note 5 3 3 3 3 3" xfId="54572"/>
    <cellStyle name="Note 5 3 3 3 4" xfId="54573"/>
    <cellStyle name="Note 5 3 3 3 5" xfId="54574"/>
    <cellStyle name="Note 5 3 3 3 6" xfId="54575"/>
    <cellStyle name="Note 5 3 3 3 7" xfId="54576"/>
    <cellStyle name="Note 5 3 3 4" xfId="54577"/>
    <cellStyle name="Note 5 3 3 4 2" xfId="54578"/>
    <cellStyle name="Note 5 3 3 4 2 2" xfId="54579"/>
    <cellStyle name="Note 5 3 3 4 2 3" xfId="54580"/>
    <cellStyle name="Note 5 3 3 4 3" xfId="54581"/>
    <cellStyle name="Note 5 3 3 4 4" xfId="54582"/>
    <cellStyle name="Note 5 3 3 4 5" xfId="54583"/>
    <cellStyle name="Note 5 3 3 4 6" xfId="54584"/>
    <cellStyle name="Note 5 3 3 5" xfId="54585"/>
    <cellStyle name="Note 5 3 3 5 2" xfId="54586"/>
    <cellStyle name="Note 5 3 3 5 2 2" xfId="54587"/>
    <cellStyle name="Note 5 3 3 5 2 3" xfId="54588"/>
    <cellStyle name="Note 5 3 3 5 3" xfId="54589"/>
    <cellStyle name="Note 5 3 3 5 4" xfId="54590"/>
    <cellStyle name="Note 5 3 3 5 5" xfId="54591"/>
    <cellStyle name="Note 5 3 3 5 6" xfId="54592"/>
    <cellStyle name="Note 5 3 3 6" xfId="54593"/>
    <cellStyle name="Note 5 3 3 6 2" xfId="54594"/>
    <cellStyle name="Note 5 3 3 6 3" xfId="54595"/>
    <cellStyle name="Note 5 3 3 7" xfId="54596"/>
    <cellStyle name="Note 5 3 3 8" xfId="54597"/>
    <cellStyle name="Note 5 3 3 9" xfId="54598"/>
    <cellStyle name="Note 5 3 4" xfId="54599"/>
    <cellStyle name="Note 5 3 4 2" xfId="54600"/>
    <cellStyle name="Note 5 3 4 2 2" xfId="54601"/>
    <cellStyle name="Note 5 3 4 2 2 2" xfId="54602"/>
    <cellStyle name="Note 5 3 4 2 2 2 2" xfId="54603"/>
    <cellStyle name="Note 5 3 4 2 2 2 3" xfId="54604"/>
    <cellStyle name="Note 5 3 4 2 2 3" xfId="54605"/>
    <cellStyle name="Note 5 3 4 2 2 4" xfId="54606"/>
    <cellStyle name="Note 5 3 4 2 2 5" xfId="54607"/>
    <cellStyle name="Note 5 3 4 2 2 6" xfId="54608"/>
    <cellStyle name="Note 5 3 4 2 3" xfId="54609"/>
    <cellStyle name="Note 5 3 4 2 3 2" xfId="54610"/>
    <cellStyle name="Note 5 3 4 2 3 3" xfId="54611"/>
    <cellStyle name="Note 5 3 4 2 4" xfId="54612"/>
    <cellStyle name="Note 5 3 4 2 5" xfId="54613"/>
    <cellStyle name="Note 5 3 4 2 6" xfId="54614"/>
    <cellStyle name="Note 5 3 4 2 7" xfId="54615"/>
    <cellStyle name="Note 5 3 4 3" xfId="54616"/>
    <cellStyle name="Note 5 3 4 3 2" xfId="54617"/>
    <cellStyle name="Note 5 3 4 3 2 2" xfId="54618"/>
    <cellStyle name="Note 5 3 4 3 2 3" xfId="54619"/>
    <cellStyle name="Note 5 3 4 3 3" xfId="54620"/>
    <cellStyle name="Note 5 3 4 3 4" xfId="54621"/>
    <cellStyle name="Note 5 3 4 3 5" xfId="54622"/>
    <cellStyle name="Note 5 3 4 3 6" xfId="54623"/>
    <cellStyle name="Note 5 3 4 4" xfId="54624"/>
    <cellStyle name="Note 5 3 4 4 2" xfId="54625"/>
    <cellStyle name="Note 5 3 4 4 2 2" xfId="54626"/>
    <cellStyle name="Note 5 3 4 4 2 3" xfId="54627"/>
    <cellStyle name="Note 5 3 4 4 3" xfId="54628"/>
    <cellStyle name="Note 5 3 4 4 4" xfId="54629"/>
    <cellStyle name="Note 5 3 4 4 5" xfId="54630"/>
    <cellStyle name="Note 5 3 4 4 6" xfId="54631"/>
    <cellStyle name="Note 5 3 4 5" xfId="54632"/>
    <cellStyle name="Note 5 3 4 5 2" xfId="54633"/>
    <cellStyle name="Note 5 3 4 5 3" xfId="54634"/>
    <cellStyle name="Note 5 3 4 6" xfId="54635"/>
    <cellStyle name="Note 5 3 4 7" xfId="54636"/>
    <cellStyle name="Note 5 3 4 8" xfId="54637"/>
    <cellStyle name="Note 5 3 4 9" xfId="54638"/>
    <cellStyle name="Note 5 3 5" xfId="54639"/>
    <cellStyle name="Note 5 3 5 2" xfId="54640"/>
    <cellStyle name="Note 5 3 5 2 2" xfId="54641"/>
    <cellStyle name="Note 5 3 5 2 2 2" xfId="54642"/>
    <cellStyle name="Note 5 3 5 2 2 3" xfId="54643"/>
    <cellStyle name="Note 5 3 5 2 3" xfId="54644"/>
    <cellStyle name="Note 5 3 5 2 4" xfId="54645"/>
    <cellStyle name="Note 5 3 5 2 5" xfId="54646"/>
    <cellStyle name="Note 5 3 5 2 6" xfId="54647"/>
    <cellStyle name="Note 5 3 5 3" xfId="54648"/>
    <cellStyle name="Note 5 3 5 3 2" xfId="54649"/>
    <cellStyle name="Note 5 3 5 3 3" xfId="54650"/>
    <cellStyle name="Note 5 3 5 4" xfId="54651"/>
    <cellStyle name="Note 5 3 5 5" xfId="54652"/>
    <cellStyle name="Note 5 3 5 6" xfId="54653"/>
    <cellStyle name="Note 5 3 5 7" xfId="54654"/>
    <cellStyle name="Note 5 3 6" xfId="54655"/>
    <cellStyle name="Note 5 3 6 2" xfId="54656"/>
    <cellStyle name="Note 5 3 6 2 2" xfId="54657"/>
    <cellStyle name="Note 5 3 6 2 3" xfId="54658"/>
    <cellStyle name="Note 5 3 6 3" xfId="54659"/>
    <cellStyle name="Note 5 3 6 4" xfId="54660"/>
    <cellStyle name="Note 5 3 6 5" xfId="54661"/>
    <cellStyle name="Note 5 3 6 6" xfId="54662"/>
    <cellStyle name="Note 5 3 7" xfId="54663"/>
    <cellStyle name="Note 5 3 7 2" xfId="54664"/>
    <cellStyle name="Note 5 3 7 2 2" xfId="54665"/>
    <cellStyle name="Note 5 3 7 2 3" xfId="54666"/>
    <cellStyle name="Note 5 3 7 3" xfId="54667"/>
    <cellStyle name="Note 5 3 7 4" xfId="54668"/>
    <cellStyle name="Note 5 3 7 5" xfId="54669"/>
    <cellStyle name="Note 5 3 7 6" xfId="54670"/>
    <cellStyle name="Note 5 3 8" xfId="54671"/>
    <cellStyle name="Note 5 3 8 2" xfId="54672"/>
    <cellStyle name="Note 5 3 8 2 2" xfId="54673"/>
    <cellStyle name="Note 5 3 8 2 3" xfId="54674"/>
    <cellStyle name="Note 5 3 8 3" xfId="54675"/>
    <cellStyle name="Note 5 3 8 4" xfId="54676"/>
    <cellStyle name="Note 5 3 8 5" xfId="54677"/>
    <cellStyle name="Note 5 3 8 6" xfId="54678"/>
    <cellStyle name="Note 5 3 9" xfId="54679"/>
    <cellStyle name="Note 5 3 9 2" xfId="54680"/>
    <cellStyle name="Note 5 3 9 2 2" xfId="54681"/>
    <cellStyle name="Note 5 3 9 2 3" xfId="54682"/>
    <cellStyle name="Note 5 3 9 3" xfId="54683"/>
    <cellStyle name="Note 5 3 9 4" xfId="54684"/>
    <cellStyle name="Note 5 3 9 5" xfId="54685"/>
    <cellStyle name="Note 5 3 9 6" xfId="54686"/>
    <cellStyle name="Note 5 4" xfId="54687"/>
    <cellStyle name="Note 5 4 10" xfId="54688"/>
    <cellStyle name="Note 5 4 11" xfId="54689"/>
    <cellStyle name="Note 5 4 12" xfId="54690"/>
    <cellStyle name="Note 5 4 13" xfId="54691"/>
    <cellStyle name="Note 5 4 2" xfId="54692"/>
    <cellStyle name="Note 5 4 2 10" xfId="54693"/>
    <cellStyle name="Note 5 4 2 2" xfId="54694"/>
    <cellStyle name="Note 5 4 2 2 2" xfId="54695"/>
    <cellStyle name="Note 5 4 2 2 2 2" xfId="54696"/>
    <cellStyle name="Note 5 4 2 2 2 2 2" xfId="54697"/>
    <cellStyle name="Note 5 4 2 2 2 2 3" xfId="54698"/>
    <cellStyle name="Note 5 4 2 2 2 3" xfId="54699"/>
    <cellStyle name="Note 5 4 2 2 2 4" xfId="54700"/>
    <cellStyle name="Note 5 4 2 2 2 5" xfId="54701"/>
    <cellStyle name="Note 5 4 2 2 2 6" xfId="54702"/>
    <cellStyle name="Note 5 4 2 2 3" xfId="54703"/>
    <cellStyle name="Note 5 4 2 2 3 2" xfId="54704"/>
    <cellStyle name="Note 5 4 2 2 3 2 2" xfId="54705"/>
    <cellStyle name="Note 5 4 2 2 3 2 3" xfId="54706"/>
    <cellStyle name="Note 5 4 2 2 3 3" xfId="54707"/>
    <cellStyle name="Note 5 4 2 2 3 4" xfId="54708"/>
    <cellStyle name="Note 5 4 2 2 3 5" xfId="54709"/>
    <cellStyle name="Note 5 4 2 2 3 6" xfId="54710"/>
    <cellStyle name="Note 5 4 2 2 4" xfId="54711"/>
    <cellStyle name="Note 5 4 2 2 4 2" xfId="54712"/>
    <cellStyle name="Note 5 4 2 2 4 3" xfId="54713"/>
    <cellStyle name="Note 5 4 2 2 5" xfId="54714"/>
    <cellStyle name="Note 5 4 2 2 6" xfId="54715"/>
    <cellStyle name="Note 5 4 2 2 7" xfId="54716"/>
    <cellStyle name="Note 5 4 2 2 8" xfId="54717"/>
    <cellStyle name="Note 5 4 2 3" xfId="54718"/>
    <cellStyle name="Note 5 4 2 3 2" xfId="54719"/>
    <cellStyle name="Note 5 4 2 3 2 2" xfId="54720"/>
    <cellStyle name="Note 5 4 2 3 2 2 2" xfId="54721"/>
    <cellStyle name="Note 5 4 2 3 2 2 3" xfId="54722"/>
    <cellStyle name="Note 5 4 2 3 2 3" xfId="54723"/>
    <cellStyle name="Note 5 4 2 3 2 4" xfId="54724"/>
    <cellStyle name="Note 5 4 2 3 2 5" xfId="54725"/>
    <cellStyle name="Note 5 4 2 3 2 6" xfId="54726"/>
    <cellStyle name="Note 5 4 2 3 3" xfId="54727"/>
    <cellStyle name="Note 5 4 2 3 3 2" xfId="54728"/>
    <cellStyle name="Note 5 4 2 3 3 3" xfId="54729"/>
    <cellStyle name="Note 5 4 2 3 4" xfId="54730"/>
    <cellStyle name="Note 5 4 2 3 5" xfId="54731"/>
    <cellStyle name="Note 5 4 2 3 6" xfId="54732"/>
    <cellStyle name="Note 5 4 2 3 7" xfId="54733"/>
    <cellStyle name="Note 5 4 2 4" xfId="54734"/>
    <cellStyle name="Note 5 4 2 4 2" xfId="54735"/>
    <cellStyle name="Note 5 4 2 4 2 2" xfId="54736"/>
    <cellStyle name="Note 5 4 2 4 2 3" xfId="54737"/>
    <cellStyle name="Note 5 4 2 4 3" xfId="54738"/>
    <cellStyle name="Note 5 4 2 4 4" xfId="54739"/>
    <cellStyle name="Note 5 4 2 4 5" xfId="54740"/>
    <cellStyle name="Note 5 4 2 4 6" xfId="54741"/>
    <cellStyle name="Note 5 4 2 5" xfId="54742"/>
    <cellStyle name="Note 5 4 2 5 2" xfId="54743"/>
    <cellStyle name="Note 5 4 2 5 2 2" xfId="54744"/>
    <cellStyle name="Note 5 4 2 5 2 3" xfId="54745"/>
    <cellStyle name="Note 5 4 2 5 3" xfId="54746"/>
    <cellStyle name="Note 5 4 2 5 4" xfId="54747"/>
    <cellStyle name="Note 5 4 2 5 5" xfId="54748"/>
    <cellStyle name="Note 5 4 2 5 6" xfId="54749"/>
    <cellStyle name="Note 5 4 2 6" xfId="54750"/>
    <cellStyle name="Note 5 4 2 6 2" xfId="54751"/>
    <cellStyle name="Note 5 4 2 6 3" xfId="54752"/>
    <cellStyle name="Note 5 4 2 7" xfId="54753"/>
    <cellStyle name="Note 5 4 2 8" xfId="54754"/>
    <cellStyle name="Note 5 4 2 9" xfId="54755"/>
    <cellStyle name="Note 5 4 3" xfId="54756"/>
    <cellStyle name="Note 5 4 3 2" xfId="54757"/>
    <cellStyle name="Note 5 4 3 2 2" xfId="54758"/>
    <cellStyle name="Note 5 4 3 2 2 2" xfId="54759"/>
    <cellStyle name="Note 5 4 3 2 2 2 2" xfId="54760"/>
    <cellStyle name="Note 5 4 3 2 2 2 3" xfId="54761"/>
    <cellStyle name="Note 5 4 3 2 2 3" xfId="54762"/>
    <cellStyle name="Note 5 4 3 2 2 4" xfId="54763"/>
    <cellStyle name="Note 5 4 3 2 2 5" xfId="54764"/>
    <cellStyle name="Note 5 4 3 2 2 6" xfId="54765"/>
    <cellStyle name="Note 5 4 3 2 3" xfId="54766"/>
    <cellStyle name="Note 5 4 3 2 3 2" xfId="54767"/>
    <cellStyle name="Note 5 4 3 2 3 3" xfId="54768"/>
    <cellStyle name="Note 5 4 3 2 4" xfId="54769"/>
    <cellStyle name="Note 5 4 3 2 5" xfId="54770"/>
    <cellStyle name="Note 5 4 3 2 6" xfId="54771"/>
    <cellStyle name="Note 5 4 3 2 7" xfId="54772"/>
    <cellStyle name="Note 5 4 3 3" xfId="54773"/>
    <cellStyle name="Note 5 4 3 3 2" xfId="54774"/>
    <cellStyle name="Note 5 4 3 3 2 2" xfId="54775"/>
    <cellStyle name="Note 5 4 3 3 2 3" xfId="54776"/>
    <cellStyle name="Note 5 4 3 3 3" xfId="54777"/>
    <cellStyle name="Note 5 4 3 3 4" xfId="54778"/>
    <cellStyle name="Note 5 4 3 3 5" xfId="54779"/>
    <cellStyle name="Note 5 4 3 3 6" xfId="54780"/>
    <cellStyle name="Note 5 4 3 4" xfId="54781"/>
    <cellStyle name="Note 5 4 3 4 2" xfId="54782"/>
    <cellStyle name="Note 5 4 3 4 2 2" xfId="54783"/>
    <cellStyle name="Note 5 4 3 4 2 3" xfId="54784"/>
    <cellStyle name="Note 5 4 3 4 3" xfId="54785"/>
    <cellStyle name="Note 5 4 3 4 4" xfId="54786"/>
    <cellStyle name="Note 5 4 3 4 5" xfId="54787"/>
    <cellStyle name="Note 5 4 3 4 6" xfId="54788"/>
    <cellStyle name="Note 5 4 3 5" xfId="54789"/>
    <cellStyle name="Note 5 4 3 5 2" xfId="54790"/>
    <cellStyle name="Note 5 4 3 5 3" xfId="54791"/>
    <cellStyle name="Note 5 4 3 6" xfId="54792"/>
    <cellStyle name="Note 5 4 3 7" xfId="54793"/>
    <cellStyle name="Note 5 4 3 8" xfId="54794"/>
    <cellStyle name="Note 5 4 3 9" xfId="54795"/>
    <cellStyle name="Note 5 4 4" xfId="54796"/>
    <cellStyle name="Note 5 4 4 2" xfId="54797"/>
    <cellStyle name="Note 5 4 4 2 2" xfId="54798"/>
    <cellStyle name="Note 5 4 4 2 2 2" xfId="54799"/>
    <cellStyle name="Note 5 4 4 2 2 3" xfId="54800"/>
    <cellStyle name="Note 5 4 4 2 3" xfId="54801"/>
    <cellStyle name="Note 5 4 4 2 4" xfId="54802"/>
    <cellStyle name="Note 5 4 4 2 5" xfId="54803"/>
    <cellStyle name="Note 5 4 4 2 6" xfId="54804"/>
    <cellStyle name="Note 5 4 4 3" xfId="54805"/>
    <cellStyle name="Note 5 4 4 3 2" xfId="54806"/>
    <cellStyle name="Note 5 4 4 3 3" xfId="54807"/>
    <cellStyle name="Note 5 4 4 4" xfId="54808"/>
    <cellStyle name="Note 5 4 4 5" xfId="54809"/>
    <cellStyle name="Note 5 4 4 6" xfId="54810"/>
    <cellStyle name="Note 5 4 4 7" xfId="54811"/>
    <cellStyle name="Note 5 4 5" xfId="54812"/>
    <cellStyle name="Note 5 4 5 2" xfId="54813"/>
    <cellStyle name="Note 5 4 5 2 2" xfId="54814"/>
    <cellStyle name="Note 5 4 5 2 3" xfId="54815"/>
    <cellStyle name="Note 5 4 5 3" xfId="54816"/>
    <cellStyle name="Note 5 4 5 4" xfId="54817"/>
    <cellStyle name="Note 5 4 5 5" xfId="54818"/>
    <cellStyle name="Note 5 4 5 6" xfId="54819"/>
    <cellStyle name="Note 5 4 6" xfId="54820"/>
    <cellStyle name="Note 5 4 6 2" xfId="54821"/>
    <cellStyle name="Note 5 4 6 2 2" xfId="54822"/>
    <cellStyle name="Note 5 4 6 2 3" xfId="54823"/>
    <cellStyle name="Note 5 4 6 3" xfId="54824"/>
    <cellStyle name="Note 5 4 6 4" xfId="54825"/>
    <cellStyle name="Note 5 4 6 5" xfId="54826"/>
    <cellStyle name="Note 5 4 6 6" xfId="54827"/>
    <cellStyle name="Note 5 4 7" xfId="54828"/>
    <cellStyle name="Note 5 4 7 2" xfId="54829"/>
    <cellStyle name="Note 5 4 7 2 2" xfId="54830"/>
    <cellStyle name="Note 5 4 7 2 3" xfId="54831"/>
    <cellStyle name="Note 5 4 7 3" xfId="54832"/>
    <cellStyle name="Note 5 4 7 4" xfId="54833"/>
    <cellStyle name="Note 5 4 7 5" xfId="54834"/>
    <cellStyle name="Note 5 4 7 6" xfId="54835"/>
    <cellStyle name="Note 5 4 8" xfId="54836"/>
    <cellStyle name="Note 5 4 8 2" xfId="54837"/>
    <cellStyle name="Note 5 4 8 2 2" xfId="54838"/>
    <cellStyle name="Note 5 4 8 2 3" xfId="54839"/>
    <cellStyle name="Note 5 4 8 3" xfId="54840"/>
    <cellStyle name="Note 5 4 8 4" xfId="54841"/>
    <cellStyle name="Note 5 4 8 5" xfId="54842"/>
    <cellStyle name="Note 5 4 8 6" xfId="54843"/>
    <cellStyle name="Note 5 4 9" xfId="54844"/>
    <cellStyle name="Note 5 4 9 2" xfId="54845"/>
    <cellStyle name="Note 5 4 9 3" xfId="54846"/>
    <cellStyle name="Note 5 5" xfId="54847"/>
    <cellStyle name="Note 5 5 10" xfId="54848"/>
    <cellStyle name="Note 5 5 2" xfId="54849"/>
    <cellStyle name="Note 5 5 2 2" xfId="54850"/>
    <cellStyle name="Note 5 5 2 2 2" xfId="54851"/>
    <cellStyle name="Note 5 5 2 2 2 2" xfId="54852"/>
    <cellStyle name="Note 5 5 2 2 2 3" xfId="54853"/>
    <cellStyle name="Note 5 5 2 2 3" xfId="54854"/>
    <cellStyle name="Note 5 5 2 2 4" xfId="54855"/>
    <cellStyle name="Note 5 5 2 2 5" xfId="54856"/>
    <cellStyle name="Note 5 5 2 2 6" xfId="54857"/>
    <cellStyle name="Note 5 5 2 3" xfId="54858"/>
    <cellStyle name="Note 5 5 2 3 2" xfId="54859"/>
    <cellStyle name="Note 5 5 2 3 2 2" xfId="54860"/>
    <cellStyle name="Note 5 5 2 3 2 3" xfId="54861"/>
    <cellStyle name="Note 5 5 2 3 3" xfId="54862"/>
    <cellStyle name="Note 5 5 2 3 4" xfId="54863"/>
    <cellStyle name="Note 5 5 2 3 5" xfId="54864"/>
    <cellStyle name="Note 5 5 2 3 6" xfId="54865"/>
    <cellStyle name="Note 5 5 2 4" xfId="54866"/>
    <cellStyle name="Note 5 5 2 4 2" xfId="54867"/>
    <cellStyle name="Note 5 5 2 4 3" xfId="54868"/>
    <cellStyle name="Note 5 5 2 5" xfId="54869"/>
    <cellStyle name="Note 5 5 2 6" xfId="54870"/>
    <cellStyle name="Note 5 5 2 7" xfId="54871"/>
    <cellStyle name="Note 5 5 2 8" xfId="54872"/>
    <cellStyle name="Note 5 5 3" xfId="54873"/>
    <cellStyle name="Note 5 5 3 2" xfId="54874"/>
    <cellStyle name="Note 5 5 3 2 2" xfId="54875"/>
    <cellStyle name="Note 5 5 3 2 2 2" xfId="54876"/>
    <cellStyle name="Note 5 5 3 2 2 3" xfId="54877"/>
    <cellStyle name="Note 5 5 3 2 3" xfId="54878"/>
    <cellStyle name="Note 5 5 3 2 4" xfId="54879"/>
    <cellStyle name="Note 5 5 3 2 5" xfId="54880"/>
    <cellStyle name="Note 5 5 3 2 6" xfId="54881"/>
    <cellStyle name="Note 5 5 3 3" xfId="54882"/>
    <cellStyle name="Note 5 5 3 3 2" xfId="54883"/>
    <cellStyle name="Note 5 5 3 3 3" xfId="54884"/>
    <cellStyle name="Note 5 5 3 4" xfId="54885"/>
    <cellStyle name="Note 5 5 3 5" xfId="54886"/>
    <cellStyle name="Note 5 5 3 6" xfId="54887"/>
    <cellStyle name="Note 5 5 3 7" xfId="54888"/>
    <cellStyle name="Note 5 5 4" xfId="54889"/>
    <cellStyle name="Note 5 5 4 2" xfId="54890"/>
    <cellStyle name="Note 5 5 4 2 2" xfId="54891"/>
    <cellStyle name="Note 5 5 4 2 3" xfId="54892"/>
    <cellStyle name="Note 5 5 4 3" xfId="54893"/>
    <cellStyle name="Note 5 5 4 4" xfId="54894"/>
    <cellStyle name="Note 5 5 4 5" xfId="54895"/>
    <cellStyle name="Note 5 5 4 6" xfId="54896"/>
    <cellStyle name="Note 5 5 5" xfId="54897"/>
    <cellStyle name="Note 5 5 5 2" xfId="54898"/>
    <cellStyle name="Note 5 5 5 2 2" xfId="54899"/>
    <cellStyle name="Note 5 5 5 2 3" xfId="54900"/>
    <cellStyle name="Note 5 5 5 3" xfId="54901"/>
    <cellStyle name="Note 5 5 5 4" xfId="54902"/>
    <cellStyle name="Note 5 5 5 5" xfId="54903"/>
    <cellStyle name="Note 5 5 5 6" xfId="54904"/>
    <cellStyle name="Note 5 5 6" xfId="54905"/>
    <cellStyle name="Note 5 5 6 2" xfId="54906"/>
    <cellStyle name="Note 5 5 6 3" xfId="54907"/>
    <cellStyle name="Note 5 5 7" xfId="54908"/>
    <cellStyle name="Note 5 5 8" xfId="54909"/>
    <cellStyle name="Note 5 5 9" xfId="54910"/>
    <cellStyle name="Note 5 6" xfId="54911"/>
    <cellStyle name="Note 5 6 2" xfId="54912"/>
    <cellStyle name="Note 5 6 2 2" xfId="54913"/>
    <cellStyle name="Note 5 6 2 2 2" xfId="54914"/>
    <cellStyle name="Note 5 6 2 2 2 2" xfId="54915"/>
    <cellStyle name="Note 5 6 2 2 2 3" xfId="54916"/>
    <cellStyle name="Note 5 6 2 2 3" xfId="54917"/>
    <cellStyle name="Note 5 6 2 2 4" xfId="54918"/>
    <cellStyle name="Note 5 6 2 2 5" xfId="54919"/>
    <cellStyle name="Note 5 6 2 2 6" xfId="54920"/>
    <cellStyle name="Note 5 6 2 3" xfId="54921"/>
    <cellStyle name="Note 5 6 2 3 2" xfId="54922"/>
    <cellStyle name="Note 5 6 2 3 3" xfId="54923"/>
    <cellStyle name="Note 5 6 2 4" xfId="54924"/>
    <cellStyle name="Note 5 6 2 5" xfId="54925"/>
    <cellStyle name="Note 5 6 2 6" xfId="54926"/>
    <cellStyle name="Note 5 6 2 7" xfId="54927"/>
    <cellStyle name="Note 5 6 3" xfId="54928"/>
    <cellStyle name="Note 5 6 3 2" xfId="54929"/>
    <cellStyle name="Note 5 6 3 2 2" xfId="54930"/>
    <cellStyle name="Note 5 6 3 2 3" xfId="54931"/>
    <cellStyle name="Note 5 6 3 3" xfId="54932"/>
    <cellStyle name="Note 5 6 3 4" xfId="54933"/>
    <cellStyle name="Note 5 6 3 5" xfId="54934"/>
    <cellStyle name="Note 5 6 3 6" xfId="54935"/>
    <cellStyle name="Note 5 6 4" xfId="54936"/>
    <cellStyle name="Note 5 6 4 2" xfId="54937"/>
    <cellStyle name="Note 5 6 4 2 2" xfId="54938"/>
    <cellStyle name="Note 5 6 4 2 3" xfId="54939"/>
    <cellStyle name="Note 5 6 4 3" xfId="54940"/>
    <cellStyle name="Note 5 6 4 4" xfId="54941"/>
    <cellStyle name="Note 5 6 4 5" xfId="54942"/>
    <cellStyle name="Note 5 6 4 6" xfId="54943"/>
    <cellStyle name="Note 5 6 5" xfId="54944"/>
    <cellStyle name="Note 5 6 5 2" xfId="54945"/>
    <cellStyle name="Note 5 6 5 3" xfId="54946"/>
    <cellStyle name="Note 5 6 6" xfId="54947"/>
    <cellStyle name="Note 5 6 7" xfId="54948"/>
    <cellStyle name="Note 5 6 8" xfId="54949"/>
    <cellStyle name="Note 5 6 9" xfId="54950"/>
    <cellStyle name="Note 5 7" xfId="54951"/>
    <cellStyle name="Note 5 7 2" xfId="54952"/>
    <cellStyle name="Note 5 7 2 2" xfId="54953"/>
    <cellStyle name="Note 5 7 2 2 2" xfId="54954"/>
    <cellStyle name="Note 5 7 2 2 3" xfId="54955"/>
    <cellStyle name="Note 5 7 2 3" xfId="54956"/>
    <cellStyle name="Note 5 7 2 4" xfId="54957"/>
    <cellStyle name="Note 5 7 2 5" xfId="54958"/>
    <cellStyle name="Note 5 7 2 6" xfId="54959"/>
    <cellStyle name="Note 5 7 3" xfId="54960"/>
    <cellStyle name="Note 5 7 3 2" xfId="54961"/>
    <cellStyle name="Note 5 7 3 3" xfId="54962"/>
    <cellStyle name="Note 5 7 4" xfId="54963"/>
    <cellStyle name="Note 5 7 5" xfId="54964"/>
    <cellStyle name="Note 5 7 6" xfId="54965"/>
    <cellStyle name="Note 5 7 7" xfId="54966"/>
    <cellStyle name="Note 5 8" xfId="54967"/>
    <cellStyle name="Note 5 8 2" xfId="54968"/>
    <cellStyle name="Note 5 8 2 2" xfId="54969"/>
    <cellStyle name="Note 5 8 2 3" xfId="54970"/>
    <cellStyle name="Note 5 8 3" xfId="54971"/>
    <cellStyle name="Note 5 8 4" xfId="54972"/>
    <cellStyle name="Note 5 8 5" xfId="54973"/>
    <cellStyle name="Note 5 8 6" xfId="54974"/>
    <cellStyle name="Note 5 9" xfId="54975"/>
    <cellStyle name="Note 5 9 2" xfId="54976"/>
    <cellStyle name="Note 5 9 2 2" xfId="54977"/>
    <cellStyle name="Note 5 9 2 3" xfId="54978"/>
    <cellStyle name="Note 5 9 3" xfId="54979"/>
    <cellStyle name="Note 5 9 4" xfId="54980"/>
    <cellStyle name="Note 5 9 5" xfId="54981"/>
    <cellStyle name="Note 5 9 6" xfId="54982"/>
    <cellStyle name="Note 6" xfId="54983"/>
    <cellStyle name="Note 6 10" xfId="54984"/>
    <cellStyle name="Note 6 11" xfId="54985"/>
    <cellStyle name="Note 6 2" xfId="54986"/>
    <cellStyle name="Note 6 2 2" xfId="54987"/>
    <cellStyle name="Note 6 2 2 2" xfId="54988"/>
    <cellStyle name="Note 6 2 2 2 2" xfId="54989"/>
    <cellStyle name="Note 6 2 2 2 3" xfId="54990"/>
    <cellStyle name="Note 6 2 2 3" xfId="54991"/>
    <cellStyle name="Note 6 2 2 4" xfId="54992"/>
    <cellStyle name="Note 6 2 2 5" xfId="54993"/>
    <cellStyle name="Note 6 2 2 6" xfId="54994"/>
    <cellStyle name="Note 6 2 3" xfId="54995"/>
    <cellStyle name="Note 6 2 3 2" xfId="54996"/>
    <cellStyle name="Note 6 2 3 2 2" xfId="54997"/>
    <cellStyle name="Note 6 2 3 2 3" xfId="54998"/>
    <cellStyle name="Note 6 2 3 3" xfId="54999"/>
    <cellStyle name="Note 6 2 3 4" xfId="55000"/>
    <cellStyle name="Note 6 2 3 5" xfId="55001"/>
    <cellStyle name="Note 6 2 3 6" xfId="55002"/>
    <cellStyle name="Note 6 2 4" xfId="55003"/>
    <cellStyle name="Note 6 2 4 2" xfId="55004"/>
    <cellStyle name="Note 6 2 4 3" xfId="55005"/>
    <cellStyle name="Note 6 2 5" xfId="55006"/>
    <cellStyle name="Note 6 2 6" xfId="55007"/>
    <cellStyle name="Note 6 2 7" xfId="55008"/>
    <cellStyle name="Note 6 2 8" xfId="55009"/>
    <cellStyle name="Note 6 3" xfId="55010"/>
    <cellStyle name="Note 6 3 2" xfId="55011"/>
    <cellStyle name="Note 6 3 2 2" xfId="55012"/>
    <cellStyle name="Note 6 3 2 2 2" xfId="55013"/>
    <cellStyle name="Note 6 3 2 2 3" xfId="55014"/>
    <cellStyle name="Note 6 3 2 3" xfId="55015"/>
    <cellStyle name="Note 6 3 2 4" xfId="55016"/>
    <cellStyle name="Note 6 3 2 5" xfId="55017"/>
    <cellStyle name="Note 6 3 2 6" xfId="55018"/>
    <cellStyle name="Note 6 3 3" xfId="55019"/>
    <cellStyle name="Note 6 3 3 2" xfId="55020"/>
    <cellStyle name="Note 6 3 3 3" xfId="55021"/>
    <cellStyle name="Note 6 3 4" xfId="55022"/>
    <cellStyle name="Note 6 3 5" xfId="55023"/>
    <cellStyle name="Note 6 3 6" xfId="55024"/>
    <cellStyle name="Note 6 3 7" xfId="55025"/>
    <cellStyle name="Note 6 4" xfId="55026"/>
    <cellStyle name="Note 6 4 2" xfId="55027"/>
    <cellStyle name="Note 6 4 2 2" xfId="55028"/>
    <cellStyle name="Note 6 4 2 3" xfId="55029"/>
    <cellStyle name="Note 6 4 3" xfId="55030"/>
    <cellStyle name="Note 6 4 4" xfId="55031"/>
    <cellStyle name="Note 6 4 5" xfId="55032"/>
    <cellStyle name="Note 6 4 6" xfId="55033"/>
    <cellStyle name="Note 6 5" xfId="55034"/>
    <cellStyle name="Note 6 5 2" xfId="55035"/>
    <cellStyle name="Note 6 5 2 2" xfId="55036"/>
    <cellStyle name="Note 6 5 2 3" xfId="55037"/>
    <cellStyle name="Note 6 5 3" xfId="55038"/>
    <cellStyle name="Note 6 5 4" xfId="55039"/>
    <cellStyle name="Note 6 5 5" xfId="55040"/>
    <cellStyle name="Note 6 5 6" xfId="55041"/>
    <cellStyle name="Note 6 6" xfId="55042"/>
    <cellStyle name="Note 6 6 2" xfId="55043"/>
    <cellStyle name="Note 6 6 2 2" xfId="55044"/>
    <cellStyle name="Note 6 6 2 3" xfId="55045"/>
    <cellStyle name="Note 6 6 3" xfId="55046"/>
    <cellStyle name="Note 6 6 4" xfId="55047"/>
    <cellStyle name="Note 6 6 5" xfId="55048"/>
    <cellStyle name="Note 6 6 6" xfId="55049"/>
    <cellStyle name="Note 6 7" xfId="55050"/>
    <cellStyle name="Note 6 7 2" xfId="55051"/>
    <cellStyle name="Note 6 7 3" xfId="55052"/>
    <cellStyle name="Note 6 8" xfId="55053"/>
    <cellStyle name="Note 6 9" xfId="55054"/>
    <cellStyle name="Note 7" xfId="55055"/>
    <cellStyle name="Note 7 2" xfId="55056"/>
    <cellStyle name="Note 7 2 2" xfId="55057"/>
    <cellStyle name="Note 7 2 3" xfId="55058"/>
    <cellStyle name="Note 7 3" xfId="55059"/>
    <cellStyle name="Note 7 4" xfId="55060"/>
    <cellStyle name="Note 7 5" xfId="55061"/>
    <cellStyle name="Note 7 6" xfId="55062"/>
    <cellStyle name="Note 8" xfId="55063"/>
    <cellStyle name="Note 8 2" xfId="55064"/>
    <cellStyle name="Note 8 2 2" xfId="55065"/>
    <cellStyle name="Note 8 2 3" xfId="55066"/>
    <cellStyle name="Note 8 3" xfId="55067"/>
    <cellStyle name="Note 8 4" xfId="55068"/>
    <cellStyle name="Note 8 5" xfId="55069"/>
    <cellStyle name="Note 8 6" xfId="55070"/>
    <cellStyle name="Note 9" xfId="55071"/>
    <cellStyle name="Note 9 2" xfId="55072"/>
    <cellStyle name="Note 9 2 2" xfId="55073"/>
    <cellStyle name="Note 9 2 3" xfId="55074"/>
    <cellStyle name="Note 9 3" xfId="55075"/>
    <cellStyle name="Note 9 4" xfId="55076"/>
    <cellStyle name="Note 9 5" xfId="55077"/>
    <cellStyle name="Note 9 6" xfId="55078"/>
    <cellStyle name="Output" xfId="12" builtinId="21" customBuiltin="1"/>
    <cellStyle name="Output 2" xfId="266"/>
    <cellStyle name="Output 2 2" xfId="267"/>
    <cellStyle name="Output 2 2 2" xfId="537"/>
    <cellStyle name="Output 2 2 3" xfId="538"/>
    <cellStyle name="Output 2 3" xfId="539"/>
    <cellStyle name="Output 2 3 2" xfId="540"/>
    <cellStyle name="Output 2 3 3" xfId="541"/>
    <cellStyle name="Output 2 4" xfId="542"/>
    <cellStyle name="Output 2 4 2" xfId="543"/>
    <cellStyle name="Output 2 4 3" xfId="544"/>
    <cellStyle name="Output 2 4 4" xfId="545"/>
    <cellStyle name="Output 2 5" xfId="546"/>
    <cellStyle name="Output 2 6" xfId="547"/>
    <cellStyle name="Output 2 7" xfId="548"/>
    <cellStyle name="Output 2 8" xfId="549"/>
    <cellStyle name="Output 3" xfId="55079"/>
    <cellStyle name="Output 4" xfId="55080"/>
    <cellStyle name="Output 5" xfId="55081"/>
    <cellStyle name="Output Amounts" xfId="55082"/>
    <cellStyle name="OUTPUT AMOUNTS 2" xfId="55083"/>
    <cellStyle name="OUTPUT AMOUNTS 2 2" xfId="55084"/>
    <cellStyle name="Output Amounts 3" xfId="55085"/>
    <cellStyle name="Output Amounts 4" xfId="55086"/>
    <cellStyle name="Output Amounts 5" xfId="55087"/>
    <cellStyle name="Output Amounts 6" xfId="55088"/>
    <cellStyle name="Output Amounts 7" xfId="55089"/>
    <cellStyle name="OUTPUT AMOUNTS_PYBS" xfId="55090"/>
    <cellStyle name="Output Column Headings" xfId="55091"/>
    <cellStyle name="OUTPUT COLUMN HEADINGS 2" xfId="55092"/>
    <cellStyle name="OUTPUT COLUMN HEADINGS 2 2" xfId="55093"/>
    <cellStyle name="Output Column Headings 3" xfId="55094"/>
    <cellStyle name="Output Column Headings 4" xfId="55095"/>
    <cellStyle name="Output Column Headings 5" xfId="55096"/>
    <cellStyle name="Output Column Headings 6" xfId="55097"/>
    <cellStyle name="Output Column Headings 7" xfId="55098"/>
    <cellStyle name="OUTPUT COLUMN HEADINGS_PYBS" xfId="55099"/>
    <cellStyle name="Output Line Items" xfId="55100"/>
    <cellStyle name="OUTPUT LINE ITEMS 2" xfId="55101"/>
    <cellStyle name="OUTPUT LINE ITEMS 2 2" xfId="55102"/>
    <cellStyle name="Output Line Items 3" xfId="55103"/>
    <cellStyle name="Output Line Items 4" xfId="55104"/>
    <cellStyle name="Output Line Items 5" xfId="55105"/>
    <cellStyle name="Output Line Items 6" xfId="55106"/>
    <cellStyle name="Output Line Items 7" xfId="55107"/>
    <cellStyle name="OUTPUT LINE ITEMS_PYBS" xfId="55108"/>
    <cellStyle name="Output Report Heading" xfId="55109"/>
    <cellStyle name="OUTPUT REPORT HEADING 2" xfId="55110"/>
    <cellStyle name="OUTPUT REPORT HEADING 2 2" xfId="55111"/>
    <cellStyle name="Output Report Heading 3" xfId="55112"/>
    <cellStyle name="Output Report Heading 4" xfId="55113"/>
    <cellStyle name="Output Report Heading 5" xfId="55114"/>
    <cellStyle name="Output Report Heading 6" xfId="55115"/>
    <cellStyle name="Output Report Heading 7" xfId="55116"/>
    <cellStyle name="OUTPUT REPORT HEADING_PYBS" xfId="55117"/>
    <cellStyle name="Output Report Title" xfId="55118"/>
    <cellStyle name="OUTPUT REPORT TITLE 2" xfId="55119"/>
    <cellStyle name="OUTPUT REPORT TITLE 2 2" xfId="55120"/>
    <cellStyle name="Output Report Title 3" xfId="55121"/>
    <cellStyle name="Output Report Title 4" xfId="55122"/>
    <cellStyle name="Output Report Title 5" xfId="55123"/>
    <cellStyle name="Output Report Title 6" xfId="55124"/>
    <cellStyle name="Output Report Title 7" xfId="55125"/>
    <cellStyle name="OUTPUT REPORT TITLE_PYBS" xfId="55126"/>
    <cellStyle name="Override" xfId="55127"/>
    <cellStyle name="Override 2" xfId="55128"/>
    <cellStyle name="Percent" xfId="2" builtinId="5"/>
    <cellStyle name="Percent (2)" xfId="55129"/>
    <cellStyle name="Percent (2) 2" xfId="55130"/>
    <cellStyle name="Percent (2) 3" xfId="55131"/>
    <cellStyle name="Percent [1]" xfId="55132"/>
    <cellStyle name="Percent [1] 2" xfId="55133"/>
    <cellStyle name="Percent [1] 2 2" xfId="55134"/>
    <cellStyle name="Percent [1] 3" xfId="55135"/>
    <cellStyle name="Percent [1] 4" xfId="55136"/>
    <cellStyle name="Percent [1] 4 2" xfId="55137"/>
    <cellStyle name="Percent [1] 5" xfId="55138"/>
    <cellStyle name="Percent [1] 6" xfId="55139"/>
    <cellStyle name="Percent [2]" xfId="55140"/>
    <cellStyle name="Percent [2] 2" xfId="55141"/>
    <cellStyle name="Percent [2] 2 2" xfId="55142"/>
    <cellStyle name="Percent [2] 3" xfId="55143"/>
    <cellStyle name="Percent [2] 4" xfId="55144"/>
    <cellStyle name="Percent [2]_2011 Q2 CSXT-R-CSAOAJ-04-JNA-ART (General Acct)" xfId="55145"/>
    <cellStyle name="Percent [4]" xfId="55146"/>
    <cellStyle name="Percent [4] 2" xfId="55147"/>
    <cellStyle name="Percent [4] 3" xfId="55148"/>
    <cellStyle name="Percent 10" xfId="550"/>
    <cellStyle name="Percent 11" xfId="55149"/>
    <cellStyle name="Percent 12" xfId="55150"/>
    <cellStyle name="Percent 12 2" xfId="55151"/>
    <cellStyle name="Percent 12 2 2" xfId="55152"/>
    <cellStyle name="Percent 12 2 3" xfId="55153"/>
    <cellStyle name="Percent 12 3" xfId="55154"/>
    <cellStyle name="Percent 12 4" xfId="55155"/>
    <cellStyle name="Percent 12 5" xfId="55156"/>
    <cellStyle name="Percent 12 6" xfId="55157"/>
    <cellStyle name="Percent 13" xfId="55158"/>
    <cellStyle name="Percent 13 2" xfId="55159"/>
    <cellStyle name="Percent 13 2 2" xfId="55160"/>
    <cellStyle name="Percent 13 2 3" xfId="55161"/>
    <cellStyle name="Percent 13 3" xfId="55162"/>
    <cellStyle name="Percent 13 4" xfId="55163"/>
    <cellStyle name="Percent 13 5" xfId="55164"/>
    <cellStyle name="Percent 13 6" xfId="55165"/>
    <cellStyle name="Percent 14" xfId="55166"/>
    <cellStyle name="Percent 15" xfId="55167"/>
    <cellStyle name="Percent 15 2" xfId="55168"/>
    <cellStyle name="Percent 15 3" xfId="55169"/>
    <cellStyle name="Percent 16" xfId="55170"/>
    <cellStyle name="Percent 17" xfId="55171"/>
    <cellStyle name="Percent 18" xfId="55172"/>
    <cellStyle name="Percent 2" xfId="164"/>
    <cellStyle name="Percent 2 10" xfId="55173"/>
    <cellStyle name="Percent 2 11" xfId="55174"/>
    <cellStyle name="Percent 2 12" xfId="55175"/>
    <cellStyle name="Percent 2 12 10" xfId="55176"/>
    <cellStyle name="Percent 2 12 11" xfId="55177"/>
    <cellStyle name="Percent 2 12 2" xfId="55178"/>
    <cellStyle name="Percent 2 12 2 2" xfId="55179"/>
    <cellStyle name="Percent 2 12 2 2 2" xfId="55180"/>
    <cellStyle name="Percent 2 12 2 2 2 2" xfId="55181"/>
    <cellStyle name="Percent 2 12 2 2 2 3" xfId="55182"/>
    <cellStyle name="Percent 2 12 2 2 3" xfId="55183"/>
    <cellStyle name="Percent 2 12 2 2 4" xfId="55184"/>
    <cellStyle name="Percent 2 12 2 2 5" xfId="55185"/>
    <cellStyle name="Percent 2 12 2 2 6" xfId="55186"/>
    <cellStyle name="Percent 2 12 2 3" xfId="55187"/>
    <cellStyle name="Percent 2 12 2 3 2" xfId="55188"/>
    <cellStyle name="Percent 2 12 2 3 2 2" xfId="55189"/>
    <cellStyle name="Percent 2 12 2 3 2 3" xfId="55190"/>
    <cellStyle name="Percent 2 12 2 3 3" xfId="55191"/>
    <cellStyle name="Percent 2 12 2 3 4" xfId="55192"/>
    <cellStyle name="Percent 2 12 2 3 5" xfId="55193"/>
    <cellStyle name="Percent 2 12 2 3 6" xfId="55194"/>
    <cellStyle name="Percent 2 12 2 4" xfId="55195"/>
    <cellStyle name="Percent 2 12 2 4 2" xfId="55196"/>
    <cellStyle name="Percent 2 12 2 4 3" xfId="55197"/>
    <cellStyle name="Percent 2 12 2 5" xfId="55198"/>
    <cellStyle name="Percent 2 12 2 6" xfId="55199"/>
    <cellStyle name="Percent 2 12 2 7" xfId="55200"/>
    <cellStyle name="Percent 2 12 2 8" xfId="55201"/>
    <cellStyle name="Percent 2 12 3" xfId="55202"/>
    <cellStyle name="Percent 2 12 3 2" xfId="55203"/>
    <cellStyle name="Percent 2 12 3 2 2" xfId="55204"/>
    <cellStyle name="Percent 2 12 3 2 2 2" xfId="55205"/>
    <cellStyle name="Percent 2 12 3 2 2 3" xfId="55206"/>
    <cellStyle name="Percent 2 12 3 2 3" xfId="55207"/>
    <cellStyle name="Percent 2 12 3 2 4" xfId="55208"/>
    <cellStyle name="Percent 2 12 3 2 5" xfId="55209"/>
    <cellStyle name="Percent 2 12 3 2 6" xfId="55210"/>
    <cellStyle name="Percent 2 12 3 3" xfId="55211"/>
    <cellStyle name="Percent 2 12 3 3 2" xfId="55212"/>
    <cellStyle name="Percent 2 12 3 3 3" xfId="55213"/>
    <cellStyle name="Percent 2 12 3 4" xfId="55214"/>
    <cellStyle name="Percent 2 12 3 5" xfId="55215"/>
    <cellStyle name="Percent 2 12 3 6" xfId="55216"/>
    <cellStyle name="Percent 2 12 3 7" xfId="55217"/>
    <cellStyle name="Percent 2 12 4" xfId="55218"/>
    <cellStyle name="Percent 2 12 4 2" xfId="55219"/>
    <cellStyle name="Percent 2 12 4 2 2" xfId="55220"/>
    <cellStyle name="Percent 2 12 4 2 3" xfId="55221"/>
    <cellStyle name="Percent 2 12 4 3" xfId="55222"/>
    <cellStyle name="Percent 2 12 4 4" xfId="55223"/>
    <cellStyle name="Percent 2 12 4 5" xfId="55224"/>
    <cellStyle name="Percent 2 12 4 6" xfId="55225"/>
    <cellStyle name="Percent 2 12 5" xfId="55226"/>
    <cellStyle name="Percent 2 12 5 2" xfId="55227"/>
    <cellStyle name="Percent 2 12 5 2 2" xfId="55228"/>
    <cellStyle name="Percent 2 12 5 2 3" xfId="55229"/>
    <cellStyle name="Percent 2 12 5 3" xfId="55230"/>
    <cellStyle name="Percent 2 12 5 4" xfId="55231"/>
    <cellStyle name="Percent 2 12 5 5" xfId="55232"/>
    <cellStyle name="Percent 2 12 5 6" xfId="55233"/>
    <cellStyle name="Percent 2 12 6" xfId="55234"/>
    <cellStyle name="Percent 2 12 6 2" xfId="55235"/>
    <cellStyle name="Percent 2 12 6 2 2" xfId="55236"/>
    <cellStyle name="Percent 2 12 6 2 3" xfId="55237"/>
    <cellStyle name="Percent 2 12 6 3" xfId="55238"/>
    <cellStyle name="Percent 2 12 6 4" xfId="55239"/>
    <cellStyle name="Percent 2 12 6 5" xfId="55240"/>
    <cellStyle name="Percent 2 12 6 6" xfId="55241"/>
    <cellStyle name="Percent 2 12 7" xfId="55242"/>
    <cellStyle name="Percent 2 12 7 2" xfId="55243"/>
    <cellStyle name="Percent 2 12 7 3" xfId="55244"/>
    <cellStyle name="Percent 2 12 8" xfId="55245"/>
    <cellStyle name="Percent 2 12 9" xfId="55246"/>
    <cellStyle name="Percent 2 13" xfId="55247"/>
    <cellStyle name="Percent 2 13 2" xfId="55248"/>
    <cellStyle name="Percent 2 13 2 2" xfId="55249"/>
    <cellStyle name="Percent 2 13 2 3" xfId="55250"/>
    <cellStyle name="Percent 2 13 3" xfId="55251"/>
    <cellStyle name="Percent 2 13 4" xfId="55252"/>
    <cellStyle name="Percent 2 13 5" xfId="55253"/>
    <cellStyle name="Percent 2 13 6" xfId="55254"/>
    <cellStyle name="Percent 2 14" xfId="55255"/>
    <cellStyle name="Percent 2 14 2" xfId="55256"/>
    <cellStyle name="Percent 2 14 2 2" xfId="55257"/>
    <cellStyle name="Percent 2 14 2 3" xfId="55258"/>
    <cellStyle name="Percent 2 14 3" xfId="55259"/>
    <cellStyle name="Percent 2 14 4" xfId="55260"/>
    <cellStyle name="Percent 2 14 5" xfId="55261"/>
    <cellStyle name="Percent 2 14 6" xfId="55262"/>
    <cellStyle name="Percent 2 2" xfId="165"/>
    <cellStyle name="Percent 2 2 10" xfId="55263"/>
    <cellStyle name="Percent 2 2 10 2" xfId="55264"/>
    <cellStyle name="Percent 2 2 10 2 2" xfId="55265"/>
    <cellStyle name="Percent 2 2 10 2 3" xfId="55266"/>
    <cellStyle name="Percent 2 2 10 3" xfId="55267"/>
    <cellStyle name="Percent 2 2 10 4" xfId="55268"/>
    <cellStyle name="Percent 2 2 10 5" xfId="55269"/>
    <cellStyle name="Percent 2 2 10 6" xfId="55270"/>
    <cellStyle name="Percent 2 2 11" xfId="55271"/>
    <cellStyle name="Percent 2 2 11 2" xfId="55272"/>
    <cellStyle name="Percent 2 2 11 2 2" xfId="55273"/>
    <cellStyle name="Percent 2 2 11 2 3" xfId="55274"/>
    <cellStyle name="Percent 2 2 11 3" xfId="55275"/>
    <cellStyle name="Percent 2 2 11 4" xfId="55276"/>
    <cellStyle name="Percent 2 2 11 5" xfId="55277"/>
    <cellStyle name="Percent 2 2 11 6" xfId="55278"/>
    <cellStyle name="Percent 2 2 12" xfId="55279"/>
    <cellStyle name="Percent 2 2 12 2" xfId="55280"/>
    <cellStyle name="Percent 2 2 12 2 2" xfId="55281"/>
    <cellStyle name="Percent 2 2 12 2 3" xfId="55282"/>
    <cellStyle name="Percent 2 2 12 3" xfId="55283"/>
    <cellStyle name="Percent 2 2 12 4" xfId="55284"/>
    <cellStyle name="Percent 2 2 12 5" xfId="55285"/>
    <cellStyle name="Percent 2 2 12 6" xfId="55286"/>
    <cellStyle name="Percent 2 2 13" xfId="55287"/>
    <cellStyle name="Percent 2 2 13 2" xfId="55288"/>
    <cellStyle name="Percent 2 2 13 2 2" xfId="55289"/>
    <cellStyle name="Percent 2 2 13 2 3" xfId="55290"/>
    <cellStyle name="Percent 2 2 13 3" xfId="55291"/>
    <cellStyle name="Percent 2 2 13 4" xfId="55292"/>
    <cellStyle name="Percent 2 2 13 5" xfId="55293"/>
    <cellStyle name="Percent 2 2 13 6" xfId="55294"/>
    <cellStyle name="Percent 2 2 14" xfId="55295"/>
    <cellStyle name="Percent 2 2 14 2" xfId="55296"/>
    <cellStyle name="Percent 2 2 14 2 2" xfId="55297"/>
    <cellStyle name="Percent 2 2 14 2 3" xfId="55298"/>
    <cellStyle name="Percent 2 2 14 3" xfId="55299"/>
    <cellStyle name="Percent 2 2 14 4" xfId="55300"/>
    <cellStyle name="Percent 2 2 14 5" xfId="55301"/>
    <cellStyle name="Percent 2 2 14 6" xfId="55302"/>
    <cellStyle name="Percent 2 2 15" xfId="55303"/>
    <cellStyle name="Percent 2 2 15 2" xfId="55304"/>
    <cellStyle name="Percent 2 2 15 3" xfId="55305"/>
    <cellStyle name="Percent 2 2 16" xfId="55306"/>
    <cellStyle name="Percent 2 2 17" xfId="55307"/>
    <cellStyle name="Percent 2 2 18" xfId="55308"/>
    <cellStyle name="Percent 2 2 19" xfId="55309"/>
    <cellStyle name="Percent 2 2 2" xfId="551"/>
    <cellStyle name="Percent 2 2 2 10" xfId="55310"/>
    <cellStyle name="Percent 2 2 2 10 2" xfId="55311"/>
    <cellStyle name="Percent 2 2 2 10 2 2" xfId="55312"/>
    <cellStyle name="Percent 2 2 2 10 2 3" xfId="55313"/>
    <cellStyle name="Percent 2 2 2 10 3" xfId="55314"/>
    <cellStyle name="Percent 2 2 2 10 4" xfId="55315"/>
    <cellStyle name="Percent 2 2 2 10 5" xfId="55316"/>
    <cellStyle name="Percent 2 2 2 10 6" xfId="55317"/>
    <cellStyle name="Percent 2 2 2 11" xfId="55318"/>
    <cellStyle name="Percent 2 2 2 11 2" xfId="55319"/>
    <cellStyle name="Percent 2 2 2 11 2 2" xfId="55320"/>
    <cellStyle name="Percent 2 2 2 11 2 3" xfId="55321"/>
    <cellStyle name="Percent 2 2 2 11 3" xfId="55322"/>
    <cellStyle name="Percent 2 2 2 11 4" xfId="55323"/>
    <cellStyle name="Percent 2 2 2 11 5" xfId="55324"/>
    <cellStyle name="Percent 2 2 2 11 6" xfId="55325"/>
    <cellStyle name="Percent 2 2 2 12" xfId="55326"/>
    <cellStyle name="Percent 2 2 2 12 2" xfId="55327"/>
    <cellStyle name="Percent 2 2 2 12 3" xfId="55328"/>
    <cellStyle name="Percent 2 2 2 13" xfId="55329"/>
    <cellStyle name="Percent 2 2 2 14" xfId="55330"/>
    <cellStyle name="Percent 2 2 2 15" xfId="55331"/>
    <cellStyle name="Percent 2 2 2 16" xfId="55332"/>
    <cellStyle name="Percent 2 2 2 2" xfId="552"/>
    <cellStyle name="Percent 2 2 2 2 10" xfId="55333"/>
    <cellStyle name="Percent 2 2 2 2 10 2" xfId="55334"/>
    <cellStyle name="Percent 2 2 2 2 10 3" xfId="55335"/>
    <cellStyle name="Percent 2 2 2 2 11" xfId="55336"/>
    <cellStyle name="Percent 2 2 2 2 12" xfId="55337"/>
    <cellStyle name="Percent 2 2 2 2 13" xfId="55338"/>
    <cellStyle name="Percent 2 2 2 2 14" xfId="55339"/>
    <cellStyle name="Percent 2 2 2 2 2" xfId="55340"/>
    <cellStyle name="Percent 2 2 2 2 2 10" xfId="55341"/>
    <cellStyle name="Percent 2 2 2 2 2 11" xfId="55342"/>
    <cellStyle name="Percent 2 2 2 2 2 12" xfId="55343"/>
    <cellStyle name="Percent 2 2 2 2 2 13" xfId="55344"/>
    <cellStyle name="Percent 2 2 2 2 2 2" xfId="55345"/>
    <cellStyle name="Percent 2 2 2 2 2 2 10" xfId="55346"/>
    <cellStyle name="Percent 2 2 2 2 2 2 2" xfId="55347"/>
    <cellStyle name="Percent 2 2 2 2 2 2 2 2" xfId="55348"/>
    <cellStyle name="Percent 2 2 2 2 2 2 2 2 2" xfId="55349"/>
    <cellStyle name="Percent 2 2 2 2 2 2 2 2 2 2" xfId="55350"/>
    <cellStyle name="Percent 2 2 2 2 2 2 2 2 2 3" xfId="55351"/>
    <cellStyle name="Percent 2 2 2 2 2 2 2 2 3" xfId="55352"/>
    <cellStyle name="Percent 2 2 2 2 2 2 2 2 4" xfId="55353"/>
    <cellStyle name="Percent 2 2 2 2 2 2 2 2 5" xfId="55354"/>
    <cellStyle name="Percent 2 2 2 2 2 2 2 2 6" xfId="55355"/>
    <cellStyle name="Percent 2 2 2 2 2 2 2 3" xfId="55356"/>
    <cellStyle name="Percent 2 2 2 2 2 2 2 3 2" xfId="55357"/>
    <cellStyle name="Percent 2 2 2 2 2 2 2 3 2 2" xfId="55358"/>
    <cellStyle name="Percent 2 2 2 2 2 2 2 3 2 3" xfId="55359"/>
    <cellStyle name="Percent 2 2 2 2 2 2 2 3 3" xfId="55360"/>
    <cellStyle name="Percent 2 2 2 2 2 2 2 3 4" xfId="55361"/>
    <cellStyle name="Percent 2 2 2 2 2 2 2 3 5" xfId="55362"/>
    <cellStyle name="Percent 2 2 2 2 2 2 2 3 6" xfId="55363"/>
    <cellStyle name="Percent 2 2 2 2 2 2 2 4" xfId="55364"/>
    <cellStyle name="Percent 2 2 2 2 2 2 2 4 2" xfId="55365"/>
    <cellStyle name="Percent 2 2 2 2 2 2 2 4 3" xfId="55366"/>
    <cellStyle name="Percent 2 2 2 2 2 2 2 5" xfId="55367"/>
    <cellStyle name="Percent 2 2 2 2 2 2 2 6" xfId="55368"/>
    <cellStyle name="Percent 2 2 2 2 2 2 2 7" xfId="55369"/>
    <cellStyle name="Percent 2 2 2 2 2 2 2 8" xfId="55370"/>
    <cellStyle name="Percent 2 2 2 2 2 2 3" xfId="55371"/>
    <cellStyle name="Percent 2 2 2 2 2 2 3 2" xfId="55372"/>
    <cellStyle name="Percent 2 2 2 2 2 2 3 2 2" xfId="55373"/>
    <cellStyle name="Percent 2 2 2 2 2 2 3 2 2 2" xfId="55374"/>
    <cellStyle name="Percent 2 2 2 2 2 2 3 2 2 3" xfId="55375"/>
    <cellStyle name="Percent 2 2 2 2 2 2 3 2 3" xfId="55376"/>
    <cellStyle name="Percent 2 2 2 2 2 2 3 2 4" xfId="55377"/>
    <cellStyle name="Percent 2 2 2 2 2 2 3 2 5" xfId="55378"/>
    <cellStyle name="Percent 2 2 2 2 2 2 3 2 6" xfId="55379"/>
    <cellStyle name="Percent 2 2 2 2 2 2 3 3" xfId="55380"/>
    <cellStyle name="Percent 2 2 2 2 2 2 3 3 2" xfId="55381"/>
    <cellStyle name="Percent 2 2 2 2 2 2 3 3 3" xfId="55382"/>
    <cellStyle name="Percent 2 2 2 2 2 2 3 4" xfId="55383"/>
    <cellStyle name="Percent 2 2 2 2 2 2 3 5" xfId="55384"/>
    <cellStyle name="Percent 2 2 2 2 2 2 3 6" xfId="55385"/>
    <cellStyle name="Percent 2 2 2 2 2 2 3 7" xfId="55386"/>
    <cellStyle name="Percent 2 2 2 2 2 2 4" xfId="55387"/>
    <cellStyle name="Percent 2 2 2 2 2 2 4 2" xfId="55388"/>
    <cellStyle name="Percent 2 2 2 2 2 2 4 2 2" xfId="55389"/>
    <cellStyle name="Percent 2 2 2 2 2 2 4 2 3" xfId="55390"/>
    <cellStyle name="Percent 2 2 2 2 2 2 4 3" xfId="55391"/>
    <cellStyle name="Percent 2 2 2 2 2 2 4 4" xfId="55392"/>
    <cellStyle name="Percent 2 2 2 2 2 2 4 5" xfId="55393"/>
    <cellStyle name="Percent 2 2 2 2 2 2 4 6" xfId="55394"/>
    <cellStyle name="Percent 2 2 2 2 2 2 5" xfId="55395"/>
    <cellStyle name="Percent 2 2 2 2 2 2 5 2" xfId="55396"/>
    <cellStyle name="Percent 2 2 2 2 2 2 5 2 2" xfId="55397"/>
    <cellStyle name="Percent 2 2 2 2 2 2 5 2 3" xfId="55398"/>
    <cellStyle name="Percent 2 2 2 2 2 2 5 3" xfId="55399"/>
    <cellStyle name="Percent 2 2 2 2 2 2 5 4" xfId="55400"/>
    <cellStyle name="Percent 2 2 2 2 2 2 5 5" xfId="55401"/>
    <cellStyle name="Percent 2 2 2 2 2 2 5 6" xfId="55402"/>
    <cellStyle name="Percent 2 2 2 2 2 2 6" xfId="55403"/>
    <cellStyle name="Percent 2 2 2 2 2 2 6 2" xfId="55404"/>
    <cellStyle name="Percent 2 2 2 2 2 2 6 3" xfId="55405"/>
    <cellStyle name="Percent 2 2 2 2 2 2 7" xfId="55406"/>
    <cellStyle name="Percent 2 2 2 2 2 2 8" xfId="55407"/>
    <cellStyle name="Percent 2 2 2 2 2 2 9" xfId="55408"/>
    <cellStyle name="Percent 2 2 2 2 2 3" xfId="55409"/>
    <cellStyle name="Percent 2 2 2 2 2 3 2" xfId="55410"/>
    <cellStyle name="Percent 2 2 2 2 2 3 2 2" xfId="55411"/>
    <cellStyle name="Percent 2 2 2 2 2 3 2 2 2" xfId="55412"/>
    <cellStyle name="Percent 2 2 2 2 2 3 2 2 2 2" xfId="55413"/>
    <cellStyle name="Percent 2 2 2 2 2 3 2 2 2 3" xfId="55414"/>
    <cellStyle name="Percent 2 2 2 2 2 3 2 2 3" xfId="55415"/>
    <cellStyle name="Percent 2 2 2 2 2 3 2 2 4" xfId="55416"/>
    <cellStyle name="Percent 2 2 2 2 2 3 2 2 5" xfId="55417"/>
    <cellStyle name="Percent 2 2 2 2 2 3 2 2 6" xfId="55418"/>
    <cellStyle name="Percent 2 2 2 2 2 3 2 3" xfId="55419"/>
    <cellStyle name="Percent 2 2 2 2 2 3 2 3 2" xfId="55420"/>
    <cellStyle name="Percent 2 2 2 2 2 3 2 3 3" xfId="55421"/>
    <cellStyle name="Percent 2 2 2 2 2 3 2 4" xfId="55422"/>
    <cellStyle name="Percent 2 2 2 2 2 3 2 5" xfId="55423"/>
    <cellStyle name="Percent 2 2 2 2 2 3 2 6" xfId="55424"/>
    <cellStyle name="Percent 2 2 2 2 2 3 2 7" xfId="55425"/>
    <cellStyle name="Percent 2 2 2 2 2 3 3" xfId="55426"/>
    <cellStyle name="Percent 2 2 2 2 2 3 3 2" xfId="55427"/>
    <cellStyle name="Percent 2 2 2 2 2 3 3 2 2" xfId="55428"/>
    <cellStyle name="Percent 2 2 2 2 2 3 3 2 3" xfId="55429"/>
    <cellStyle name="Percent 2 2 2 2 2 3 3 3" xfId="55430"/>
    <cellStyle name="Percent 2 2 2 2 2 3 3 4" xfId="55431"/>
    <cellStyle name="Percent 2 2 2 2 2 3 3 5" xfId="55432"/>
    <cellStyle name="Percent 2 2 2 2 2 3 3 6" xfId="55433"/>
    <cellStyle name="Percent 2 2 2 2 2 3 4" xfId="55434"/>
    <cellStyle name="Percent 2 2 2 2 2 3 4 2" xfId="55435"/>
    <cellStyle name="Percent 2 2 2 2 2 3 4 2 2" xfId="55436"/>
    <cellStyle name="Percent 2 2 2 2 2 3 4 2 3" xfId="55437"/>
    <cellStyle name="Percent 2 2 2 2 2 3 4 3" xfId="55438"/>
    <cellStyle name="Percent 2 2 2 2 2 3 4 4" xfId="55439"/>
    <cellStyle name="Percent 2 2 2 2 2 3 4 5" xfId="55440"/>
    <cellStyle name="Percent 2 2 2 2 2 3 4 6" xfId="55441"/>
    <cellStyle name="Percent 2 2 2 2 2 3 5" xfId="55442"/>
    <cellStyle name="Percent 2 2 2 2 2 3 5 2" xfId="55443"/>
    <cellStyle name="Percent 2 2 2 2 2 3 5 3" xfId="55444"/>
    <cellStyle name="Percent 2 2 2 2 2 3 6" xfId="55445"/>
    <cellStyle name="Percent 2 2 2 2 2 3 7" xfId="55446"/>
    <cellStyle name="Percent 2 2 2 2 2 3 8" xfId="55447"/>
    <cellStyle name="Percent 2 2 2 2 2 3 9" xfId="55448"/>
    <cellStyle name="Percent 2 2 2 2 2 4" xfId="55449"/>
    <cellStyle name="Percent 2 2 2 2 2 4 2" xfId="55450"/>
    <cellStyle name="Percent 2 2 2 2 2 4 2 2" xfId="55451"/>
    <cellStyle name="Percent 2 2 2 2 2 4 2 2 2" xfId="55452"/>
    <cellStyle name="Percent 2 2 2 2 2 4 2 2 3" xfId="55453"/>
    <cellStyle name="Percent 2 2 2 2 2 4 2 3" xfId="55454"/>
    <cellStyle name="Percent 2 2 2 2 2 4 2 4" xfId="55455"/>
    <cellStyle name="Percent 2 2 2 2 2 4 2 5" xfId="55456"/>
    <cellStyle name="Percent 2 2 2 2 2 4 2 6" xfId="55457"/>
    <cellStyle name="Percent 2 2 2 2 2 4 3" xfId="55458"/>
    <cellStyle name="Percent 2 2 2 2 2 4 3 2" xfId="55459"/>
    <cellStyle name="Percent 2 2 2 2 2 4 3 3" xfId="55460"/>
    <cellStyle name="Percent 2 2 2 2 2 4 4" xfId="55461"/>
    <cellStyle name="Percent 2 2 2 2 2 4 5" xfId="55462"/>
    <cellStyle name="Percent 2 2 2 2 2 4 6" xfId="55463"/>
    <cellStyle name="Percent 2 2 2 2 2 4 7" xfId="55464"/>
    <cellStyle name="Percent 2 2 2 2 2 5" xfId="55465"/>
    <cellStyle name="Percent 2 2 2 2 2 5 2" xfId="55466"/>
    <cellStyle name="Percent 2 2 2 2 2 5 2 2" xfId="55467"/>
    <cellStyle name="Percent 2 2 2 2 2 5 2 3" xfId="55468"/>
    <cellStyle name="Percent 2 2 2 2 2 5 3" xfId="55469"/>
    <cellStyle name="Percent 2 2 2 2 2 5 4" xfId="55470"/>
    <cellStyle name="Percent 2 2 2 2 2 5 5" xfId="55471"/>
    <cellStyle name="Percent 2 2 2 2 2 5 6" xfId="55472"/>
    <cellStyle name="Percent 2 2 2 2 2 6" xfId="55473"/>
    <cellStyle name="Percent 2 2 2 2 2 6 2" xfId="55474"/>
    <cellStyle name="Percent 2 2 2 2 2 6 2 2" xfId="55475"/>
    <cellStyle name="Percent 2 2 2 2 2 6 2 3" xfId="55476"/>
    <cellStyle name="Percent 2 2 2 2 2 6 3" xfId="55477"/>
    <cellStyle name="Percent 2 2 2 2 2 6 4" xfId="55478"/>
    <cellStyle name="Percent 2 2 2 2 2 6 5" xfId="55479"/>
    <cellStyle name="Percent 2 2 2 2 2 6 6" xfId="55480"/>
    <cellStyle name="Percent 2 2 2 2 2 7" xfId="55481"/>
    <cellStyle name="Percent 2 2 2 2 2 7 2" xfId="55482"/>
    <cellStyle name="Percent 2 2 2 2 2 7 2 2" xfId="55483"/>
    <cellStyle name="Percent 2 2 2 2 2 7 2 3" xfId="55484"/>
    <cellStyle name="Percent 2 2 2 2 2 7 3" xfId="55485"/>
    <cellStyle name="Percent 2 2 2 2 2 7 4" xfId="55486"/>
    <cellStyle name="Percent 2 2 2 2 2 7 5" xfId="55487"/>
    <cellStyle name="Percent 2 2 2 2 2 7 6" xfId="55488"/>
    <cellStyle name="Percent 2 2 2 2 2 8" xfId="55489"/>
    <cellStyle name="Percent 2 2 2 2 2 8 2" xfId="55490"/>
    <cellStyle name="Percent 2 2 2 2 2 8 2 2" xfId="55491"/>
    <cellStyle name="Percent 2 2 2 2 2 8 2 3" xfId="55492"/>
    <cellStyle name="Percent 2 2 2 2 2 8 3" xfId="55493"/>
    <cellStyle name="Percent 2 2 2 2 2 8 4" xfId="55494"/>
    <cellStyle name="Percent 2 2 2 2 2 8 5" xfId="55495"/>
    <cellStyle name="Percent 2 2 2 2 2 8 6" xfId="55496"/>
    <cellStyle name="Percent 2 2 2 2 2 9" xfId="55497"/>
    <cellStyle name="Percent 2 2 2 2 2 9 2" xfId="55498"/>
    <cellStyle name="Percent 2 2 2 2 2 9 3" xfId="55499"/>
    <cellStyle name="Percent 2 2 2 2 3" xfId="55500"/>
    <cellStyle name="Percent 2 2 2 2 3 10" xfId="55501"/>
    <cellStyle name="Percent 2 2 2 2 3 2" xfId="55502"/>
    <cellStyle name="Percent 2 2 2 2 3 2 2" xfId="55503"/>
    <cellStyle name="Percent 2 2 2 2 3 2 2 2" xfId="55504"/>
    <cellStyle name="Percent 2 2 2 2 3 2 2 2 2" xfId="55505"/>
    <cellStyle name="Percent 2 2 2 2 3 2 2 2 3" xfId="55506"/>
    <cellStyle name="Percent 2 2 2 2 3 2 2 3" xfId="55507"/>
    <cellStyle name="Percent 2 2 2 2 3 2 2 4" xfId="55508"/>
    <cellStyle name="Percent 2 2 2 2 3 2 2 5" xfId="55509"/>
    <cellStyle name="Percent 2 2 2 2 3 2 2 6" xfId="55510"/>
    <cellStyle name="Percent 2 2 2 2 3 2 3" xfId="55511"/>
    <cellStyle name="Percent 2 2 2 2 3 2 3 2" xfId="55512"/>
    <cellStyle name="Percent 2 2 2 2 3 2 3 2 2" xfId="55513"/>
    <cellStyle name="Percent 2 2 2 2 3 2 3 2 3" xfId="55514"/>
    <cellStyle name="Percent 2 2 2 2 3 2 3 3" xfId="55515"/>
    <cellStyle name="Percent 2 2 2 2 3 2 3 4" xfId="55516"/>
    <cellStyle name="Percent 2 2 2 2 3 2 3 5" xfId="55517"/>
    <cellStyle name="Percent 2 2 2 2 3 2 3 6" xfId="55518"/>
    <cellStyle name="Percent 2 2 2 2 3 2 4" xfId="55519"/>
    <cellStyle name="Percent 2 2 2 2 3 2 4 2" xfId="55520"/>
    <cellStyle name="Percent 2 2 2 2 3 2 4 3" xfId="55521"/>
    <cellStyle name="Percent 2 2 2 2 3 2 5" xfId="55522"/>
    <cellStyle name="Percent 2 2 2 2 3 2 6" xfId="55523"/>
    <cellStyle name="Percent 2 2 2 2 3 2 7" xfId="55524"/>
    <cellStyle name="Percent 2 2 2 2 3 2 8" xfId="55525"/>
    <cellStyle name="Percent 2 2 2 2 3 3" xfId="55526"/>
    <cellStyle name="Percent 2 2 2 2 3 3 2" xfId="55527"/>
    <cellStyle name="Percent 2 2 2 2 3 3 2 2" xfId="55528"/>
    <cellStyle name="Percent 2 2 2 2 3 3 2 2 2" xfId="55529"/>
    <cellStyle name="Percent 2 2 2 2 3 3 2 2 3" xfId="55530"/>
    <cellStyle name="Percent 2 2 2 2 3 3 2 3" xfId="55531"/>
    <cellStyle name="Percent 2 2 2 2 3 3 2 4" xfId="55532"/>
    <cellStyle name="Percent 2 2 2 2 3 3 2 5" xfId="55533"/>
    <cellStyle name="Percent 2 2 2 2 3 3 2 6" xfId="55534"/>
    <cellStyle name="Percent 2 2 2 2 3 3 3" xfId="55535"/>
    <cellStyle name="Percent 2 2 2 2 3 3 3 2" xfId="55536"/>
    <cellStyle name="Percent 2 2 2 2 3 3 3 3" xfId="55537"/>
    <cellStyle name="Percent 2 2 2 2 3 3 4" xfId="55538"/>
    <cellStyle name="Percent 2 2 2 2 3 3 5" xfId="55539"/>
    <cellStyle name="Percent 2 2 2 2 3 3 6" xfId="55540"/>
    <cellStyle name="Percent 2 2 2 2 3 3 7" xfId="55541"/>
    <cellStyle name="Percent 2 2 2 2 3 4" xfId="55542"/>
    <cellStyle name="Percent 2 2 2 2 3 4 2" xfId="55543"/>
    <cellStyle name="Percent 2 2 2 2 3 4 2 2" xfId="55544"/>
    <cellStyle name="Percent 2 2 2 2 3 4 2 3" xfId="55545"/>
    <cellStyle name="Percent 2 2 2 2 3 4 3" xfId="55546"/>
    <cellStyle name="Percent 2 2 2 2 3 4 4" xfId="55547"/>
    <cellStyle name="Percent 2 2 2 2 3 4 5" xfId="55548"/>
    <cellStyle name="Percent 2 2 2 2 3 4 6" xfId="55549"/>
    <cellStyle name="Percent 2 2 2 2 3 5" xfId="55550"/>
    <cellStyle name="Percent 2 2 2 2 3 5 2" xfId="55551"/>
    <cellStyle name="Percent 2 2 2 2 3 5 2 2" xfId="55552"/>
    <cellStyle name="Percent 2 2 2 2 3 5 2 3" xfId="55553"/>
    <cellStyle name="Percent 2 2 2 2 3 5 3" xfId="55554"/>
    <cellStyle name="Percent 2 2 2 2 3 5 4" xfId="55555"/>
    <cellStyle name="Percent 2 2 2 2 3 5 5" xfId="55556"/>
    <cellStyle name="Percent 2 2 2 2 3 5 6" xfId="55557"/>
    <cellStyle name="Percent 2 2 2 2 3 6" xfId="55558"/>
    <cellStyle name="Percent 2 2 2 2 3 6 2" xfId="55559"/>
    <cellStyle name="Percent 2 2 2 2 3 6 3" xfId="55560"/>
    <cellStyle name="Percent 2 2 2 2 3 7" xfId="55561"/>
    <cellStyle name="Percent 2 2 2 2 3 8" xfId="55562"/>
    <cellStyle name="Percent 2 2 2 2 3 9" xfId="55563"/>
    <cellStyle name="Percent 2 2 2 2 4" xfId="55564"/>
    <cellStyle name="Percent 2 2 2 2 4 2" xfId="55565"/>
    <cellStyle name="Percent 2 2 2 2 4 2 2" xfId="55566"/>
    <cellStyle name="Percent 2 2 2 2 4 2 2 2" xfId="55567"/>
    <cellStyle name="Percent 2 2 2 2 4 2 2 2 2" xfId="55568"/>
    <cellStyle name="Percent 2 2 2 2 4 2 2 2 3" xfId="55569"/>
    <cellStyle name="Percent 2 2 2 2 4 2 2 3" xfId="55570"/>
    <cellStyle name="Percent 2 2 2 2 4 2 2 4" xfId="55571"/>
    <cellStyle name="Percent 2 2 2 2 4 2 2 5" xfId="55572"/>
    <cellStyle name="Percent 2 2 2 2 4 2 2 6" xfId="55573"/>
    <cellStyle name="Percent 2 2 2 2 4 2 3" xfId="55574"/>
    <cellStyle name="Percent 2 2 2 2 4 2 3 2" xfId="55575"/>
    <cellStyle name="Percent 2 2 2 2 4 2 3 3" xfId="55576"/>
    <cellStyle name="Percent 2 2 2 2 4 2 4" xfId="55577"/>
    <cellStyle name="Percent 2 2 2 2 4 2 5" xfId="55578"/>
    <cellStyle name="Percent 2 2 2 2 4 2 6" xfId="55579"/>
    <cellStyle name="Percent 2 2 2 2 4 2 7" xfId="55580"/>
    <cellStyle name="Percent 2 2 2 2 4 3" xfId="55581"/>
    <cellStyle name="Percent 2 2 2 2 4 3 2" xfId="55582"/>
    <cellStyle name="Percent 2 2 2 2 4 3 2 2" xfId="55583"/>
    <cellStyle name="Percent 2 2 2 2 4 3 2 3" xfId="55584"/>
    <cellStyle name="Percent 2 2 2 2 4 3 3" xfId="55585"/>
    <cellStyle name="Percent 2 2 2 2 4 3 4" xfId="55586"/>
    <cellStyle name="Percent 2 2 2 2 4 3 5" xfId="55587"/>
    <cellStyle name="Percent 2 2 2 2 4 3 6" xfId="55588"/>
    <cellStyle name="Percent 2 2 2 2 4 4" xfId="55589"/>
    <cellStyle name="Percent 2 2 2 2 4 4 2" xfId="55590"/>
    <cellStyle name="Percent 2 2 2 2 4 4 2 2" xfId="55591"/>
    <cellStyle name="Percent 2 2 2 2 4 4 2 3" xfId="55592"/>
    <cellStyle name="Percent 2 2 2 2 4 4 3" xfId="55593"/>
    <cellStyle name="Percent 2 2 2 2 4 4 4" xfId="55594"/>
    <cellStyle name="Percent 2 2 2 2 4 4 5" xfId="55595"/>
    <cellStyle name="Percent 2 2 2 2 4 4 6" xfId="55596"/>
    <cellStyle name="Percent 2 2 2 2 4 5" xfId="55597"/>
    <cellStyle name="Percent 2 2 2 2 4 5 2" xfId="55598"/>
    <cellStyle name="Percent 2 2 2 2 4 5 3" xfId="55599"/>
    <cellStyle name="Percent 2 2 2 2 4 6" xfId="55600"/>
    <cellStyle name="Percent 2 2 2 2 4 7" xfId="55601"/>
    <cellStyle name="Percent 2 2 2 2 4 8" xfId="55602"/>
    <cellStyle name="Percent 2 2 2 2 4 9" xfId="55603"/>
    <cellStyle name="Percent 2 2 2 2 5" xfId="55604"/>
    <cellStyle name="Percent 2 2 2 2 5 2" xfId="55605"/>
    <cellStyle name="Percent 2 2 2 2 5 2 2" xfId="55606"/>
    <cellStyle name="Percent 2 2 2 2 5 2 2 2" xfId="55607"/>
    <cellStyle name="Percent 2 2 2 2 5 2 2 3" xfId="55608"/>
    <cellStyle name="Percent 2 2 2 2 5 2 3" xfId="55609"/>
    <cellStyle name="Percent 2 2 2 2 5 2 4" xfId="55610"/>
    <cellStyle name="Percent 2 2 2 2 5 2 5" xfId="55611"/>
    <cellStyle name="Percent 2 2 2 2 5 2 6" xfId="55612"/>
    <cellStyle name="Percent 2 2 2 2 5 3" xfId="55613"/>
    <cellStyle name="Percent 2 2 2 2 5 3 2" xfId="55614"/>
    <cellStyle name="Percent 2 2 2 2 5 3 3" xfId="55615"/>
    <cellStyle name="Percent 2 2 2 2 5 4" xfId="55616"/>
    <cellStyle name="Percent 2 2 2 2 5 5" xfId="55617"/>
    <cellStyle name="Percent 2 2 2 2 5 6" xfId="55618"/>
    <cellStyle name="Percent 2 2 2 2 5 7" xfId="55619"/>
    <cellStyle name="Percent 2 2 2 2 6" xfId="55620"/>
    <cellStyle name="Percent 2 2 2 2 6 2" xfId="55621"/>
    <cellStyle name="Percent 2 2 2 2 6 2 2" xfId="55622"/>
    <cellStyle name="Percent 2 2 2 2 6 2 3" xfId="55623"/>
    <cellStyle name="Percent 2 2 2 2 6 3" xfId="55624"/>
    <cellStyle name="Percent 2 2 2 2 6 4" xfId="55625"/>
    <cellStyle name="Percent 2 2 2 2 6 5" xfId="55626"/>
    <cellStyle name="Percent 2 2 2 2 6 6" xfId="55627"/>
    <cellStyle name="Percent 2 2 2 2 7" xfId="55628"/>
    <cellStyle name="Percent 2 2 2 2 7 2" xfId="55629"/>
    <cellStyle name="Percent 2 2 2 2 7 2 2" xfId="55630"/>
    <cellStyle name="Percent 2 2 2 2 7 2 3" xfId="55631"/>
    <cellStyle name="Percent 2 2 2 2 7 3" xfId="55632"/>
    <cellStyle name="Percent 2 2 2 2 7 4" xfId="55633"/>
    <cellStyle name="Percent 2 2 2 2 7 5" xfId="55634"/>
    <cellStyle name="Percent 2 2 2 2 7 6" xfId="55635"/>
    <cellStyle name="Percent 2 2 2 2 8" xfId="55636"/>
    <cellStyle name="Percent 2 2 2 2 8 2" xfId="55637"/>
    <cellStyle name="Percent 2 2 2 2 8 2 2" xfId="55638"/>
    <cellStyle name="Percent 2 2 2 2 8 2 3" xfId="55639"/>
    <cellStyle name="Percent 2 2 2 2 8 3" xfId="55640"/>
    <cellStyle name="Percent 2 2 2 2 8 4" xfId="55641"/>
    <cellStyle name="Percent 2 2 2 2 8 5" xfId="55642"/>
    <cellStyle name="Percent 2 2 2 2 8 6" xfId="55643"/>
    <cellStyle name="Percent 2 2 2 2 9" xfId="55644"/>
    <cellStyle name="Percent 2 2 2 2 9 2" xfId="55645"/>
    <cellStyle name="Percent 2 2 2 2 9 2 2" xfId="55646"/>
    <cellStyle name="Percent 2 2 2 2 9 2 3" xfId="55647"/>
    <cellStyle name="Percent 2 2 2 2 9 3" xfId="55648"/>
    <cellStyle name="Percent 2 2 2 2 9 4" xfId="55649"/>
    <cellStyle name="Percent 2 2 2 2 9 5" xfId="55650"/>
    <cellStyle name="Percent 2 2 2 2 9 6" xfId="55651"/>
    <cellStyle name="Percent 2 2 2 3" xfId="55652"/>
    <cellStyle name="Percent 2 2 2 3 10" xfId="55653"/>
    <cellStyle name="Percent 2 2 2 3 10 2" xfId="55654"/>
    <cellStyle name="Percent 2 2 2 3 10 3" xfId="55655"/>
    <cellStyle name="Percent 2 2 2 3 11" xfId="55656"/>
    <cellStyle name="Percent 2 2 2 3 12" xfId="55657"/>
    <cellStyle name="Percent 2 2 2 3 13" xfId="55658"/>
    <cellStyle name="Percent 2 2 2 3 14" xfId="55659"/>
    <cellStyle name="Percent 2 2 2 3 2" xfId="55660"/>
    <cellStyle name="Percent 2 2 2 3 2 10" xfId="55661"/>
    <cellStyle name="Percent 2 2 2 3 2 11" xfId="55662"/>
    <cellStyle name="Percent 2 2 2 3 2 12" xfId="55663"/>
    <cellStyle name="Percent 2 2 2 3 2 13" xfId="55664"/>
    <cellStyle name="Percent 2 2 2 3 2 2" xfId="55665"/>
    <cellStyle name="Percent 2 2 2 3 2 2 10" xfId="55666"/>
    <cellStyle name="Percent 2 2 2 3 2 2 2" xfId="55667"/>
    <cellStyle name="Percent 2 2 2 3 2 2 2 2" xfId="55668"/>
    <cellStyle name="Percent 2 2 2 3 2 2 2 2 2" xfId="55669"/>
    <cellStyle name="Percent 2 2 2 3 2 2 2 2 2 2" xfId="55670"/>
    <cellStyle name="Percent 2 2 2 3 2 2 2 2 2 3" xfId="55671"/>
    <cellStyle name="Percent 2 2 2 3 2 2 2 2 3" xfId="55672"/>
    <cellStyle name="Percent 2 2 2 3 2 2 2 2 4" xfId="55673"/>
    <cellStyle name="Percent 2 2 2 3 2 2 2 2 5" xfId="55674"/>
    <cellStyle name="Percent 2 2 2 3 2 2 2 2 6" xfId="55675"/>
    <cellStyle name="Percent 2 2 2 3 2 2 2 3" xfId="55676"/>
    <cellStyle name="Percent 2 2 2 3 2 2 2 3 2" xfId="55677"/>
    <cellStyle name="Percent 2 2 2 3 2 2 2 3 2 2" xfId="55678"/>
    <cellStyle name="Percent 2 2 2 3 2 2 2 3 2 3" xfId="55679"/>
    <cellStyle name="Percent 2 2 2 3 2 2 2 3 3" xfId="55680"/>
    <cellStyle name="Percent 2 2 2 3 2 2 2 3 4" xfId="55681"/>
    <cellStyle name="Percent 2 2 2 3 2 2 2 3 5" xfId="55682"/>
    <cellStyle name="Percent 2 2 2 3 2 2 2 3 6" xfId="55683"/>
    <cellStyle name="Percent 2 2 2 3 2 2 2 4" xfId="55684"/>
    <cellStyle name="Percent 2 2 2 3 2 2 2 4 2" xfId="55685"/>
    <cellStyle name="Percent 2 2 2 3 2 2 2 4 3" xfId="55686"/>
    <cellStyle name="Percent 2 2 2 3 2 2 2 5" xfId="55687"/>
    <cellStyle name="Percent 2 2 2 3 2 2 2 6" xfId="55688"/>
    <cellStyle name="Percent 2 2 2 3 2 2 2 7" xfId="55689"/>
    <cellStyle name="Percent 2 2 2 3 2 2 2 8" xfId="55690"/>
    <cellStyle name="Percent 2 2 2 3 2 2 3" xfId="55691"/>
    <cellStyle name="Percent 2 2 2 3 2 2 3 2" xfId="55692"/>
    <cellStyle name="Percent 2 2 2 3 2 2 3 2 2" xfId="55693"/>
    <cellStyle name="Percent 2 2 2 3 2 2 3 2 2 2" xfId="55694"/>
    <cellStyle name="Percent 2 2 2 3 2 2 3 2 2 3" xfId="55695"/>
    <cellStyle name="Percent 2 2 2 3 2 2 3 2 3" xfId="55696"/>
    <cellStyle name="Percent 2 2 2 3 2 2 3 2 4" xfId="55697"/>
    <cellStyle name="Percent 2 2 2 3 2 2 3 2 5" xfId="55698"/>
    <cellStyle name="Percent 2 2 2 3 2 2 3 2 6" xfId="55699"/>
    <cellStyle name="Percent 2 2 2 3 2 2 3 3" xfId="55700"/>
    <cellStyle name="Percent 2 2 2 3 2 2 3 3 2" xfId="55701"/>
    <cellStyle name="Percent 2 2 2 3 2 2 3 3 3" xfId="55702"/>
    <cellStyle name="Percent 2 2 2 3 2 2 3 4" xfId="55703"/>
    <cellStyle name="Percent 2 2 2 3 2 2 3 5" xfId="55704"/>
    <cellStyle name="Percent 2 2 2 3 2 2 3 6" xfId="55705"/>
    <cellStyle name="Percent 2 2 2 3 2 2 3 7" xfId="55706"/>
    <cellStyle name="Percent 2 2 2 3 2 2 4" xfId="55707"/>
    <cellStyle name="Percent 2 2 2 3 2 2 4 2" xfId="55708"/>
    <cellStyle name="Percent 2 2 2 3 2 2 4 2 2" xfId="55709"/>
    <cellStyle name="Percent 2 2 2 3 2 2 4 2 3" xfId="55710"/>
    <cellStyle name="Percent 2 2 2 3 2 2 4 3" xfId="55711"/>
    <cellStyle name="Percent 2 2 2 3 2 2 4 4" xfId="55712"/>
    <cellStyle name="Percent 2 2 2 3 2 2 4 5" xfId="55713"/>
    <cellStyle name="Percent 2 2 2 3 2 2 4 6" xfId="55714"/>
    <cellStyle name="Percent 2 2 2 3 2 2 5" xfId="55715"/>
    <cellStyle name="Percent 2 2 2 3 2 2 5 2" xfId="55716"/>
    <cellStyle name="Percent 2 2 2 3 2 2 5 2 2" xfId="55717"/>
    <cellStyle name="Percent 2 2 2 3 2 2 5 2 3" xfId="55718"/>
    <cellStyle name="Percent 2 2 2 3 2 2 5 3" xfId="55719"/>
    <cellStyle name="Percent 2 2 2 3 2 2 5 4" xfId="55720"/>
    <cellStyle name="Percent 2 2 2 3 2 2 5 5" xfId="55721"/>
    <cellStyle name="Percent 2 2 2 3 2 2 5 6" xfId="55722"/>
    <cellStyle name="Percent 2 2 2 3 2 2 6" xfId="55723"/>
    <cellStyle name="Percent 2 2 2 3 2 2 6 2" xfId="55724"/>
    <cellStyle name="Percent 2 2 2 3 2 2 6 3" xfId="55725"/>
    <cellStyle name="Percent 2 2 2 3 2 2 7" xfId="55726"/>
    <cellStyle name="Percent 2 2 2 3 2 2 8" xfId="55727"/>
    <cellStyle name="Percent 2 2 2 3 2 2 9" xfId="55728"/>
    <cellStyle name="Percent 2 2 2 3 2 3" xfId="55729"/>
    <cellStyle name="Percent 2 2 2 3 2 3 2" xfId="55730"/>
    <cellStyle name="Percent 2 2 2 3 2 3 2 2" xfId="55731"/>
    <cellStyle name="Percent 2 2 2 3 2 3 2 2 2" xfId="55732"/>
    <cellStyle name="Percent 2 2 2 3 2 3 2 2 2 2" xfId="55733"/>
    <cellStyle name="Percent 2 2 2 3 2 3 2 2 2 3" xfId="55734"/>
    <cellStyle name="Percent 2 2 2 3 2 3 2 2 3" xfId="55735"/>
    <cellStyle name="Percent 2 2 2 3 2 3 2 2 4" xfId="55736"/>
    <cellStyle name="Percent 2 2 2 3 2 3 2 2 5" xfId="55737"/>
    <cellStyle name="Percent 2 2 2 3 2 3 2 2 6" xfId="55738"/>
    <cellStyle name="Percent 2 2 2 3 2 3 2 3" xfId="55739"/>
    <cellStyle name="Percent 2 2 2 3 2 3 2 3 2" xfId="55740"/>
    <cellStyle name="Percent 2 2 2 3 2 3 2 3 3" xfId="55741"/>
    <cellStyle name="Percent 2 2 2 3 2 3 2 4" xfId="55742"/>
    <cellStyle name="Percent 2 2 2 3 2 3 2 5" xfId="55743"/>
    <cellStyle name="Percent 2 2 2 3 2 3 2 6" xfId="55744"/>
    <cellStyle name="Percent 2 2 2 3 2 3 2 7" xfId="55745"/>
    <cellStyle name="Percent 2 2 2 3 2 3 3" xfId="55746"/>
    <cellStyle name="Percent 2 2 2 3 2 3 3 2" xfId="55747"/>
    <cellStyle name="Percent 2 2 2 3 2 3 3 2 2" xfId="55748"/>
    <cellStyle name="Percent 2 2 2 3 2 3 3 2 3" xfId="55749"/>
    <cellStyle name="Percent 2 2 2 3 2 3 3 3" xfId="55750"/>
    <cellStyle name="Percent 2 2 2 3 2 3 3 4" xfId="55751"/>
    <cellStyle name="Percent 2 2 2 3 2 3 3 5" xfId="55752"/>
    <cellStyle name="Percent 2 2 2 3 2 3 3 6" xfId="55753"/>
    <cellStyle name="Percent 2 2 2 3 2 3 4" xfId="55754"/>
    <cellStyle name="Percent 2 2 2 3 2 3 4 2" xfId="55755"/>
    <cellStyle name="Percent 2 2 2 3 2 3 4 2 2" xfId="55756"/>
    <cellStyle name="Percent 2 2 2 3 2 3 4 2 3" xfId="55757"/>
    <cellStyle name="Percent 2 2 2 3 2 3 4 3" xfId="55758"/>
    <cellStyle name="Percent 2 2 2 3 2 3 4 4" xfId="55759"/>
    <cellStyle name="Percent 2 2 2 3 2 3 4 5" xfId="55760"/>
    <cellStyle name="Percent 2 2 2 3 2 3 4 6" xfId="55761"/>
    <cellStyle name="Percent 2 2 2 3 2 3 5" xfId="55762"/>
    <cellStyle name="Percent 2 2 2 3 2 3 5 2" xfId="55763"/>
    <cellStyle name="Percent 2 2 2 3 2 3 5 3" xfId="55764"/>
    <cellStyle name="Percent 2 2 2 3 2 3 6" xfId="55765"/>
    <cellStyle name="Percent 2 2 2 3 2 3 7" xfId="55766"/>
    <cellStyle name="Percent 2 2 2 3 2 3 8" xfId="55767"/>
    <cellStyle name="Percent 2 2 2 3 2 3 9" xfId="55768"/>
    <cellStyle name="Percent 2 2 2 3 2 4" xfId="55769"/>
    <cellStyle name="Percent 2 2 2 3 2 4 2" xfId="55770"/>
    <cellStyle name="Percent 2 2 2 3 2 4 2 2" xfId="55771"/>
    <cellStyle name="Percent 2 2 2 3 2 4 2 2 2" xfId="55772"/>
    <cellStyle name="Percent 2 2 2 3 2 4 2 2 3" xfId="55773"/>
    <cellStyle name="Percent 2 2 2 3 2 4 2 3" xfId="55774"/>
    <cellStyle name="Percent 2 2 2 3 2 4 2 4" xfId="55775"/>
    <cellStyle name="Percent 2 2 2 3 2 4 2 5" xfId="55776"/>
    <cellStyle name="Percent 2 2 2 3 2 4 2 6" xfId="55777"/>
    <cellStyle name="Percent 2 2 2 3 2 4 3" xfId="55778"/>
    <cellStyle name="Percent 2 2 2 3 2 4 3 2" xfId="55779"/>
    <cellStyle name="Percent 2 2 2 3 2 4 3 3" xfId="55780"/>
    <cellStyle name="Percent 2 2 2 3 2 4 4" xfId="55781"/>
    <cellStyle name="Percent 2 2 2 3 2 4 5" xfId="55782"/>
    <cellStyle name="Percent 2 2 2 3 2 4 6" xfId="55783"/>
    <cellStyle name="Percent 2 2 2 3 2 4 7" xfId="55784"/>
    <cellStyle name="Percent 2 2 2 3 2 5" xfId="55785"/>
    <cellStyle name="Percent 2 2 2 3 2 5 2" xfId="55786"/>
    <cellStyle name="Percent 2 2 2 3 2 5 2 2" xfId="55787"/>
    <cellStyle name="Percent 2 2 2 3 2 5 2 3" xfId="55788"/>
    <cellStyle name="Percent 2 2 2 3 2 5 3" xfId="55789"/>
    <cellStyle name="Percent 2 2 2 3 2 5 4" xfId="55790"/>
    <cellStyle name="Percent 2 2 2 3 2 5 5" xfId="55791"/>
    <cellStyle name="Percent 2 2 2 3 2 5 6" xfId="55792"/>
    <cellStyle name="Percent 2 2 2 3 2 6" xfId="55793"/>
    <cellStyle name="Percent 2 2 2 3 2 6 2" xfId="55794"/>
    <cellStyle name="Percent 2 2 2 3 2 6 2 2" xfId="55795"/>
    <cellStyle name="Percent 2 2 2 3 2 6 2 3" xfId="55796"/>
    <cellStyle name="Percent 2 2 2 3 2 6 3" xfId="55797"/>
    <cellStyle name="Percent 2 2 2 3 2 6 4" xfId="55798"/>
    <cellStyle name="Percent 2 2 2 3 2 6 5" xfId="55799"/>
    <cellStyle name="Percent 2 2 2 3 2 6 6" xfId="55800"/>
    <cellStyle name="Percent 2 2 2 3 2 7" xfId="55801"/>
    <cellStyle name="Percent 2 2 2 3 2 7 2" xfId="55802"/>
    <cellStyle name="Percent 2 2 2 3 2 7 2 2" xfId="55803"/>
    <cellStyle name="Percent 2 2 2 3 2 7 2 3" xfId="55804"/>
    <cellStyle name="Percent 2 2 2 3 2 7 3" xfId="55805"/>
    <cellStyle name="Percent 2 2 2 3 2 7 4" xfId="55806"/>
    <cellStyle name="Percent 2 2 2 3 2 7 5" xfId="55807"/>
    <cellStyle name="Percent 2 2 2 3 2 7 6" xfId="55808"/>
    <cellStyle name="Percent 2 2 2 3 2 8" xfId="55809"/>
    <cellStyle name="Percent 2 2 2 3 2 8 2" xfId="55810"/>
    <cellStyle name="Percent 2 2 2 3 2 8 2 2" xfId="55811"/>
    <cellStyle name="Percent 2 2 2 3 2 8 2 3" xfId="55812"/>
    <cellStyle name="Percent 2 2 2 3 2 8 3" xfId="55813"/>
    <cellStyle name="Percent 2 2 2 3 2 8 4" xfId="55814"/>
    <cellStyle name="Percent 2 2 2 3 2 8 5" xfId="55815"/>
    <cellStyle name="Percent 2 2 2 3 2 8 6" xfId="55816"/>
    <cellStyle name="Percent 2 2 2 3 2 9" xfId="55817"/>
    <cellStyle name="Percent 2 2 2 3 2 9 2" xfId="55818"/>
    <cellStyle name="Percent 2 2 2 3 2 9 3" xfId="55819"/>
    <cellStyle name="Percent 2 2 2 3 3" xfId="55820"/>
    <cellStyle name="Percent 2 2 2 3 3 10" xfId="55821"/>
    <cellStyle name="Percent 2 2 2 3 3 2" xfId="55822"/>
    <cellStyle name="Percent 2 2 2 3 3 2 2" xfId="55823"/>
    <cellStyle name="Percent 2 2 2 3 3 2 2 2" xfId="55824"/>
    <cellStyle name="Percent 2 2 2 3 3 2 2 2 2" xfId="55825"/>
    <cellStyle name="Percent 2 2 2 3 3 2 2 2 3" xfId="55826"/>
    <cellStyle name="Percent 2 2 2 3 3 2 2 3" xfId="55827"/>
    <cellStyle name="Percent 2 2 2 3 3 2 2 4" xfId="55828"/>
    <cellStyle name="Percent 2 2 2 3 3 2 2 5" xfId="55829"/>
    <cellStyle name="Percent 2 2 2 3 3 2 2 6" xfId="55830"/>
    <cellStyle name="Percent 2 2 2 3 3 2 3" xfId="55831"/>
    <cellStyle name="Percent 2 2 2 3 3 2 3 2" xfId="55832"/>
    <cellStyle name="Percent 2 2 2 3 3 2 3 2 2" xfId="55833"/>
    <cellStyle name="Percent 2 2 2 3 3 2 3 2 3" xfId="55834"/>
    <cellStyle name="Percent 2 2 2 3 3 2 3 3" xfId="55835"/>
    <cellStyle name="Percent 2 2 2 3 3 2 3 4" xfId="55836"/>
    <cellStyle name="Percent 2 2 2 3 3 2 3 5" xfId="55837"/>
    <cellStyle name="Percent 2 2 2 3 3 2 3 6" xfId="55838"/>
    <cellStyle name="Percent 2 2 2 3 3 2 4" xfId="55839"/>
    <cellStyle name="Percent 2 2 2 3 3 2 4 2" xfId="55840"/>
    <cellStyle name="Percent 2 2 2 3 3 2 4 3" xfId="55841"/>
    <cellStyle name="Percent 2 2 2 3 3 2 5" xfId="55842"/>
    <cellStyle name="Percent 2 2 2 3 3 2 6" xfId="55843"/>
    <cellStyle name="Percent 2 2 2 3 3 2 7" xfId="55844"/>
    <cellStyle name="Percent 2 2 2 3 3 2 8" xfId="55845"/>
    <cellStyle name="Percent 2 2 2 3 3 3" xfId="55846"/>
    <cellStyle name="Percent 2 2 2 3 3 3 2" xfId="55847"/>
    <cellStyle name="Percent 2 2 2 3 3 3 2 2" xfId="55848"/>
    <cellStyle name="Percent 2 2 2 3 3 3 2 2 2" xfId="55849"/>
    <cellStyle name="Percent 2 2 2 3 3 3 2 2 3" xfId="55850"/>
    <cellStyle name="Percent 2 2 2 3 3 3 2 3" xfId="55851"/>
    <cellStyle name="Percent 2 2 2 3 3 3 2 4" xfId="55852"/>
    <cellStyle name="Percent 2 2 2 3 3 3 2 5" xfId="55853"/>
    <cellStyle name="Percent 2 2 2 3 3 3 2 6" xfId="55854"/>
    <cellStyle name="Percent 2 2 2 3 3 3 3" xfId="55855"/>
    <cellStyle name="Percent 2 2 2 3 3 3 3 2" xfId="55856"/>
    <cellStyle name="Percent 2 2 2 3 3 3 3 3" xfId="55857"/>
    <cellStyle name="Percent 2 2 2 3 3 3 4" xfId="55858"/>
    <cellStyle name="Percent 2 2 2 3 3 3 5" xfId="55859"/>
    <cellStyle name="Percent 2 2 2 3 3 3 6" xfId="55860"/>
    <cellStyle name="Percent 2 2 2 3 3 3 7" xfId="55861"/>
    <cellStyle name="Percent 2 2 2 3 3 4" xfId="55862"/>
    <cellStyle name="Percent 2 2 2 3 3 4 2" xfId="55863"/>
    <cellStyle name="Percent 2 2 2 3 3 4 2 2" xfId="55864"/>
    <cellStyle name="Percent 2 2 2 3 3 4 2 3" xfId="55865"/>
    <cellStyle name="Percent 2 2 2 3 3 4 3" xfId="55866"/>
    <cellStyle name="Percent 2 2 2 3 3 4 4" xfId="55867"/>
    <cellStyle name="Percent 2 2 2 3 3 4 5" xfId="55868"/>
    <cellStyle name="Percent 2 2 2 3 3 4 6" xfId="55869"/>
    <cellStyle name="Percent 2 2 2 3 3 5" xfId="55870"/>
    <cellStyle name="Percent 2 2 2 3 3 5 2" xfId="55871"/>
    <cellStyle name="Percent 2 2 2 3 3 5 2 2" xfId="55872"/>
    <cellStyle name="Percent 2 2 2 3 3 5 2 3" xfId="55873"/>
    <cellStyle name="Percent 2 2 2 3 3 5 3" xfId="55874"/>
    <cellStyle name="Percent 2 2 2 3 3 5 4" xfId="55875"/>
    <cellStyle name="Percent 2 2 2 3 3 5 5" xfId="55876"/>
    <cellStyle name="Percent 2 2 2 3 3 5 6" xfId="55877"/>
    <cellStyle name="Percent 2 2 2 3 3 6" xfId="55878"/>
    <cellStyle name="Percent 2 2 2 3 3 6 2" xfId="55879"/>
    <cellStyle name="Percent 2 2 2 3 3 6 3" xfId="55880"/>
    <cellStyle name="Percent 2 2 2 3 3 7" xfId="55881"/>
    <cellStyle name="Percent 2 2 2 3 3 8" xfId="55882"/>
    <cellStyle name="Percent 2 2 2 3 3 9" xfId="55883"/>
    <cellStyle name="Percent 2 2 2 3 4" xfId="55884"/>
    <cellStyle name="Percent 2 2 2 3 4 2" xfId="55885"/>
    <cellStyle name="Percent 2 2 2 3 4 2 2" xfId="55886"/>
    <cellStyle name="Percent 2 2 2 3 4 2 2 2" xfId="55887"/>
    <cellStyle name="Percent 2 2 2 3 4 2 2 2 2" xfId="55888"/>
    <cellStyle name="Percent 2 2 2 3 4 2 2 2 3" xfId="55889"/>
    <cellStyle name="Percent 2 2 2 3 4 2 2 3" xfId="55890"/>
    <cellStyle name="Percent 2 2 2 3 4 2 2 4" xfId="55891"/>
    <cellStyle name="Percent 2 2 2 3 4 2 2 5" xfId="55892"/>
    <cellStyle name="Percent 2 2 2 3 4 2 2 6" xfId="55893"/>
    <cellStyle name="Percent 2 2 2 3 4 2 3" xfId="55894"/>
    <cellStyle name="Percent 2 2 2 3 4 2 3 2" xfId="55895"/>
    <cellStyle name="Percent 2 2 2 3 4 2 3 3" xfId="55896"/>
    <cellStyle name="Percent 2 2 2 3 4 2 4" xfId="55897"/>
    <cellStyle name="Percent 2 2 2 3 4 2 5" xfId="55898"/>
    <cellStyle name="Percent 2 2 2 3 4 2 6" xfId="55899"/>
    <cellStyle name="Percent 2 2 2 3 4 2 7" xfId="55900"/>
    <cellStyle name="Percent 2 2 2 3 4 3" xfId="55901"/>
    <cellStyle name="Percent 2 2 2 3 4 3 2" xfId="55902"/>
    <cellStyle name="Percent 2 2 2 3 4 3 2 2" xfId="55903"/>
    <cellStyle name="Percent 2 2 2 3 4 3 2 3" xfId="55904"/>
    <cellStyle name="Percent 2 2 2 3 4 3 3" xfId="55905"/>
    <cellStyle name="Percent 2 2 2 3 4 3 4" xfId="55906"/>
    <cellStyle name="Percent 2 2 2 3 4 3 5" xfId="55907"/>
    <cellStyle name="Percent 2 2 2 3 4 3 6" xfId="55908"/>
    <cellStyle name="Percent 2 2 2 3 4 4" xfId="55909"/>
    <cellStyle name="Percent 2 2 2 3 4 4 2" xfId="55910"/>
    <cellStyle name="Percent 2 2 2 3 4 4 2 2" xfId="55911"/>
    <cellStyle name="Percent 2 2 2 3 4 4 2 3" xfId="55912"/>
    <cellStyle name="Percent 2 2 2 3 4 4 3" xfId="55913"/>
    <cellStyle name="Percent 2 2 2 3 4 4 4" xfId="55914"/>
    <cellStyle name="Percent 2 2 2 3 4 4 5" xfId="55915"/>
    <cellStyle name="Percent 2 2 2 3 4 4 6" xfId="55916"/>
    <cellStyle name="Percent 2 2 2 3 4 5" xfId="55917"/>
    <cellStyle name="Percent 2 2 2 3 4 5 2" xfId="55918"/>
    <cellStyle name="Percent 2 2 2 3 4 5 3" xfId="55919"/>
    <cellStyle name="Percent 2 2 2 3 4 6" xfId="55920"/>
    <cellStyle name="Percent 2 2 2 3 4 7" xfId="55921"/>
    <cellStyle name="Percent 2 2 2 3 4 8" xfId="55922"/>
    <cellStyle name="Percent 2 2 2 3 4 9" xfId="55923"/>
    <cellStyle name="Percent 2 2 2 3 5" xfId="55924"/>
    <cellStyle name="Percent 2 2 2 3 5 2" xfId="55925"/>
    <cellStyle name="Percent 2 2 2 3 5 2 2" xfId="55926"/>
    <cellStyle name="Percent 2 2 2 3 5 2 2 2" xfId="55927"/>
    <cellStyle name="Percent 2 2 2 3 5 2 2 3" xfId="55928"/>
    <cellStyle name="Percent 2 2 2 3 5 2 3" xfId="55929"/>
    <cellStyle name="Percent 2 2 2 3 5 2 4" xfId="55930"/>
    <cellStyle name="Percent 2 2 2 3 5 2 5" xfId="55931"/>
    <cellStyle name="Percent 2 2 2 3 5 2 6" xfId="55932"/>
    <cellStyle name="Percent 2 2 2 3 5 3" xfId="55933"/>
    <cellStyle name="Percent 2 2 2 3 5 3 2" xfId="55934"/>
    <cellStyle name="Percent 2 2 2 3 5 3 3" xfId="55935"/>
    <cellStyle name="Percent 2 2 2 3 5 4" xfId="55936"/>
    <cellStyle name="Percent 2 2 2 3 5 5" xfId="55937"/>
    <cellStyle name="Percent 2 2 2 3 5 6" xfId="55938"/>
    <cellStyle name="Percent 2 2 2 3 5 7" xfId="55939"/>
    <cellStyle name="Percent 2 2 2 3 6" xfId="55940"/>
    <cellStyle name="Percent 2 2 2 3 6 2" xfId="55941"/>
    <cellStyle name="Percent 2 2 2 3 6 2 2" xfId="55942"/>
    <cellStyle name="Percent 2 2 2 3 6 2 3" xfId="55943"/>
    <cellStyle name="Percent 2 2 2 3 6 3" xfId="55944"/>
    <cellStyle name="Percent 2 2 2 3 6 4" xfId="55945"/>
    <cellStyle name="Percent 2 2 2 3 6 5" xfId="55946"/>
    <cellStyle name="Percent 2 2 2 3 6 6" xfId="55947"/>
    <cellStyle name="Percent 2 2 2 3 7" xfId="55948"/>
    <cellStyle name="Percent 2 2 2 3 7 2" xfId="55949"/>
    <cellStyle name="Percent 2 2 2 3 7 2 2" xfId="55950"/>
    <cellStyle name="Percent 2 2 2 3 7 2 3" xfId="55951"/>
    <cellStyle name="Percent 2 2 2 3 7 3" xfId="55952"/>
    <cellStyle name="Percent 2 2 2 3 7 4" xfId="55953"/>
    <cellStyle name="Percent 2 2 2 3 7 5" xfId="55954"/>
    <cellStyle name="Percent 2 2 2 3 7 6" xfId="55955"/>
    <cellStyle name="Percent 2 2 2 3 8" xfId="55956"/>
    <cellStyle name="Percent 2 2 2 3 8 2" xfId="55957"/>
    <cellStyle name="Percent 2 2 2 3 8 2 2" xfId="55958"/>
    <cellStyle name="Percent 2 2 2 3 8 2 3" xfId="55959"/>
    <cellStyle name="Percent 2 2 2 3 8 3" xfId="55960"/>
    <cellStyle name="Percent 2 2 2 3 8 4" xfId="55961"/>
    <cellStyle name="Percent 2 2 2 3 8 5" xfId="55962"/>
    <cellStyle name="Percent 2 2 2 3 8 6" xfId="55963"/>
    <cellStyle name="Percent 2 2 2 3 9" xfId="55964"/>
    <cellStyle name="Percent 2 2 2 3 9 2" xfId="55965"/>
    <cellStyle name="Percent 2 2 2 3 9 2 2" xfId="55966"/>
    <cellStyle name="Percent 2 2 2 3 9 2 3" xfId="55967"/>
    <cellStyle name="Percent 2 2 2 3 9 3" xfId="55968"/>
    <cellStyle name="Percent 2 2 2 3 9 4" xfId="55969"/>
    <cellStyle name="Percent 2 2 2 3 9 5" xfId="55970"/>
    <cellStyle name="Percent 2 2 2 3 9 6" xfId="55971"/>
    <cellStyle name="Percent 2 2 2 4" xfId="55972"/>
    <cellStyle name="Percent 2 2 2 4 10" xfId="55973"/>
    <cellStyle name="Percent 2 2 2 4 11" xfId="55974"/>
    <cellStyle name="Percent 2 2 2 4 12" xfId="55975"/>
    <cellStyle name="Percent 2 2 2 4 13" xfId="55976"/>
    <cellStyle name="Percent 2 2 2 4 2" xfId="55977"/>
    <cellStyle name="Percent 2 2 2 4 2 10" xfId="55978"/>
    <cellStyle name="Percent 2 2 2 4 2 2" xfId="55979"/>
    <cellStyle name="Percent 2 2 2 4 2 2 2" xfId="55980"/>
    <cellStyle name="Percent 2 2 2 4 2 2 2 2" xfId="55981"/>
    <cellStyle name="Percent 2 2 2 4 2 2 2 2 2" xfId="55982"/>
    <cellStyle name="Percent 2 2 2 4 2 2 2 2 3" xfId="55983"/>
    <cellStyle name="Percent 2 2 2 4 2 2 2 3" xfId="55984"/>
    <cellStyle name="Percent 2 2 2 4 2 2 2 4" xfId="55985"/>
    <cellStyle name="Percent 2 2 2 4 2 2 2 5" xfId="55986"/>
    <cellStyle name="Percent 2 2 2 4 2 2 2 6" xfId="55987"/>
    <cellStyle name="Percent 2 2 2 4 2 2 3" xfId="55988"/>
    <cellStyle name="Percent 2 2 2 4 2 2 3 2" xfId="55989"/>
    <cellStyle name="Percent 2 2 2 4 2 2 3 2 2" xfId="55990"/>
    <cellStyle name="Percent 2 2 2 4 2 2 3 2 3" xfId="55991"/>
    <cellStyle name="Percent 2 2 2 4 2 2 3 3" xfId="55992"/>
    <cellStyle name="Percent 2 2 2 4 2 2 3 4" xfId="55993"/>
    <cellStyle name="Percent 2 2 2 4 2 2 3 5" xfId="55994"/>
    <cellStyle name="Percent 2 2 2 4 2 2 3 6" xfId="55995"/>
    <cellStyle name="Percent 2 2 2 4 2 2 4" xfId="55996"/>
    <cellStyle name="Percent 2 2 2 4 2 2 4 2" xfId="55997"/>
    <cellStyle name="Percent 2 2 2 4 2 2 4 3" xfId="55998"/>
    <cellStyle name="Percent 2 2 2 4 2 2 5" xfId="55999"/>
    <cellStyle name="Percent 2 2 2 4 2 2 6" xfId="56000"/>
    <cellStyle name="Percent 2 2 2 4 2 2 7" xfId="56001"/>
    <cellStyle name="Percent 2 2 2 4 2 2 8" xfId="56002"/>
    <cellStyle name="Percent 2 2 2 4 2 3" xfId="56003"/>
    <cellStyle name="Percent 2 2 2 4 2 3 2" xfId="56004"/>
    <cellStyle name="Percent 2 2 2 4 2 3 2 2" xfId="56005"/>
    <cellStyle name="Percent 2 2 2 4 2 3 2 2 2" xfId="56006"/>
    <cellStyle name="Percent 2 2 2 4 2 3 2 2 3" xfId="56007"/>
    <cellStyle name="Percent 2 2 2 4 2 3 2 3" xfId="56008"/>
    <cellStyle name="Percent 2 2 2 4 2 3 2 4" xfId="56009"/>
    <cellStyle name="Percent 2 2 2 4 2 3 2 5" xfId="56010"/>
    <cellStyle name="Percent 2 2 2 4 2 3 2 6" xfId="56011"/>
    <cellStyle name="Percent 2 2 2 4 2 3 3" xfId="56012"/>
    <cellStyle name="Percent 2 2 2 4 2 3 3 2" xfId="56013"/>
    <cellStyle name="Percent 2 2 2 4 2 3 3 3" xfId="56014"/>
    <cellStyle name="Percent 2 2 2 4 2 3 4" xfId="56015"/>
    <cellStyle name="Percent 2 2 2 4 2 3 5" xfId="56016"/>
    <cellStyle name="Percent 2 2 2 4 2 3 6" xfId="56017"/>
    <cellStyle name="Percent 2 2 2 4 2 3 7" xfId="56018"/>
    <cellStyle name="Percent 2 2 2 4 2 4" xfId="56019"/>
    <cellStyle name="Percent 2 2 2 4 2 4 2" xfId="56020"/>
    <cellStyle name="Percent 2 2 2 4 2 4 2 2" xfId="56021"/>
    <cellStyle name="Percent 2 2 2 4 2 4 2 3" xfId="56022"/>
    <cellStyle name="Percent 2 2 2 4 2 4 3" xfId="56023"/>
    <cellStyle name="Percent 2 2 2 4 2 4 4" xfId="56024"/>
    <cellStyle name="Percent 2 2 2 4 2 4 5" xfId="56025"/>
    <cellStyle name="Percent 2 2 2 4 2 4 6" xfId="56026"/>
    <cellStyle name="Percent 2 2 2 4 2 5" xfId="56027"/>
    <cellStyle name="Percent 2 2 2 4 2 5 2" xfId="56028"/>
    <cellStyle name="Percent 2 2 2 4 2 5 2 2" xfId="56029"/>
    <cellStyle name="Percent 2 2 2 4 2 5 2 3" xfId="56030"/>
    <cellStyle name="Percent 2 2 2 4 2 5 3" xfId="56031"/>
    <cellStyle name="Percent 2 2 2 4 2 5 4" xfId="56032"/>
    <cellStyle name="Percent 2 2 2 4 2 5 5" xfId="56033"/>
    <cellStyle name="Percent 2 2 2 4 2 5 6" xfId="56034"/>
    <cellStyle name="Percent 2 2 2 4 2 6" xfId="56035"/>
    <cellStyle name="Percent 2 2 2 4 2 6 2" xfId="56036"/>
    <cellStyle name="Percent 2 2 2 4 2 6 3" xfId="56037"/>
    <cellStyle name="Percent 2 2 2 4 2 7" xfId="56038"/>
    <cellStyle name="Percent 2 2 2 4 2 8" xfId="56039"/>
    <cellStyle name="Percent 2 2 2 4 2 9" xfId="56040"/>
    <cellStyle name="Percent 2 2 2 4 3" xfId="56041"/>
    <cellStyle name="Percent 2 2 2 4 3 2" xfId="56042"/>
    <cellStyle name="Percent 2 2 2 4 3 2 2" xfId="56043"/>
    <cellStyle name="Percent 2 2 2 4 3 2 2 2" xfId="56044"/>
    <cellStyle name="Percent 2 2 2 4 3 2 2 2 2" xfId="56045"/>
    <cellStyle name="Percent 2 2 2 4 3 2 2 2 3" xfId="56046"/>
    <cellStyle name="Percent 2 2 2 4 3 2 2 3" xfId="56047"/>
    <cellStyle name="Percent 2 2 2 4 3 2 2 4" xfId="56048"/>
    <cellStyle name="Percent 2 2 2 4 3 2 2 5" xfId="56049"/>
    <cellStyle name="Percent 2 2 2 4 3 2 2 6" xfId="56050"/>
    <cellStyle name="Percent 2 2 2 4 3 2 3" xfId="56051"/>
    <cellStyle name="Percent 2 2 2 4 3 2 3 2" xfId="56052"/>
    <cellStyle name="Percent 2 2 2 4 3 2 3 3" xfId="56053"/>
    <cellStyle name="Percent 2 2 2 4 3 2 4" xfId="56054"/>
    <cellStyle name="Percent 2 2 2 4 3 2 5" xfId="56055"/>
    <cellStyle name="Percent 2 2 2 4 3 2 6" xfId="56056"/>
    <cellStyle name="Percent 2 2 2 4 3 2 7" xfId="56057"/>
    <cellStyle name="Percent 2 2 2 4 3 3" xfId="56058"/>
    <cellStyle name="Percent 2 2 2 4 3 3 2" xfId="56059"/>
    <cellStyle name="Percent 2 2 2 4 3 3 2 2" xfId="56060"/>
    <cellStyle name="Percent 2 2 2 4 3 3 2 3" xfId="56061"/>
    <cellStyle name="Percent 2 2 2 4 3 3 3" xfId="56062"/>
    <cellStyle name="Percent 2 2 2 4 3 3 4" xfId="56063"/>
    <cellStyle name="Percent 2 2 2 4 3 3 5" xfId="56064"/>
    <cellStyle name="Percent 2 2 2 4 3 3 6" xfId="56065"/>
    <cellStyle name="Percent 2 2 2 4 3 4" xfId="56066"/>
    <cellStyle name="Percent 2 2 2 4 3 4 2" xfId="56067"/>
    <cellStyle name="Percent 2 2 2 4 3 4 2 2" xfId="56068"/>
    <cellStyle name="Percent 2 2 2 4 3 4 2 3" xfId="56069"/>
    <cellStyle name="Percent 2 2 2 4 3 4 3" xfId="56070"/>
    <cellStyle name="Percent 2 2 2 4 3 4 4" xfId="56071"/>
    <cellStyle name="Percent 2 2 2 4 3 4 5" xfId="56072"/>
    <cellStyle name="Percent 2 2 2 4 3 4 6" xfId="56073"/>
    <cellStyle name="Percent 2 2 2 4 3 5" xfId="56074"/>
    <cellStyle name="Percent 2 2 2 4 3 5 2" xfId="56075"/>
    <cellStyle name="Percent 2 2 2 4 3 5 3" xfId="56076"/>
    <cellStyle name="Percent 2 2 2 4 3 6" xfId="56077"/>
    <cellStyle name="Percent 2 2 2 4 3 7" xfId="56078"/>
    <cellStyle name="Percent 2 2 2 4 3 8" xfId="56079"/>
    <cellStyle name="Percent 2 2 2 4 3 9" xfId="56080"/>
    <cellStyle name="Percent 2 2 2 4 4" xfId="56081"/>
    <cellStyle name="Percent 2 2 2 4 4 2" xfId="56082"/>
    <cellStyle name="Percent 2 2 2 4 4 2 2" xfId="56083"/>
    <cellStyle name="Percent 2 2 2 4 4 2 2 2" xfId="56084"/>
    <cellStyle name="Percent 2 2 2 4 4 2 2 3" xfId="56085"/>
    <cellStyle name="Percent 2 2 2 4 4 2 3" xfId="56086"/>
    <cellStyle name="Percent 2 2 2 4 4 2 4" xfId="56087"/>
    <cellStyle name="Percent 2 2 2 4 4 2 5" xfId="56088"/>
    <cellStyle name="Percent 2 2 2 4 4 2 6" xfId="56089"/>
    <cellStyle name="Percent 2 2 2 4 4 3" xfId="56090"/>
    <cellStyle name="Percent 2 2 2 4 4 3 2" xfId="56091"/>
    <cellStyle name="Percent 2 2 2 4 4 3 3" xfId="56092"/>
    <cellStyle name="Percent 2 2 2 4 4 4" xfId="56093"/>
    <cellStyle name="Percent 2 2 2 4 4 5" xfId="56094"/>
    <cellStyle name="Percent 2 2 2 4 4 6" xfId="56095"/>
    <cellStyle name="Percent 2 2 2 4 4 7" xfId="56096"/>
    <cellStyle name="Percent 2 2 2 4 5" xfId="56097"/>
    <cellStyle name="Percent 2 2 2 4 5 2" xfId="56098"/>
    <cellStyle name="Percent 2 2 2 4 5 2 2" xfId="56099"/>
    <cellStyle name="Percent 2 2 2 4 5 2 3" xfId="56100"/>
    <cellStyle name="Percent 2 2 2 4 5 3" xfId="56101"/>
    <cellStyle name="Percent 2 2 2 4 5 4" xfId="56102"/>
    <cellStyle name="Percent 2 2 2 4 5 5" xfId="56103"/>
    <cellStyle name="Percent 2 2 2 4 5 6" xfId="56104"/>
    <cellStyle name="Percent 2 2 2 4 6" xfId="56105"/>
    <cellStyle name="Percent 2 2 2 4 6 2" xfId="56106"/>
    <cellStyle name="Percent 2 2 2 4 6 2 2" xfId="56107"/>
    <cellStyle name="Percent 2 2 2 4 6 2 3" xfId="56108"/>
    <cellStyle name="Percent 2 2 2 4 6 3" xfId="56109"/>
    <cellStyle name="Percent 2 2 2 4 6 4" xfId="56110"/>
    <cellStyle name="Percent 2 2 2 4 6 5" xfId="56111"/>
    <cellStyle name="Percent 2 2 2 4 6 6" xfId="56112"/>
    <cellStyle name="Percent 2 2 2 4 7" xfId="56113"/>
    <cellStyle name="Percent 2 2 2 4 7 2" xfId="56114"/>
    <cellStyle name="Percent 2 2 2 4 7 2 2" xfId="56115"/>
    <cellStyle name="Percent 2 2 2 4 7 2 3" xfId="56116"/>
    <cellStyle name="Percent 2 2 2 4 7 3" xfId="56117"/>
    <cellStyle name="Percent 2 2 2 4 7 4" xfId="56118"/>
    <cellStyle name="Percent 2 2 2 4 7 5" xfId="56119"/>
    <cellStyle name="Percent 2 2 2 4 7 6" xfId="56120"/>
    <cellStyle name="Percent 2 2 2 4 8" xfId="56121"/>
    <cellStyle name="Percent 2 2 2 4 8 2" xfId="56122"/>
    <cellStyle name="Percent 2 2 2 4 8 2 2" xfId="56123"/>
    <cellStyle name="Percent 2 2 2 4 8 2 3" xfId="56124"/>
    <cellStyle name="Percent 2 2 2 4 8 3" xfId="56125"/>
    <cellStyle name="Percent 2 2 2 4 8 4" xfId="56126"/>
    <cellStyle name="Percent 2 2 2 4 8 5" xfId="56127"/>
    <cellStyle name="Percent 2 2 2 4 8 6" xfId="56128"/>
    <cellStyle name="Percent 2 2 2 4 9" xfId="56129"/>
    <cellStyle name="Percent 2 2 2 4 9 2" xfId="56130"/>
    <cellStyle name="Percent 2 2 2 4 9 3" xfId="56131"/>
    <cellStyle name="Percent 2 2 2 5" xfId="56132"/>
    <cellStyle name="Percent 2 2 2 5 10" xfId="56133"/>
    <cellStyle name="Percent 2 2 2 5 2" xfId="56134"/>
    <cellStyle name="Percent 2 2 2 5 2 2" xfId="56135"/>
    <cellStyle name="Percent 2 2 2 5 2 2 2" xfId="56136"/>
    <cellStyle name="Percent 2 2 2 5 2 2 2 2" xfId="56137"/>
    <cellStyle name="Percent 2 2 2 5 2 2 2 3" xfId="56138"/>
    <cellStyle name="Percent 2 2 2 5 2 2 3" xfId="56139"/>
    <cellStyle name="Percent 2 2 2 5 2 2 4" xfId="56140"/>
    <cellStyle name="Percent 2 2 2 5 2 2 5" xfId="56141"/>
    <cellStyle name="Percent 2 2 2 5 2 2 6" xfId="56142"/>
    <cellStyle name="Percent 2 2 2 5 2 3" xfId="56143"/>
    <cellStyle name="Percent 2 2 2 5 2 3 2" xfId="56144"/>
    <cellStyle name="Percent 2 2 2 5 2 3 2 2" xfId="56145"/>
    <cellStyle name="Percent 2 2 2 5 2 3 2 3" xfId="56146"/>
    <cellStyle name="Percent 2 2 2 5 2 3 3" xfId="56147"/>
    <cellStyle name="Percent 2 2 2 5 2 3 4" xfId="56148"/>
    <cellStyle name="Percent 2 2 2 5 2 3 5" xfId="56149"/>
    <cellStyle name="Percent 2 2 2 5 2 3 6" xfId="56150"/>
    <cellStyle name="Percent 2 2 2 5 2 4" xfId="56151"/>
    <cellStyle name="Percent 2 2 2 5 2 4 2" xfId="56152"/>
    <cellStyle name="Percent 2 2 2 5 2 4 3" xfId="56153"/>
    <cellStyle name="Percent 2 2 2 5 2 5" xfId="56154"/>
    <cellStyle name="Percent 2 2 2 5 2 6" xfId="56155"/>
    <cellStyle name="Percent 2 2 2 5 2 7" xfId="56156"/>
    <cellStyle name="Percent 2 2 2 5 2 8" xfId="56157"/>
    <cellStyle name="Percent 2 2 2 5 3" xfId="56158"/>
    <cellStyle name="Percent 2 2 2 5 3 2" xfId="56159"/>
    <cellStyle name="Percent 2 2 2 5 3 2 2" xfId="56160"/>
    <cellStyle name="Percent 2 2 2 5 3 2 2 2" xfId="56161"/>
    <cellStyle name="Percent 2 2 2 5 3 2 2 3" xfId="56162"/>
    <cellStyle name="Percent 2 2 2 5 3 2 3" xfId="56163"/>
    <cellStyle name="Percent 2 2 2 5 3 2 4" xfId="56164"/>
    <cellStyle name="Percent 2 2 2 5 3 2 5" xfId="56165"/>
    <cellStyle name="Percent 2 2 2 5 3 2 6" xfId="56166"/>
    <cellStyle name="Percent 2 2 2 5 3 3" xfId="56167"/>
    <cellStyle name="Percent 2 2 2 5 3 3 2" xfId="56168"/>
    <cellStyle name="Percent 2 2 2 5 3 3 3" xfId="56169"/>
    <cellStyle name="Percent 2 2 2 5 3 4" xfId="56170"/>
    <cellStyle name="Percent 2 2 2 5 3 5" xfId="56171"/>
    <cellStyle name="Percent 2 2 2 5 3 6" xfId="56172"/>
    <cellStyle name="Percent 2 2 2 5 3 7" xfId="56173"/>
    <cellStyle name="Percent 2 2 2 5 4" xfId="56174"/>
    <cellStyle name="Percent 2 2 2 5 4 2" xfId="56175"/>
    <cellStyle name="Percent 2 2 2 5 4 2 2" xfId="56176"/>
    <cellStyle name="Percent 2 2 2 5 4 2 3" xfId="56177"/>
    <cellStyle name="Percent 2 2 2 5 4 3" xfId="56178"/>
    <cellStyle name="Percent 2 2 2 5 4 4" xfId="56179"/>
    <cellStyle name="Percent 2 2 2 5 4 5" xfId="56180"/>
    <cellStyle name="Percent 2 2 2 5 4 6" xfId="56181"/>
    <cellStyle name="Percent 2 2 2 5 5" xfId="56182"/>
    <cellStyle name="Percent 2 2 2 5 5 2" xfId="56183"/>
    <cellStyle name="Percent 2 2 2 5 5 2 2" xfId="56184"/>
    <cellStyle name="Percent 2 2 2 5 5 2 3" xfId="56185"/>
    <cellStyle name="Percent 2 2 2 5 5 3" xfId="56186"/>
    <cellStyle name="Percent 2 2 2 5 5 4" xfId="56187"/>
    <cellStyle name="Percent 2 2 2 5 5 5" xfId="56188"/>
    <cellStyle name="Percent 2 2 2 5 5 6" xfId="56189"/>
    <cellStyle name="Percent 2 2 2 5 6" xfId="56190"/>
    <cellStyle name="Percent 2 2 2 5 6 2" xfId="56191"/>
    <cellStyle name="Percent 2 2 2 5 6 3" xfId="56192"/>
    <cellStyle name="Percent 2 2 2 5 7" xfId="56193"/>
    <cellStyle name="Percent 2 2 2 5 8" xfId="56194"/>
    <cellStyle name="Percent 2 2 2 5 9" xfId="56195"/>
    <cellStyle name="Percent 2 2 2 6" xfId="56196"/>
    <cellStyle name="Percent 2 2 2 6 2" xfId="56197"/>
    <cellStyle name="Percent 2 2 2 6 2 2" xfId="56198"/>
    <cellStyle name="Percent 2 2 2 6 2 2 2" xfId="56199"/>
    <cellStyle name="Percent 2 2 2 6 2 2 2 2" xfId="56200"/>
    <cellStyle name="Percent 2 2 2 6 2 2 2 3" xfId="56201"/>
    <cellStyle name="Percent 2 2 2 6 2 2 3" xfId="56202"/>
    <cellStyle name="Percent 2 2 2 6 2 2 4" xfId="56203"/>
    <cellStyle name="Percent 2 2 2 6 2 2 5" xfId="56204"/>
    <cellStyle name="Percent 2 2 2 6 2 2 6" xfId="56205"/>
    <cellStyle name="Percent 2 2 2 6 2 3" xfId="56206"/>
    <cellStyle name="Percent 2 2 2 6 2 3 2" xfId="56207"/>
    <cellStyle name="Percent 2 2 2 6 2 3 3" xfId="56208"/>
    <cellStyle name="Percent 2 2 2 6 2 4" xfId="56209"/>
    <cellStyle name="Percent 2 2 2 6 2 5" xfId="56210"/>
    <cellStyle name="Percent 2 2 2 6 2 6" xfId="56211"/>
    <cellStyle name="Percent 2 2 2 6 2 7" xfId="56212"/>
    <cellStyle name="Percent 2 2 2 6 3" xfId="56213"/>
    <cellStyle name="Percent 2 2 2 6 3 2" xfId="56214"/>
    <cellStyle name="Percent 2 2 2 6 3 2 2" xfId="56215"/>
    <cellStyle name="Percent 2 2 2 6 3 2 3" xfId="56216"/>
    <cellStyle name="Percent 2 2 2 6 3 3" xfId="56217"/>
    <cellStyle name="Percent 2 2 2 6 3 4" xfId="56218"/>
    <cellStyle name="Percent 2 2 2 6 3 5" xfId="56219"/>
    <cellStyle name="Percent 2 2 2 6 3 6" xfId="56220"/>
    <cellStyle name="Percent 2 2 2 6 4" xfId="56221"/>
    <cellStyle name="Percent 2 2 2 6 4 2" xfId="56222"/>
    <cellStyle name="Percent 2 2 2 6 4 2 2" xfId="56223"/>
    <cellStyle name="Percent 2 2 2 6 4 2 3" xfId="56224"/>
    <cellStyle name="Percent 2 2 2 6 4 3" xfId="56225"/>
    <cellStyle name="Percent 2 2 2 6 4 4" xfId="56226"/>
    <cellStyle name="Percent 2 2 2 6 4 5" xfId="56227"/>
    <cellStyle name="Percent 2 2 2 6 4 6" xfId="56228"/>
    <cellStyle name="Percent 2 2 2 6 5" xfId="56229"/>
    <cellStyle name="Percent 2 2 2 6 5 2" xfId="56230"/>
    <cellStyle name="Percent 2 2 2 6 5 3" xfId="56231"/>
    <cellStyle name="Percent 2 2 2 6 6" xfId="56232"/>
    <cellStyle name="Percent 2 2 2 6 7" xfId="56233"/>
    <cellStyle name="Percent 2 2 2 6 8" xfId="56234"/>
    <cellStyle name="Percent 2 2 2 6 9" xfId="56235"/>
    <cellStyle name="Percent 2 2 2 7" xfId="56236"/>
    <cellStyle name="Percent 2 2 2 7 2" xfId="56237"/>
    <cellStyle name="Percent 2 2 2 7 2 2" xfId="56238"/>
    <cellStyle name="Percent 2 2 2 7 2 2 2" xfId="56239"/>
    <cellStyle name="Percent 2 2 2 7 2 2 3" xfId="56240"/>
    <cellStyle name="Percent 2 2 2 7 2 3" xfId="56241"/>
    <cellStyle name="Percent 2 2 2 7 2 4" xfId="56242"/>
    <cellStyle name="Percent 2 2 2 7 2 5" xfId="56243"/>
    <cellStyle name="Percent 2 2 2 7 2 6" xfId="56244"/>
    <cellStyle name="Percent 2 2 2 7 3" xfId="56245"/>
    <cellStyle name="Percent 2 2 2 7 3 2" xfId="56246"/>
    <cellStyle name="Percent 2 2 2 7 3 3" xfId="56247"/>
    <cellStyle name="Percent 2 2 2 7 4" xfId="56248"/>
    <cellStyle name="Percent 2 2 2 7 5" xfId="56249"/>
    <cellStyle name="Percent 2 2 2 7 6" xfId="56250"/>
    <cellStyle name="Percent 2 2 2 7 7" xfId="56251"/>
    <cellStyle name="Percent 2 2 2 8" xfId="56252"/>
    <cellStyle name="Percent 2 2 2 8 2" xfId="56253"/>
    <cellStyle name="Percent 2 2 2 8 2 2" xfId="56254"/>
    <cellStyle name="Percent 2 2 2 8 2 3" xfId="56255"/>
    <cellStyle name="Percent 2 2 2 8 3" xfId="56256"/>
    <cellStyle name="Percent 2 2 2 8 4" xfId="56257"/>
    <cellStyle name="Percent 2 2 2 8 5" xfId="56258"/>
    <cellStyle name="Percent 2 2 2 8 6" xfId="56259"/>
    <cellStyle name="Percent 2 2 2 9" xfId="56260"/>
    <cellStyle name="Percent 2 2 2 9 2" xfId="56261"/>
    <cellStyle name="Percent 2 2 2 9 2 2" xfId="56262"/>
    <cellStyle name="Percent 2 2 2 9 2 3" xfId="56263"/>
    <cellStyle name="Percent 2 2 2 9 3" xfId="56264"/>
    <cellStyle name="Percent 2 2 2 9 4" xfId="56265"/>
    <cellStyle name="Percent 2 2 2 9 5" xfId="56266"/>
    <cellStyle name="Percent 2 2 2 9 6" xfId="56267"/>
    <cellStyle name="Percent 2 2 20" xfId="56268"/>
    <cellStyle name="Percent 2 2 3" xfId="553"/>
    <cellStyle name="Percent 2 2 3 10" xfId="56269"/>
    <cellStyle name="Percent 2 2 3 10 2" xfId="56270"/>
    <cellStyle name="Percent 2 2 3 10 2 2" xfId="56271"/>
    <cellStyle name="Percent 2 2 3 10 2 3" xfId="56272"/>
    <cellStyle name="Percent 2 2 3 10 3" xfId="56273"/>
    <cellStyle name="Percent 2 2 3 10 4" xfId="56274"/>
    <cellStyle name="Percent 2 2 3 10 5" xfId="56275"/>
    <cellStyle name="Percent 2 2 3 10 6" xfId="56276"/>
    <cellStyle name="Percent 2 2 3 11" xfId="56277"/>
    <cellStyle name="Percent 2 2 3 11 2" xfId="56278"/>
    <cellStyle name="Percent 2 2 3 11 2 2" xfId="56279"/>
    <cellStyle name="Percent 2 2 3 11 2 3" xfId="56280"/>
    <cellStyle name="Percent 2 2 3 11 3" xfId="56281"/>
    <cellStyle name="Percent 2 2 3 11 4" xfId="56282"/>
    <cellStyle name="Percent 2 2 3 11 5" xfId="56283"/>
    <cellStyle name="Percent 2 2 3 11 6" xfId="56284"/>
    <cellStyle name="Percent 2 2 3 12" xfId="56285"/>
    <cellStyle name="Percent 2 2 3 12 2" xfId="56286"/>
    <cellStyle name="Percent 2 2 3 12 3" xfId="56287"/>
    <cellStyle name="Percent 2 2 3 13" xfId="56288"/>
    <cellStyle name="Percent 2 2 3 14" xfId="56289"/>
    <cellStyle name="Percent 2 2 3 15" xfId="56290"/>
    <cellStyle name="Percent 2 2 3 16" xfId="56291"/>
    <cellStyle name="Percent 2 2 3 2" xfId="56292"/>
    <cellStyle name="Percent 2 2 3 2 10" xfId="56293"/>
    <cellStyle name="Percent 2 2 3 2 10 2" xfId="56294"/>
    <cellStyle name="Percent 2 2 3 2 10 3" xfId="56295"/>
    <cellStyle name="Percent 2 2 3 2 11" xfId="56296"/>
    <cellStyle name="Percent 2 2 3 2 12" xfId="56297"/>
    <cellStyle name="Percent 2 2 3 2 13" xfId="56298"/>
    <cellStyle name="Percent 2 2 3 2 14" xfId="56299"/>
    <cellStyle name="Percent 2 2 3 2 2" xfId="56300"/>
    <cellStyle name="Percent 2 2 3 2 2 10" xfId="56301"/>
    <cellStyle name="Percent 2 2 3 2 2 11" xfId="56302"/>
    <cellStyle name="Percent 2 2 3 2 2 12" xfId="56303"/>
    <cellStyle name="Percent 2 2 3 2 2 13" xfId="56304"/>
    <cellStyle name="Percent 2 2 3 2 2 2" xfId="56305"/>
    <cellStyle name="Percent 2 2 3 2 2 2 10" xfId="56306"/>
    <cellStyle name="Percent 2 2 3 2 2 2 2" xfId="56307"/>
    <cellStyle name="Percent 2 2 3 2 2 2 2 2" xfId="56308"/>
    <cellStyle name="Percent 2 2 3 2 2 2 2 2 2" xfId="56309"/>
    <cellStyle name="Percent 2 2 3 2 2 2 2 2 2 2" xfId="56310"/>
    <cellStyle name="Percent 2 2 3 2 2 2 2 2 2 3" xfId="56311"/>
    <cellStyle name="Percent 2 2 3 2 2 2 2 2 3" xfId="56312"/>
    <cellStyle name="Percent 2 2 3 2 2 2 2 2 4" xfId="56313"/>
    <cellStyle name="Percent 2 2 3 2 2 2 2 2 5" xfId="56314"/>
    <cellStyle name="Percent 2 2 3 2 2 2 2 2 6" xfId="56315"/>
    <cellStyle name="Percent 2 2 3 2 2 2 2 3" xfId="56316"/>
    <cellStyle name="Percent 2 2 3 2 2 2 2 3 2" xfId="56317"/>
    <cellStyle name="Percent 2 2 3 2 2 2 2 3 2 2" xfId="56318"/>
    <cellStyle name="Percent 2 2 3 2 2 2 2 3 2 3" xfId="56319"/>
    <cellStyle name="Percent 2 2 3 2 2 2 2 3 3" xfId="56320"/>
    <cellStyle name="Percent 2 2 3 2 2 2 2 3 4" xfId="56321"/>
    <cellStyle name="Percent 2 2 3 2 2 2 2 3 5" xfId="56322"/>
    <cellStyle name="Percent 2 2 3 2 2 2 2 3 6" xfId="56323"/>
    <cellStyle name="Percent 2 2 3 2 2 2 2 4" xfId="56324"/>
    <cellStyle name="Percent 2 2 3 2 2 2 2 4 2" xfId="56325"/>
    <cellStyle name="Percent 2 2 3 2 2 2 2 4 3" xfId="56326"/>
    <cellStyle name="Percent 2 2 3 2 2 2 2 5" xfId="56327"/>
    <cellStyle name="Percent 2 2 3 2 2 2 2 6" xfId="56328"/>
    <cellStyle name="Percent 2 2 3 2 2 2 2 7" xfId="56329"/>
    <cellStyle name="Percent 2 2 3 2 2 2 2 8" xfId="56330"/>
    <cellStyle name="Percent 2 2 3 2 2 2 3" xfId="56331"/>
    <cellStyle name="Percent 2 2 3 2 2 2 3 2" xfId="56332"/>
    <cellStyle name="Percent 2 2 3 2 2 2 3 2 2" xfId="56333"/>
    <cellStyle name="Percent 2 2 3 2 2 2 3 2 2 2" xfId="56334"/>
    <cellStyle name="Percent 2 2 3 2 2 2 3 2 2 3" xfId="56335"/>
    <cellStyle name="Percent 2 2 3 2 2 2 3 2 3" xfId="56336"/>
    <cellStyle name="Percent 2 2 3 2 2 2 3 2 4" xfId="56337"/>
    <cellStyle name="Percent 2 2 3 2 2 2 3 2 5" xfId="56338"/>
    <cellStyle name="Percent 2 2 3 2 2 2 3 2 6" xfId="56339"/>
    <cellStyle name="Percent 2 2 3 2 2 2 3 3" xfId="56340"/>
    <cellStyle name="Percent 2 2 3 2 2 2 3 3 2" xfId="56341"/>
    <cellStyle name="Percent 2 2 3 2 2 2 3 3 3" xfId="56342"/>
    <cellStyle name="Percent 2 2 3 2 2 2 3 4" xfId="56343"/>
    <cellStyle name="Percent 2 2 3 2 2 2 3 5" xfId="56344"/>
    <cellStyle name="Percent 2 2 3 2 2 2 3 6" xfId="56345"/>
    <cellStyle name="Percent 2 2 3 2 2 2 3 7" xfId="56346"/>
    <cellStyle name="Percent 2 2 3 2 2 2 4" xfId="56347"/>
    <cellStyle name="Percent 2 2 3 2 2 2 4 2" xfId="56348"/>
    <cellStyle name="Percent 2 2 3 2 2 2 4 2 2" xfId="56349"/>
    <cellStyle name="Percent 2 2 3 2 2 2 4 2 3" xfId="56350"/>
    <cellStyle name="Percent 2 2 3 2 2 2 4 3" xfId="56351"/>
    <cellStyle name="Percent 2 2 3 2 2 2 4 4" xfId="56352"/>
    <cellStyle name="Percent 2 2 3 2 2 2 4 5" xfId="56353"/>
    <cellStyle name="Percent 2 2 3 2 2 2 4 6" xfId="56354"/>
    <cellStyle name="Percent 2 2 3 2 2 2 5" xfId="56355"/>
    <cellStyle name="Percent 2 2 3 2 2 2 5 2" xfId="56356"/>
    <cellStyle name="Percent 2 2 3 2 2 2 5 2 2" xfId="56357"/>
    <cellStyle name="Percent 2 2 3 2 2 2 5 2 3" xfId="56358"/>
    <cellStyle name="Percent 2 2 3 2 2 2 5 3" xfId="56359"/>
    <cellStyle name="Percent 2 2 3 2 2 2 5 4" xfId="56360"/>
    <cellStyle name="Percent 2 2 3 2 2 2 5 5" xfId="56361"/>
    <cellStyle name="Percent 2 2 3 2 2 2 5 6" xfId="56362"/>
    <cellStyle name="Percent 2 2 3 2 2 2 6" xfId="56363"/>
    <cellStyle name="Percent 2 2 3 2 2 2 6 2" xfId="56364"/>
    <cellStyle name="Percent 2 2 3 2 2 2 6 3" xfId="56365"/>
    <cellStyle name="Percent 2 2 3 2 2 2 7" xfId="56366"/>
    <cellStyle name="Percent 2 2 3 2 2 2 8" xfId="56367"/>
    <cellStyle name="Percent 2 2 3 2 2 2 9" xfId="56368"/>
    <cellStyle name="Percent 2 2 3 2 2 3" xfId="56369"/>
    <cellStyle name="Percent 2 2 3 2 2 3 2" xfId="56370"/>
    <cellStyle name="Percent 2 2 3 2 2 3 2 2" xfId="56371"/>
    <cellStyle name="Percent 2 2 3 2 2 3 2 2 2" xfId="56372"/>
    <cellStyle name="Percent 2 2 3 2 2 3 2 2 2 2" xfId="56373"/>
    <cellStyle name="Percent 2 2 3 2 2 3 2 2 2 3" xfId="56374"/>
    <cellStyle name="Percent 2 2 3 2 2 3 2 2 3" xfId="56375"/>
    <cellStyle name="Percent 2 2 3 2 2 3 2 2 4" xfId="56376"/>
    <cellStyle name="Percent 2 2 3 2 2 3 2 2 5" xfId="56377"/>
    <cellStyle name="Percent 2 2 3 2 2 3 2 2 6" xfId="56378"/>
    <cellStyle name="Percent 2 2 3 2 2 3 2 3" xfId="56379"/>
    <cellStyle name="Percent 2 2 3 2 2 3 2 3 2" xfId="56380"/>
    <cellStyle name="Percent 2 2 3 2 2 3 2 3 3" xfId="56381"/>
    <cellStyle name="Percent 2 2 3 2 2 3 2 4" xfId="56382"/>
    <cellStyle name="Percent 2 2 3 2 2 3 2 5" xfId="56383"/>
    <cellStyle name="Percent 2 2 3 2 2 3 2 6" xfId="56384"/>
    <cellStyle name="Percent 2 2 3 2 2 3 2 7" xfId="56385"/>
    <cellStyle name="Percent 2 2 3 2 2 3 3" xfId="56386"/>
    <cellStyle name="Percent 2 2 3 2 2 3 3 2" xfId="56387"/>
    <cellStyle name="Percent 2 2 3 2 2 3 3 2 2" xfId="56388"/>
    <cellStyle name="Percent 2 2 3 2 2 3 3 2 3" xfId="56389"/>
    <cellStyle name="Percent 2 2 3 2 2 3 3 3" xfId="56390"/>
    <cellStyle name="Percent 2 2 3 2 2 3 3 4" xfId="56391"/>
    <cellStyle name="Percent 2 2 3 2 2 3 3 5" xfId="56392"/>
    <cellStyle name="Percent 2 2 3 2 2 3 3 6" xfId="56393"/>
    <cellStyle name="Percent 2 2 3 2 2 3 4" xfId="56394"/>
    <cellStyle name="Percent 2 2 3 2 2 3 4 2" xfId="56395"/>
    <cellStyle name="Percent 2 2 3 2 2 3 4 2 2" xfId="56396"/>
    <cellStyle name="Percent 2 2 3 2 2 3 4 2 3" xfId="56397"/>
    <cellStyle name="Percent 2 2 3 2 2 3 4 3" xfId="56398"/>
    <cellStyle name="Percent 2 2 3 2 2 3 4 4" xfId="56399"/>
    <cellStyle name="Percent 2 2 3 2 2 3 4 5" xfId="56400"/>
    <cellStyle name="Percent 2 2 3 2 2 3 4 6" xfId="56401"/>
    <cellStyle name="Percent 2 2 3 2 2 3 5" xfId="56402"/>
    <cellStyle name="Percent 2 2 3 2 2 3 5 2" xfId="56403"/>
    <cellStyle name="Percent 2 2 3 2 2 3 5 3" xfId="56404"/>
    <cellStyle name="Percent 2 2 3 2 2 3 6" xfId="56405"/>
    <cellStyle name="Percent 2 2 3 2 2 3 7" xfId="56406"/>
    <cellStyle name="Percent 2 2 3 2 2 3 8" xfId="56407"/>
    <cellStyle name="Percent 2 2 3 2 2 3 9" xfId="56408"/>
    <cellStyle name="Percent 2 2 3 2 2 4" xfId="56409"/>
    <cellStyle name="Percent 2 2 3 2 2 4 2" xfId="56410"/>
    <cellStyle name="Percent 2 2 3 2 2 4 2 2" xfId="56411"/>
    <cellStyle name="Percent 2 2 3 2 2 4 2 2 2" xfId="56412"/>
    <cellStyle name="Percent 2 2 3 2 2 4 2 2 3" xfId="56413"/>
    <cellStyle name="Percent 2 2 3 2 2 4 2 3" xfId="56414"/>
    <cellStyle name="Percent 2 2 3 2 2 4 2 4" xfId="56415"/>
    <cellStyle name="Percent 2 2 3 2 2 4 2 5" xfId="56416"/>
    <cellStyle name="Percent 2 2 3 2 2 4 2 6" xfId="56417"/>
    <cellStyle name="Percent 2 2 3 2 2 4 3" xfId="56418"/>
    <cellStyle name="Percent 2 2 3 2 2 4 3 2" xfId="56419"/>
    <cellStyle name="Percent 2 2 3 2 2 4 3 3" xfId="56420"/>
    <cellStyle name="Percent 2 2 3 2 2 4 4" xfId="56421"/>
    <cellStyle name="Percent 2 2 3 2 2 4 5" xfId="56422"/>
    <cellStyle name="Percent 2 2 3 2 2 4 6" xfId="56423"/>
    <cellStyle name="Percent 2 2 3 2 2 4 7" xfId="56424"/>
    <cellStyle name="Percent 2 2 3 2 2 5" xfId="56425"/>
    <cellStyle name="Percent 2 2 3 2 2 5 2" xfId="56426"/>
    <cellStyle name="Percent 2 2 3 2 2 5 2 2" xfId="56427"/>
    <cellStyle name="Percent 2 2 3 2 2 5 2 3" xfId="56428"/>
    <cellStyle name="Percent 2 2 3 2 2 5 3" xfId="56429"/>
    <cellStyle name="Percent 2 2 3 2 2 5 4" xfId="56430"/>
    <cellStyle name="Percent 2 2 3 2 2 5 5" xfId="56431"/>
    <cellStyle name="Percent 2 2 3 2 2 5 6" xfId="56432"/>
    <cellStyle name="Percent 2 2 3 2 2 6" xfId="56433"/>
    <cellStyle name="Percent 2 2 3 2 2 6 2" xfId="56434"/>
    <cellStyle name="Percent 2 2 3 2 2 6 2 2" xfId="56435"/>
    <cellStyle name="Percent 2 2 3 2 2 6 2 3" xfId="56436"/>
    <cellStyle name="Percent 2 2 3 2 2 6 3" xfId="56437"/>
    <cellStyle name="Percent 2 2 3 2 2 6 4" xfId="56438"/>
    <cellStyle name="Percent 2 2 3 2 2 6 5" xfId="56439"/>
    <cellStyle name="Percent 2 2 3 2 2 6 6" xfId="56440"/>
    <cellStyle name="Percent 2 2 3 2 2 7" xfId="56441"/>
    <cellStyle name="Percent 2 2 3 2 2 7 2" xfId="56442"/>
    <cellStyle name="Percent 2 2 3 2 2 7 2 2" xfId="56443"/>
    <cellStyle name="Percent 2 2 3 2 2 7 2 3" xfId="56444"/>
    <cellStyle name="Percent 2 2 3 2 2 7 3" xfId="56445"/>
    <cellStyle name="Percent 2 2 3 2 2 7 4" xfId="56446"/>
    <cellStyle name="Percent 2 2 3 2 2 7 5" xfId="56447"/>
    <cellStyle name="Percent 2 2 3 2 2 7 6" xfId="56448"/>
    <cellStyle name="Percent 2 2 3 2 2 8" xfId="56449"/>
    <cellStyle name="Percent 2 2 3 2 2 8 2" xfId="56450"/>
    <cellStyle name="Percent 2 2 3 2 2 8 2 2" xfId="56451"/>
    <cellStyle name="Percent 2 2 3 2 2 8 2 3" xfId="56452"/>
    <cellStyle name="Percent 2 2 3 2 2 8 3" xfId="56453"/>
    <cellStyle name="Percent 2 2 3 2 2 8 4" xfId="56454"/>
    <cellStyle name="Percent 2 2 3 2 2 8 5" xfId="56455"/>
    <cellStyle name="Percent 2 2 3 2 2 8 6" xfId="56456"/>
    <cellStyle name="Percent 2 2 3 2 2 9" xfId="56457"/>
    <cellStyle name="Percent 2 2 3 2 2 9 2" xfId="56458"/>
    <cellStyle name="Percent 2 2 3 2 2 9 3" xfId="56459"/>
    <cellStyle name="Percent 2 2 3 2 3" xfId="56460"/>
    <cellStyle name="Percent 2 2 3 2 3 10" xfId="56461"/>
    <cellStyle name="Percent 2 2 3 2 3 2" xfId="56462"/>
    <cellStyle name="Percent 2 2 3 2 3 2 2" xfId="56463"/>
    <cellStyle name="Percent 2 2 3 2 3 2 2 2" xfId="56464"/>
    <cellStyle name="Percent 2 2 3 2 3 2 2 2 2" xfId="56465"/>
    <cellStyle name="Percent 2 2 3 2 3 2 2 2 3" xfId="56466"/>
    <cellStyle name="Percent 2 2 3 2 3 2 2 3" xfId="56467"/>
    <cellStyle name="Percent 2 2 3 2 3 2 2 4" xfId="56468"/>
    <cellStyle name="Percent 2 2 3 2 3 2 2 5" xfId="56469"/>
    <cellStyle name="Percent 2 2 3 2 3 2 2 6" xfId="56470"/>
    <cellStyle name="Percent 2 2 3 2 3 2 3" xfId="56471"/>
    <cellStyle name="Percent 2 2 3 2 3 2 3 2" xfId="56472"/>
    <cellStyle name="Percent 2 2 3 2 3 2 3 2 2" xfId="56473"/>
    <cellStyle name="Percent 2 2 3 2 3 2 3 2 3" xfId="56474"/>
    <cellStyle name="Percent 2 2 3 2 3 2 3 3" xfId="56475"/>
    <cellStyle name="Percent 2 2 3 2 3 2 3 4" xfId="56476"/>
    <cellStyle name="Percent 2 2 3 2 3 2 3 5" xfId="56477"/>
    <cellStyle name="Percent 2 2 3 2 3 2 3 6" xfId="56478"/>
    <cellStyle name="Percent 2 2 3 2 3 2 4" xfId="56479"/>
    <cellStyle name="Percent 2 2 3 2 3 2 4 2" xfId="56480"/>
    <cellStyle name="Percent 2 2 3 2 3 2 4 3" xfId="56481"/>
    <cellStyle name="Percent 2 2 3 2 3 2 5" xfId="56482"/>
    <cellStyle name="Percent 2 2 3 2 3 2 6" xfId="56483"/>
    <cellStyle name="Percent 2 2 3 2 3 2 7" xfId="56484"/>
    <cellStyle name="Percent 2 2 3 2 3 2 8" xfId="56485"/>
    <cellStyle name="Percent 2 2 3 2 3 3" xfId="56486"/>
    <cellStyle name="Percent 2 2 3 2 3 3 2" xfId="56487"/>
    <cellStyle name="Percent 2 2 3 2 3 3 2 2" xfId="56488"/>
    <cellStyle name="Percent 2 2 3 2 3 3 2 2 2" xfId="56489"/>
    <cellStyle name="Percent 2 2 3 2 3 3 2 2 3" xfId="56490"/>
    <cellStyle name="Percent 2 2 3 2 3 3 2 3" xfId="56491"/>
    <cellStyle name="Percent 2 2 3 2 3 3 2 4" xfId="56492"/>
    <cellStyle name="Percent 2 2 3 2 3 3 2 5" xfId="56493"/>
    <cellStyle name="Percent 2 2 3 2 3 3 2 6" xfId="56494"/>
    <cellStyle name="Percent 2 2 3 2 3 3 3" xfId="56495"/>
    <cellStyle name="Percent 2 2 3 2 3 3 3 2" xfId="56496"/>
    <cellStyle name="Percent 2 2 3 2 3 3 3 3" xfId="56497"/>
    <cellStyle name="Percent 2 2 3 2 3 3 4" xfId="56498"/>
    <cellStyle name="Percent 2 2 3 2 3 3 5" xfId="56499"/>
    <cellStyle name="Percent 2 2 3 2 3 3 6" xfId="56500"/>
    <cellStyle name="Percent 2 2 3 2 3 3 7" xfId="56501"/>
    <cellStyle name="Percent 2 2 3 2 3 4" xfId="56502"/>
    <cellStyle name="Percent 2 2 3 2 3 4 2" xfId="56503"/>
    <cellStyle name="Percent 2 2 3 2 3 4 2 2" xfId="56504"/>
    <cellStyle name="Percent 2 2 3 2 3 4 2 3" xfId="56505"/>
    <cellStyle name="Percent 2 2 3 2 3 4 3" xfId="56506"/>
    <cellStyle name="Percent 2 2 3 2 3 4 4" xfId="56507"/>
    <cellStyle name="Percent 2 2 3 2 3 4 5" xfId="56508"/>
    <cellStyle name="Percent 2 2 3 2 3 4 6" xfId="56509"/>
    <cellStyle name="Percent 2 2 3 2 3 5" xfId="56510"/>
    <cellStyle name="Percent 2 2 3 2 3 5 2" xfId="56511"/>
    <cellStyle name="Percent 2 2 3 2 3 5 2 2" xfId="56512"/>
    <cellStyle name="Percent 2 2 3 2 3 5 2 3" xfId="56513"/>
    <cellStyle name="Percent 2 2 3 2 3 5 3" xfId="56514"/>
    <cellStyle name="Percent 2 2 3 2 3 5 4" xfId="56515"/>
    <cellStyle name="Percent 2 2 3 2 3 5 5" xfId="56516"/>
    <cellStyle name="Percent 2 2 3 2 3 5 6" xfId="56517"/>
    <cellStyle name="Percent 2 2 3 2 3 6" xfId="56518"/>
    <cellStyle name="Percent 2 2 3 2 3 6 2" xfId="56519"/>
    <cellStyle name="Percent 2 2 3 2 3 6 3" xfId="56520"/>
    <cellStyle name="Percent 2 2 3 2 3 7" xfId="56521"/>
    <cellStyle name="Percent 2 2 3 2 3 8" xfId="56522"/>
    <cellStyle name="Percent 2 2 3 2 3 9" xfId="56523"/>
    <cellStyle name="Percent 2 2 3 2 4" xfId="56524"/>
    <cellStyle name="Percent 2 2 3 2 4 2" xfId="56525"/>
    <cellStyle name="Percent 2 2 3 2 4 2 2" xfId="56526"/>
    <cellStyle name="Percent 2 2 3 2 4 2 2 2" xfId="56527"/>
    <cellStyle name="Percent 2 2 3 2 4 2 2 2 2" xfId="56528"/>
    <cellStyle name="Percent 2 2 3 2 4 2 2 2 3" xfId="56529"/>
    <cellStyle name="Percent 2 2 3 2 4 2 2 3" xfId="56530"/>
    <cellStyle name="Percent 2 2 3 2 4 2 2 4" xfId="56531"/>
    <cellStyle name="Percent 2 2 3 2 4 2 2 5" xfId="56532"/>
    <cellStyle name="Percent 2 2 3 2 4 2 2 6" xfId="56533"/>
    <cellStyle name="Percent 2 2 3 2 4 2 3" xfId="56534"/>
    <cellStyle name="Percent 2 2 3 2 4 2 3 2" xfId="56535"/>
    <cellStyle name="Percent 2 2 3 2 4 2 3 3" xfId="56536"/>
    <cellStyle name="Percent 2 2 3 2 4 2 4" xfId="56537"/>
    <cellStyle name="Percent 2 2 3 2 4 2 5" xfId="56538"/>
    <cellStyle name="Percent 2 2 3 2 4 2 6" xfId="56539"/>
    <cellStyle name="Percent 2 2 3 2 4 2 7" xfId="56540"/>
    <cellStyle name="Percent 2 2 3 2 4 3" xfId="56541"/>
    <cellStyle name="Percent 2 2 3 2 4 3 2" xfId="56542"/>
    <cellStyle name="Percent 2 2 3 2 4 3 2 2" xfId="56543"/>
    <cellStyle name="Percent 2 2 3 2 4 3 2 3" xfId="56544"/>
    <cellStyle name="Percent 2 2 3 2 4 3 3" xfId="56545"/>
    <cellStyle name="Percent 2 2 3 2 4 3 4" xfId="56546"/>
    <cellStyle name="Percent 2 2 3 2 4 3 5" xfId="56547"/>
    <cellStyle name="Percent 2 2 3 2 4 3 6" xfId="56548"/>
    <cellStyle name="Percent 2 2 3 2 4 4" xfId="56549"/>
    <cellStyle name="Percent 2 2 3 2 4 4 2" xfId="56550"/>
    <cellStyle name="Percent 2 2 3 2 4 4 2 2" xfId="56551"/>
    <cellStyle name="Percent 2 2 3 2 4 4 2 3" xfId="56552"/>
    <cellStyle name="Percent 2 2 3 2 4 4 3" xfId="56553"/>
    <cellStyle name="Percent 2 2 3 2 4 4 4" xfId="56554"/>
    <cellStyle name="Percent 2 2 3 2 4 4 5" xfId="56555"/>
    <cellStyle name="Percent 2 2 3 2 4 4 6" xfId="56556"/>
    <cellStyle name="Percent 2 2 3 2 4 5" xfId="56557"/>
    <cellStyle name="Percent 2 2 3 2 4 5 2" xfId="56558"/>
    <cellStyle name="Percent 2 2 3 2 4 5 3" xfId="56559"/>
    <cellStyle name="Percent 2 2 3 2 4 6" xfId="56560"/>
    <cellStyle name="Percent 2 2 3 2 4 7" xfId="56561"/>
    <cellStyle name="Percent 2 2 3 2 4 8" xfId="56562"/>
    <cellStyle name="Percent 2 2 3 2 4 9" xfId="56563"/>
    <cellStyle name="Percent 2 2 3 2 5" xfId="56564"/>
    <cellStyle name="Percent 2 2 3 2 5 2" xfId="56565"/>
    <cellStyle name="Percent 2 2 3 2 5 2 2" xfId="56566"/>
    <cellStyle name="Percent 2 2 3 2 5 2 2 2" xfId="56567"/>
    <cellStyle name="Percent 2 2 3 2 5 2 2 3" xfId="56568"/>
    <cellStyle name="Percent 2 2 3 2 5 2 3" xfId="56569"/>
    <cellStyle name="Percent 2 2 3 2 5 2 4" xfId="56570"/>
    <cellStyle name="Percent 2 2 3 2 5 2 5" xfId="56571"/>
    <cellStyle name="Percent 2 2 3 2 5 2 6" xfId="56572"/>
    <cellStyle name="Percent 2 2 3 2 5 3" xfId="56573"/>
    <cellStyle name="Percent 2 2 3 2 5 3 2" xfId="56574"/>
    <cellStyle name="Percent 2 2 3 2 5 3 3" xfId="56575"/>
    <cellStyle name="Percent 2 2 3 2 5 4" xfId="56576"/>
    <cellStyle name="Percent 2 2 3 2 5 5" xfId="56577"/>
    <cellStyle name="Percent 2 2 3 2 5 6" xfId="56578"/>
    <cellStyle name="Percent 2 2 3 2 5 7" xfId="56579"/>
    <cellStyle name="Percent 2 2 3 2 6" xfId="56580"/>
    <cellStyle name="Percent 2 2 3 2 6 2" xfId="56581"/>
    <cellStyle name="Percent 2 2 3 2 6 2 2" xfId="56582"/>
    <cellStyle name="Percent 2 2 3 2 6 2 3" xfId="56583"/>
    <cellStyle name="Percent 2 2 3 2 6 3" xfId="56584"/>
    <cellStyle name="Percent 2 2 3 2 6 4" xfId="56585"/>
    <cellStyle name="Percent 2 2 3 2 6 5" xfId="56586"/>
    <cellStyle name="Percent 2 2 3 2 6 6" xfId="56587"/>
    <cellStyle name="Percent 2 2 3 2 7" xfId="56588"/>
    <cellStyle name="Percent 2 2 3 2 7 2" xfId="56589"/>
    <cellStyle name="Percent 2 2 3 2 7 2 2" xfId="56590"/>
    <cellStyle name="Percent 2 2 3 2 7 2 3" xfId="56591"/>
    <cellStyle name="Percent 2 2 3 2 7 3" xfId="56592"/>
    <cellStyle name="Percent 2 2 3 2 7 4" xfId="56593"/>
    <cellStyle name="Percent 2 2 3 2 7 5" xfId="56594"/>
    <cellStyle name="Percent 2 2 3 2 7 6" xfId="56595"/>
    <cellStyle name="Percent 2 2 3 2 8" xfId="56596"/>
    <cellStyle name="Percent 2 2 3 2 8 2" xfId="56597"/>
    <cellStyle name="Percent 2 2 3 2 8 2 2" xfId="56598"/>
    <cellStyle name="Percent 2 2 3 2 8 2 3" xfId="56599"/>
    <cellStyle name="Percent 2 2 3 2 8 3" xfId="56600"/>
    <cellStyle name="Percent 2 2 3 2 8 4" xfId="56601"/>
    <cellStyle name="Percent 2 2 3 2 8 5" xfId="56602"/>
    <cellStyle name="Percent 2 2 3 2 8 6" xfId="56603"/>
    <cellStyle name="Percent 2 2 3 2 9" xfId="56604"/>
    <cellStyle name="Percent 2 2 3 2 9 2" xfId="56605"/>
    <cellStyle name="Percent 2 2 3 2 9 2 2" xfId="56606"/>
    <cellStyle name="Percent 2 2 3 2 9 2 3" xfId="56607"/>
    <cellStyle name="Percent 2 2 3 2 9 3" xfId="56608"/>
    <cellStyle name="Percent 2 2 3 2 9 4" xfId="56609"/>
    <cellStyle name="Percent 2 2 3 2 9 5" xfId="56610"/>
    <cellStyle name="Percent 2 2 3 2 9 6" xfId="56611"/>
    <cellStyle name="Percent 2 2 3 3" xfId="56612"/>
    <cellStyle name="Percent 2 2 3 3 10" xfId="56613"/>
    <cellStyle name="Percent 2 2 3 3 10 2" xfId="56614"/>
    <cellStyle name="Percent 2 2 3 3 10 3" xfId="56615"/>
    <cellStyle name="Percent 2 2 3 3 11" xfId="56616"/>
    <cellStyle name="Percent 2 2 3 3 12" xfId="56617"/>
    <cellStyle name="Percent 2 2 3 3 13" xfId="56618"/>
    <cellStyle name="Percent 2 2 3 3 14" xfId="56619"/>
    <cellStyle name="Percent 2 2 3 3 2" xfId="56620"/>
    <cellStyle name="Percent 2 2 3 3 2 10" xfId="56621"/>
    <cellStyle name="Percent 2 2 3 3 2 11" xfId="56622"/>
    <cellStyle name="Percent 2 2 3 3 2 12" xfId="56623"/>
    <cellStyle name="Percent 2 2 3 3 2 13" xfId="56624"/>
    <cellStyle name="Percent 2 2 3 3 2 2" xfId="56625"/>
    <cellStyle name="Percent 2 2 3 3 2 2 10" xfId="56626"/>
    <cellStyle name="Percent 2 2 3 3 2 2 2" xfId="56627"/>
    <cellStyle name="Percent 2 2 3 3 2 2 2 2" xfId="56628"/>
    <cellStyle name="Percent 2 2 3 3 2 2 2 2 2" xfId="56629"/>
    <cellStyle name="Percent 2 2 3 3 2 2 2 2 2 2" xfId="56630"/>
    <cellStyle name="Percent 2 2 3 3 2 2 2 2 2 3" xfId="56631"/>
    <cellStyle name="Percent 2 2 3 3 2 2 2 2 3" xfId="56632"/>
    <cellStyle name="Percent 2 2 3 3 2 2 2 2 4" xfId="56633"/>
    <cellStyle name="Percent 2 2 3 3 2 2 2 2 5" xfId="56634"/>
    <cellStyle name="Percent 2 2 3 3 2 2 2 2 6" xfId="56635"/>
    <cellStyle name="Percent 2 2 3 3 2 2 2 3" xfId="56636"/>
    <cellStyle name="Percent 2 2 3 3 2 2 2 3 2" xfId="56637"/>
    <cellStyle name="Percent 2 2 3 3 2 2 2 3 2 2" xfId="56638"/>
    <cellStyle name="Percent 2 2 3 3 2 2 2 3 2 3" xfId="56639"/>
    <cellStyle name="Percent 2 2 3 3 2 2 2 3 3" xfId="56640"/>
    <cellStyle name="Percent 2 2 3 3 2 2 2 3 4" xfId="56641"/>
    <cellStyle name="Percent 2 2 3 3 2 2 2 3 5" xfId="56642"/>
    <cellStyle name="Percent 2 2 3 3 2 2 2 3 6" xfId="56643"/>
    <cellStyle name="Percent 2 2 3 3 2 2 2 4" xfId="56644"/>
    <cellStyle name="Percent 2 2 3 3 2 2 2 4 2" xfId="56645"/>
    <cellStyle name="Percent 2 2 3 3 2 2 2 4 3" xfId="56646"/>
    <cellStyle name="Percent 2 2 3 3 2 2 2 5" xfId="56647"/>
    <cellStyle name="Percent 2 2 3 3 2 2 2 6" xfId="56648"/>
    <cellStyle name="Percent 2 2 3 3 2 2 2 7" xfId="56649"/>
    <cellStyle name="Percent 2 2 3 3 2 2 2 8" xfId="56650"/>
    <cellStyle name="Percent 2 2 3 3 2 2 3" xfId="56651"/>
    <cellStyle name="Percent 2 2 3 3 2 2 3 2" xfId="56652"/>
    <cellStyle name="Percent 2 2 3 3 2 2 3 2 2" xfId="56653"/>
    <cellStyle name="Percent 2 2 3 3 2 2 3 2 2 2" xfId="56654"/>
    <cellStyle name="Percent 2 2 3 3 2 2 3 2 2 3" xfId="56655"/>
    <cellStyle name="Percent 2 2 3 3 2 2 3 2 3" xfId="56656"/>
    <cellStyle name="Percent 2 2 3 3 2 2 3 2 4" xfId="56657"/>
    <cellStyle name="Percent 2 2 3 3 2 2 3 2 5" xfId="56658"/>
    <cellStyle name="Percent 2 2 3 3 2 2 3 2 6" xfId="56659"/>
    <cellStyle name="Percent 2 2 3 3 2 2 3 3" xfId="56660"/>
    <cellStyle name="Percent 2 2 3 3 2 2 3 3 2" xfId="56661"/>
    <cellStyle name="Percent 2 2 3 3 2 2 3 3 3" xfId="56662"/>
    <cellStyle name="Percent 2 2 3 3 2 2 3 4" xfId="56663"/>
    <cellStyle name="Percent 2 2 3 3 2 2 3 5" xfId="56664"/>
    <cellStyle name="Percent 2 2 3 3 2 2 3 6" xfId="56665"/>
    <cellStyle name="Percent 2 2 3 3 2 2 3 7" xfId="56666"/>
    <cellStyle name="Percent 2 2 3 3 2 2 4" xfId="56667"/>
    <cellStyle name="Percent 2 2 3 3 2 2 4 2" xfId="56668"/>
    <cellStyle name="Percent 2 2 3 3 2 2 4 2 2" xfId="56669"/>
    <cellStyle name="Percent 2 2 3 3 2 2 4 2 3" xfId="56670"/>
    <cellStyle name="Percent 2 2 3 3 2 2 4 3" xfId="56671"/>
    <cellStyle name="Percent 2 2 3 3 2 2 4 4" xfId="56672"/>
    <cellStyle name="Percent 2 2 3 3 2 2 4 5" xfId="56673"/>
    <cellStyle name="Percent 2 2 3 3 2 2 4 6" xfId="56674"/>
    <cellStyle name="Percent 2 2 3 3 2 2 5" xfId="56675"/>
    <cellStyle name="Percent 2 2 3 3 2 2 5 2" xfId="56676"/>
    <cellStyle name="Percent 2 2 3 3 2 2 5 2 2" xfId="56677"/>
    <cellStyle name="Percent 2 2 3 3 2 2 5 2 3" xfId="56678"/>
    <cellStyle name="Percent 2 2 3 3 2 2 5 3" xfId="56679"/>
    <cellStyle name="Percent 2 2 3 3 2 2 5 4" xfId="56680"/>
    <cellStyle name="Percent 2 2 3 3 2 2 5 5" xfId="56681"/>
    <cellStyle name="Percent 2 2 3 3 2 2 5 6" xfId="56682"/>
    <cellStyle name="Percent 2 2 3 3 2 2 6" xfId="56683"/>
    <cellStyle name="Percent 2 2 3 3 2 2 6 2" xfId="56684"/>
    <cellStyle name="Percent 2 2 3 3 2 2 6 3" xfId="56685"/>
    <cellStyle name="Percent 2 2 3 3 2 2 7" xfId="56686"/>
    <cellStyle name="Percent 2 2 3 3 2 2 8" xfId="56687"/>
    <cellStyle name="Percent 2 2 3 3 2 2 9" xfId="56688"/>
    <cellStyle name="Percent 2 2 3 3 2 3" xfId="56689"/>
    <cellStyle name="Percent 2 2 3 3 2 3 2" xfId="56690"/>
    <cellStyle name="Percent 2 2 3 3 2 3 2 2" xfId="56691"/>
    <cellStyle name="Percent 2 2 3 3 2 3 2 2 2" xfId="56692"/>
    <cellStyle name="Percent 2 2 3 3 2 3 2 2 2 2" xfId="56693"/>
    <cellStyle name="Percent 2 2 3 3 2 3 2 2 2 3" xfId="56694"/>
    <cellStyle name="Percent 2 2 3 3 2 3 2 2 3" xfId="56695"/>
    <cellStyle name="Percent 2 2 3 3 2 3 2 2 4" xfId="56696"/>
    <cellStyle name="Percent 2 2 3 3 2 3 2 2 5" xfId="56697"/>
    <cellStyle name="Percent 2 2 3 3 2 3 2 2 6" xfId="56698"/>
    <cellStyle name="Percent 2 2 3 3 2 3 2 3" xfId="56699"/>
    <cellStyle name="Percent 2 2 3 3 2 3 2 3 2" xfId="56700"/>
    <cellStyle name="Percent 2 2 3 3 2 3 2 3 3" xfId="56701"/>
    <cellStyle name="Percent 2 2 3 3 2 3 2 4" xfId="56702"/>
    <cellStyle name="Percent 2 2 3 3 2 3 2 5" xfId="56703"/>
    <cellStyle name="Percent 2 2 3 3 2 3 2 6" xfId="56704"/>
    <cellStyle name="Percent 2 2 3 3 2 3 2 7" xfId="56705"/>
    <cellStyle name="Percent 2 2 3 3 2 3 3" xfId="56706"/>
    <cellStyle name="Percent 2 2 3 3 2 3 3 2" xfId="56707"/>
    <cellStyle name="Percent 2 2 3 3 2 3 3 2 2" xfId="56708"/>
    <cellStyle name="Percent 2 2 3 3 2 3 3 2 3" xfId="56709"/>
    <cellStyle name="Percent 2 2 3 3 2 3 3 3" xfId="56710"/>
    <cellStyle name="Percent 2 2 3 3 2 3 3 4" xfId="56711"/>
    <cellStyle name="Percent 2 2 3 3 2 3 3 5" xfId="56712"/>
    <cellStyle name="Percent 2 2 3 3 2 3 3 6" xfId="56713"/>
    <cellStyle name="Percent 2 2 3 3 2 3 4" xfId="56714"/>
    <cellStyle name="Percent 2 2 3 3 2 3 4 2" xfId="56715"/>
    <cellStyle name="Percent 2 2 3 3 2 3 4 2 2" xfId="56716"/>
    <cellStyle name="Percent 2 2 3 3 2 3 4 2 3" xfId="56717"/>
    <cellStyle name="Percent 2 2 3 3 2 3 4 3" xfId="56718"/>
    <cellStyle name="Percent 2 2 3 3 2 3 4 4" xfId="56719"/>
    <cellStyle name="Percent 2 2 3 3 2 3 4 5" xfId="56720"/>
    <cellStyle name="Percent 2 2 3 3 2 3 4 6" xfId="56721"/>
    <cellStyle name="Percent 2 2 3 3 2 3 5" xfId="56722"/>
    <cellStyle name="Percent 2 2 3 3 2 3 5 2" xfId="56723"/>
    <cellStyle name="Percent 2 2 3 3 2 3 5 3" xfId="56724"/>
    <cellStyle name="Percent 2 2 3 3 2 3 6" xfId="56725"/>
    <cellStyle name="Percent 2 2 3 3 2 3 7" xfId="56726"/>
    <cellStyle name="Percent 2 2 3 3 2 3 8" xfId="56727"/>
    <cellStyle name="Percent 2 2 3 3 2 3 9" xfId="56728"/>
    <cellStyle name="Percent 2 2 3 3 2 4" xfId="56729"/>
    <cellStyle name="Percent 2 2 3 3 2 4 2" xfId="56730"/>
    <cellStyle name="Percent 2 2 3 3 2 4 2 2" xfId="56731"/>
    <cellStyle name="Percent 2 2 3 3 2 4 2 2 2" xfId="56732"/>
    <cellStyle name="Percent 2 2 3 3 2 4 2 2 3" xfId="56733"/>
    <cellStyle name="Percent 2 2 3 3 2 4 2 3" xfId="56734"/>
    <cellStyle name="Percent 2 2 3 3 2 4 2 4" xfId="56735"/>
    <cellStyle name="Percent 2 2 3 3 2 4 2 5" xfId="56736"/>
    <cellStyle name="Percent 2 2 3 3 2 4 2 6" xfId="56737"/>
    <cellStyle name="Percent 2 2 3 3 2 4 3" xfId="56738"/>
    <cellStyle name="Percent 2 2 3 3 2 4 3 2" xfId="56739"/>
    <cellStyle name="Percent 2 2 3 3 2 4 3 3" xfId="56740"/>
    <cellStyle name="Percent 2 2 3 3 2 4 4" xfId="56741"/>
    <cellStyle name="Percent 2 2 3 3 2 4 5" xfId="56742"/>
    <cellStyle name="Percent 2 2 3 3 2 4 6" xfId="56743"/>
    <cellStyle name="Percent 2 2 3 3 2 4 7" xfId="56744"/>
    <cellStyle name="Percent 2 2 3 3 2 5" xfId="56745"/>
    <cellStyle name="Percent 2 2 3 3 2 5 2" xfId="56746"/>
    <cellStyle name="Percent 2 2 3 3 2 5 2 2" xfId="56747"/>
    <cellStyle name="Percent 2 2 3 3 2 5 2 3" xfId="56748"/>
    <cellStyle name="Percent 2 2 3 3 2 5 3" xfId="56749"/>
    <cellStyle name="Percent 2 2 3 3 2 5 4" xfId="56750"/>
    <cellStyle name="Percent 2 2 3 3 2 5 5" xfId="56751"/>
    <cellStyle name="Percent 2 2 3 3 2 5 6" xfId="56752"/>
    <cellStyle name="Percent 2 2 3 3 2 6" xfId="56753"/>
    <cellStyle name="Percent 2 2 3 3 2 6 2" xfId="56754"/>
    <cellStyle name="Percent 2 2 3 3 2 6 2 2" xfId="56755"/>
    <cellStyle name="Percent 2 2 3 3 2 6 2 3" xfId="56756"/>
    <cellStyle name="Percent 2 2 3 3 2 6 3" xfId="56757"/>
    <cellStyle name="Percent 2 2 3 3 2 6 4" xfId="56758"/>
    <cellStyle name="Percent 2 2 3 3 2 6 5" xfId="56759"/>
    <cellStyle name="Percent 2 2 3 3 2 6 6" xfId="56760"/>
    <cellStyle name="Percent 2 2 3 3 2 7" xfId="56761"/>
    <cellStyle name="Percent 2 2 3 3 2 7 2" xfId="56762"/>
    <cellStyle name="Percent 2 2 3 3 2 7 2 2" xfId="56763"/>
    <cellStyle name="Percent 2 2 3 3 2 7 2 3" xfId="56764"/>
    <cellStyle name="Percent 2 2 3 3 2 7 3" xfId="56765"/>
    <cellStyle name="Percent 2 2 3 3 2 7 4" xfId="56766"/>
    <cellStyle name="Percent 2 2 3 3 2 7 5" xfId="56767"/>
    <cellStyle name="Percent 2 2 3 3 2 7 6" xfId="56768"/>
    <cellStyle name="Percent 2 2 3 3 2 8" xfId="56769"/>
    <cellStyle name="Percent 2 2 3 3 2 8 2" xfId="56770"/>
    <cellStyle name="Percent 2 2 3 3 2 8 2 2" xfId="56771"/>
    <cellStyle name="Percent 2 2 3 3 2 8 2 3" xfId="56772"/>
    <cellStyle name="Percent 2 2 3 3 2 8 3" xfId="56773"/>
    <cellStyle name="Percent 2 2 3 3 2 8 4" xfId="56774"/>
    <cellStyle name="Percent 2 2 3 3 2 8 5" xfId="56775"/>
    <cellStyle name="Percent 2 2 3 3 2 8 6" xfId="56776"/>
    <cellStyle name="Percent 2 2 3 3 2 9" xfId="56777"/>
    <cellStyle name="Percent 2 2 3 3 2 9 2" xfId="56778"/>
    <cellStyle name="Percent 2 2 3 3 2 9 3" xfId="56779"/>
    <cellStyle name="Percent 2 2 3 3 3" xfId="56780"/>
    <cellStyle name="Percent 2 2 3 3 3 10" xfId="56781"/>
    <cellStyle name="Percent 2 2 3 3 3 2" xfId="56782"/>
    <cellStyle name="Percent 2 2 3 3 3 2 2" xfId="56783"/>
    <cellStyle name="Percent 2 2 3 3 3 2 2 2" xfId="56784"/>
    <cellStyle name="Percent 2 2 3 3 3 2 2 2 2" xfId="56785"/>
    <cellStyle name="Percent 2 2 3 3 3 2 2 2 3" xfId="56786"/>
    <cellStyle name="Percent 2 2 3 3 3 2 2 3" xfId="56787"/>
    <cellStyle name="Percent 2 2 3 3 3 2 2 4" xfId="56788"/>
    <cellStyle name="Percent 2 2 3 3 3 2 2 5" xfId="56789"/>
    <cellStyle name="Percent 2 2 3 3 3 2 2 6" xfId="56790"/>
    <cellStyle name="Percent 2 2 3 3 3 2 3" xfId="56791"/>
    <cellStyle name="Percent 2 2 3 3 3 2 3 2" xfId="56792"/>
    <cellStyle name="Percent 2 2 3 3 3 2 3 2 2" xfId="56793"/>
    <cellStyle name="Percent 2 2 3 3 3 2 3 2 3" xfId="56794"/>
    <cellStyle name="Percent 2 2 3 3 3 2 3 3" xfId="56795"/>
    <cellStyle name="Percent 2 2 3 3 3 2 3 4" xfId="56796"/>
    <cellStyle name="Percent 2 2 3 3 3 2 3 5" xfId="56797"/>
    <cellStyle name="Percent 2 2 3 3 3 2 3 6" xfId="56798"/>
    <cellStyle name="Percent 2 2 3 3 3 2 4" xfId="56799"/>
    <cellStyle name="Percent 2 2 3 3 3 2 4 2" xfId="56800"/>
    <cellStyle name="Percent 2 2 3 3 3 2 4 3" xfId="56801"/>
    <cellStyle name="Percent 2 2 3 3 3 2 5" xfId="56802"/>
    <cellStyle name="Percent 2 2 3 3 3 2 6" xfId="56803"/>
    <cellStyle name="Percent 2 2 3 3 3 2 7" xfId="56804"/>
    <cellStyle name="Percent 2 2 3 3 3 2 8" xfId="56805"/>
    <cellStyle name="Percent 2 2 3 3 3 3" xfId="56806"/>
    <cellStyle name="Percent 2 2 3 3 3 3 2" xfId="56807"/>
    <cellStyle name="Percent 2 2 3 3 3 3 2 2" xfId="56808"/>
    <cellStyle name="Percent 2 2 3 3 3 3 2 2 2" xfId="56809"/>
    <cellStyle name="Percent 2 2 3 3 3 3 2 2 3" xfId="56810"/>
    <cellStyle name="Percent 2 2 3 3 3 3 2 3" xfId="56811"/>
    <cellStyle name="Percent 2 2 3 3 3 3 2 4" xfId="56812"/>
    <cellStyle name="Percent 2 2 3 3 3 3 2 5" xfId="56813"/>
    <cellStyle name="Percent 2 2 3 3 3 3 2 6" xfId="56814"/>
    <cellStyle name="Percent 2 2 3 3 3 3 3" xfId="56815"/>
    <cellStyle name="Percent 2 2 3 3 3 3 3 2" xfId="56816"/>
    <cellStyle name="Percent 2 2 3 3 3 3 3 3" xfId="56817"/>
    <cellStyle name="Percent 2 2 3 3 3 3 4" xfId="56818"/>
    <cellStyle name="Percent 2 2 3 3 3 3 5" xfId="56819"/>
    <cellStyle name="Percent 2 2 3 3 3 3 6" xfId="56820"/>
    <cellStyle name="Percent 2 2 3 3 3 3 7" xfId="56821"/>
    <cellStyle name="Percent 2 2 3 3 3 4" xfId="56822"/>
    <cellStyle name="Percent 2 2 3 3 3 4 2" xfId="56823"/>
    <cellStyle name="Percent 2 2 3 3 3 4 2 2" xfId="56824"/>
    <cellStyle name="Percent 2 2 3 3 3 4 2 3" xfId="56825"/>
    <cellStyle name="Percent 2 2 3 3 3 4 3" xfId="56826"/>
    <cellStyle name="Percent 2 2 3 3 3 4 4" xfId="56827"/>
    <cellStyle name="Percent 2 2 3 3 3 4 5" xfId="56828"/>
    <cellStyle name="Percent 2 2 3 3 3 4 6" xfId="56829"/>
    <cellStyle name="Percent 2 2 3 3 3 5" xfId="56830"/>
    <cellStyle name="Percent 2 2 3 3 3 5 2" xfId="56831"/>
    <cellStyle name="Percent 2 2 3 3 3 5 2 2" xfId="56832"/>
    <cellStyle name="Percent 2 2 3 3 3 5 2 3" xfId="56833"/>
    <cellStyle name="Percent 2 2 3 3 3 5 3" xfId="56834"/>
    <cellStyle name="Percent 2 2 3 3 3 5 4" xfId="56835"/>
    <cellStyle name="Percent 2 2 3 3 3 5 5" xfId="56836"/>
    <cellStyle name="Percent 2 2 3 3 3 5 6" xfId="56837"/>
    <cellStyle name="Percent 2 2 3 3 3 6" xfId="56838"/>
    <cellStyle name="Percent 2 2 3 3 3 6 2" xfId="56839"/>
    <cellStyle name="Percent 2 2 3 3 3 6 3" xfId="56840"/>
    <cellStyle name="Percent 2 2 3 3 3 7" xfId="56841"/>
    <cellStyle name="Percent 2 2 3 3 3 8" xfId="56842"/>
    <cellStyle name="Percent 2 2 3 3 3 9" xfId="56843"/>
    <cellStyle name="Percent 2 2 3 3 4" xfId="56844"/>
    <cellStyle name="Percent 2 2 3 3 4 2" xfId="56845"/>
    <cellStyle name="Percent 2 2 3 3 4 2 2" xfId="56846"/>
    <cellStyle name="Percent 2 2 3 3 4 2 2 2" xfId="56847"/>
    <cellStyle name="Percent 2 2 3 3 4 2 2 2 2" xfId="56848"/>
    <cellStyle name="Percent 2 2 3 3 4 2 2 2 3" xfId="56849"/>
    <cellStyle name="Percent 2 2 3 3 4 2 2 3" xfId="56850"/>
    <cellStyle name="Percent 2 2 3 3 4 2 2 4" xfId="56851"/>
    <cellStyle name="Percent 2 2 3 3 4 2 2 5" xfId="56852"/>
    <cellStyle name="Percent 2 2 3 3 4 2 2 6" xfId="56853"/>
    <cellStyle name="Percent 2 2 3 3 4 2 3" xfId="56854"/>
    <cellStyle name="Percent 2 2 3 3 4 2 3 2" xfId="56855"/>
    <cellStyle name="Percent 2 2 3 3 4 2 3 3" xfId="56856"/>
    <cellStyle name="Percent 2 2 3 3 4 2 4" xfId="56857"/>
    <cellStyle name="Percent 2 2 3 3 4 2 5" xfId="56858"/>
    <cellStyle name="Percent 2 2 3 3 4 2 6" xfId="56859"/>
    <cellStyle name="Percent 2 2 3 3 4 2 7" xfId="56860"/>
    <cellStyle name="Percent 2 2 3 3 4 3" xfId="56861"/>
    <cellStyle name="Percent 2 2 3 3 4 3 2" xfId="56862"/>
    <cellStyle name="Percent 2 2 3 3 4 3 2 2" xfId="56863"/>
    <cellStyle name="Percent 2 2 3 3 4 3 2 3" xfId="56864"/>
    <cellStyle name="Percent 2 2 3 3 4 3 3" xfId="56865"/>
    <cellStyle name="Percent 2 2 3 3 4 3 4" xfId="56866"/>
    <cellStyle name="Percent 2 2 3 3 4 3 5" xfId="56867"/>
    <cellStyle name="Percent 2 2 3 3 4 3 6" xfId="56868"/>
    <cellStyle name="Percent 2 2 3 3 4 4" xfId="56869"/>
    <cellStyle name="Percent 2 2 3 3 4 4 2" xfId="56870"/>
    <cellStyle name="Percent 2 2 3 3 4 4 2 2" xfId="56871"/>
    <cellStyle name="Percent 2 2 3 3 4 4 2 3" xfId="56872"/>
    <cellStyle name="Percent 2 2 3 3 4 4 3" xfId="56873"/>
    <cellStyle name="Percent 2 2 3 3 4 4 4" xfId="56874"/>
    <cellStyle name="Percent 2 2 3 3 4 4 5" xfId="56875"/>
    <cellStyle name="Percent 2 2 3 3 4 4 6" xfId="56876"/>
    <cellStyle name="Percent 2 2 3 3 4 5" xfId="56877"/>
    <cellStyle name="Percent 2 2 3 3 4 5 2" xfId="56878"/>
    <cellStyle name="Percent 2 2 3 3 4 5 3" xfId="56879"/>
    <cellStyle name="Percent 2 2 3 3 4 6" xfId="56880"/>
    <cellStyle name="Percent 2 2 3 3 4 7" xfId="56881"/>
    <cellStyle name="Percent 2 2 3 3 4 8" xfId="56882"/>
    <cellStyle name="Percent 2 2 3 3 4 9" xfId="56883"/>
    <cellStyle name="Percent 2 2 3 3 5" xfId="56884"/>
    <cellStyle name="Percent 2 2 3 3 5 2" xfId="56885"/>
    <cellStyle name="Percent 2 2 3 3 5 2 2" xfId="56886"/>
    <cellStyle name="Percent 2 2 3 3 5 2 2 2" xfId="56887"/>
    <cellStyle name="Percent 2 2 3 3 5 2 2 3" xfId="56888"/>
    <cellStyle name="Percent 2 2 3 3 5 2 3" xfId="56889"/>
    <cellStyle name="Percent 2 2 3 3 5 2 4" xfId="56890"/>
    <cellStyle name="Percent 2 2 3 3 5 2 5" xfId="56891"/>
    <cellStyle name="Percent 2 2 3 3 5 2 6" xfId="56892"/>
    <cellStyle name="Percent 2 2 3 3 5 3" xfId="56893"/>
    <cellStyle name="Percent 2 2 3 3 5 3 2" xfId="56894"/>
    <cellStyle name="Percent 2 2 3 3 5 3 3" xfId="56895"/>
    <cellStyle name="Percent 2 2 3 3 5 4" xfId="56896"/>
    <cellStyle name="Percent 2 2 3 3 5 5" xfId="56897"/>
    <cellStyle name="Percent 2 2 3 3 5 6" xfId="56898"/>
    <cellStyle name="Percent 2 2 3 3 5 7" xfId="56899"/>
    <cellStyle name="Percent 2 2 3 3 6" xfId="56900"/>
    <cellStyle name="Percent 2 2 3 3 6 2" xfId="56901"/>
    <cellStyle name="Percent 2 2 3 3 6 2 2" xfId="56902"/>
    <cellStyle name="Percent 2 2 3 3 6 2 3" xfId="56903"/>
    <cellStyle name="Percent 2 2 3 3 6 3" xfId="56904"/>
    <cellStyle name="Percent 2 2 3 3 6 4" xfId="56905"/>
    <cellStyle name="Percent 2 2 3 3 6 5" xfId="56906"/>
    <cellStyle name="Percent 2 2 3 3 6 6" xfId="56907"/>
    <cellStyle name="Percent 2 2 3 3 7" xfId="56908"/>
    <cellStyle name="Percent 2 2 3 3 7 2" xfId="56909"/>
    <cellStyle name="Percent 2 2 3 3 7 2 2" xfId="56910"/>
    <cellStyle name="Percent 2 2 3 3 7 2 3" xfId="56911"/>
    <cellStyle name="Percent 2 2 3 3 7 3" xfId="56912"/>
    <cellStyle name="Percent 2 2 3 3 7 4" xfId="56913"/>
    <cellStyle name="Percent 2 2 3 3 7 5" xfId="56914"/>
    <cellStyle name="Percent 2 2 3 3 7 6" xfId="56915"/>
    <cellStyle name="Percent 2 2 3 3 8" xfId="56916"/>
    <cellStyle name="Percent 2 2 3 3 8 2" xfId="56917"/>
    <cellStyle name="Percent 2 2 3 3 8 2 2" xfId="56918"/>
    <cellStyle name="Percent 2 2 3 3 8 2 3" xfId="56919"/>
    <cellStyle name="Percent 2 2 3 3 8 3" xfId="56920"/>
    <cellStyle name="Percent 2 2 3 3 8 4" xfId="56921"/>
    <cellStyle name="Percent 2 2 3 3 8 5" xfId="56922"/>
    <cellStyle name="Percent 2 2 3 3 8 6" xfId="56923"/>
    <cellStyle name="Percent 2 2 3 3 9" xfId="56924"/>
    <cellStyle name="Percent 2 2 3 3 9 2" xfId="56925"/>
    <cellStyle name="Percent 2 2 3 3 9 2 2" xfId="56926"/>
    <cellStyle name="Percent 2 2 3 3 9 2 3" xfId="56927"/>
    <cellStyle name="Percent 2 2 3 3 9 3" xfId="56928"/>
    <cellStyle name="Percent 2 2 3 3 9 4" xfId="56929"/>
    <cellStyle name="Percent 2 2 3 3 9 5" xfId="56930"/>
    <cellStyle name="Percent 2 2 3 3 9 6" xfId="56931"/>
    <cellStyle name="Percent 2 2 3 4" xfId="56932"/>
    <cellStyle name="Percent 2 2 3 4 10" xfId="56933"/>
    <cellStyle name="Percent 2 2 3 4 11" xfId="56934"/>
    <cellStyle name="Percent 2 2 3 4 12" xfId="56935"/>
    <cellStyle name="Percent 2 2 3 4 13" xfId="56936"/>
    <cellStyle name="Percent 2 2 3 4 2" xfId="56937"/>
    <cellStyle name="Percent 2 2 3 4 2 10" xfId="56938"/>
    <cellStyle name="Percent 2 2 3 4 2 2" xfId="56939"/>
    <cellStyle name="Percent 2 2 3 4 2 2 2" xfId="56940"/>
    <cellStyle name="Percent 2 2 3 4 2 2 2 2" xfId="56941"/>
    <cellStyle name="Percent 2 2 3 4 2 2 2 2 2" xfId="56942"/>
    <cellStyle name="Percent 2 2 3 4 2 2 2 2 3" xfId="56943"/>
    <cellStyle name="Percent 2 2 3 4 2 2 2 3" xfId="56944"/>
    <cellStyle name="Percent 2 2 3 4 2 2 2 4" xfId="56945"/>
    <cellStyle name="Percent 2 2 3 4 2 2 2 5" xfId="56946"/>
    <cellStyle name="Percent 2 2 3 4 2 2 2 6" xfId="56947"/>
    <cellStyle name="Percent 2 2 3 4 2 2 3" xfId="56948"/>
    <cellStyle name="Percent 2 2 3 4 2 2 3 2" xfId="56949"/>
    <cellStyle name="Percent 2 2 3 4 2 2 3 2 2" xfId="56950"/>
    <cellStyle name="Percent 2 2 3 4 2 2 3 2 3" xfId="56951"/>
    <cellStyle name="Percent 2 2 3 4 2 2 3 3" xfId="56952"/>
    <cellStyle name="Percent 2 2 3 4 2 2 3 4" xfId="56953"/>
    <cellStyle name="Percent 2 2 3 4 2 2 3 5" xfId="56954"/>
    <cellStyle name="Percent 2 2 3 4 2 2 3 6" xfId="56955"/>
    <cellStyle name="Percent 2 2 3 4 2 2 4" xfId="56956"/>
    <cellStyle name="Percent 2 2 3 4 2 2 4 2" xfId="56957"/>
    <cellStyle name="Percent 2 2 3 4 2 2 4 3" xfId="56958"/>
    <cellStyle name="Percent 2 2 3 4 2 2 5" xfId="56959"/>
    <cellStyle name="Percent 2 2 3 4 2 2 6" xfId="56960"/>
    <cellStyle name="Percent 2 2 3 4 2 2 7" xfId="56961"/>
    <cellStyle name="Percent 2 2 3 4 2 2 8" xfId="56962"/>
    <cellStyle name="Percent 2 2 3 4 2 3" xfId="56963"/>
    <cellStyle name="Percent 2 2 3 4 2 3 2" xfId="56964"/>
    <cellStyle name="Percent 2 2 3 4 2 3 2 2" xfId="56965"/>
    <cellStyle name="Percent 2 2 3 4 2 3 2 2 2" xfId="56966"/>
    <cellStyle name="Percent 2 2 3 4 2 3 2 2 3" xfId="56967"/>
    <cellStyle name="Percent 2 2 3 4 2 3 2 3" xfId="56968"/>
    <cellStyle name="Percent 2 2 3 4 2 3 2 4" xfId="56969"/>
    <cellStyle name="Percent 2 2 3 4 2 3 2 5" xfId="56970"/>
    <cellStyle name="Percent 2 2 3 4 2 3 2 6" xfId="56971"/>
    <cellStyle name="Percent 2 2 3 4 2 3 3" xfId="56972"/>
    <cellStyle name="Percent 2 2 3 4 2 3 3 2" xfId="56973"/>
    <cellStyle name="Percent 2 2 3 4 2 3 3 3" xfId="56974"/>
    <cellStyle name="Percent 2 2 3 4 2 3 4" xfId="56975"/>
    <cellStyle name="Percent 2 2 3 4 2 3 5" xfId="56976"/>
    <cellStyle name="Percent 2 2 3 4 2 3 6" xfId="56977"/>
    <cellStyle name="Percent 2 2 3 4 2 3 7" xfId="56978"/>
    <cellStyle name="Percent 2 2 3 4 2 4" xfId="56979"/>
    <cellStyle name="Percent 2 2 3 4 2 4 2" xfId="56980"/>
    <cellStyle name="Percent 2 2 3 4 2 4 2 2" xfId="56981"/>
    <cellStyle name="Percent 2 2 3 4 2 4 2 3" xfId="56982"/>
    <cellStyle name="Percent 2 2 3 4 2 4 3" xfId="56983"/>
    <cellStyle name="Percent 2 2 3 4 2 4 4" xfId="56984"/>
    <cellStyle name="Percent 2 2 3 4 2 4 5" xfId="56985"/>
    <cellStyle name="Percent 2 2 3 4 2 4 6" xfId="56986"/>
    <cellStyle name="Percent 2 2 3 4 2 5" xfId="56987"/>
    <cellStyle name="Percent 2 2 3 4 2 5 2" xfId="56988"/>
    <cellStyle name="Percent 2 2 3 4 2 5 2 2" xfId="56989"/>
    <cellStyle name="Percent 2 2 3 4 2 5 2 3" xfId="56990"/>
    <cellStyle name="Percent 2 2 3 4 2 5 3" xfId="56991"/>
    <cellStyle name="Percent 2 2 3 4 2 5 4" xfId="56992"/>
    <cellStyle name="Percent 2 2 3 4 2 5 5" xfId="56993"/>
    <cellStyle name="Percent 2 2 3 4 2 5 6" xfId="56994"/>
    <cellStyle name="Percent 2 2 3 4 2 6" xfId="56995"/>
    <cellStyle name="Percent 2 2 3 4 2 6 2" xfId="56996"/>
    <cellStyle name="Percent 2 2 3 4 2 6 3" xfId="56997"/>
    <cellStyle name="Percent 2 2 3 4 2 7" xfId="56998"/>
    <cellStyle name="Percent 2 2 3 4 2 8" xfId="56999"/>
    <cellStyle name="Percent 2 2 3 4 2 9" xfId="57000"/>
    <cellStyle name="Percent 2 2 3 4 3" xfId="57001"/>
    <cellStyle name="Percent 2 2 3 4 3 2" xfId="57002"/>
    <cellStyle name="Percent 2 2 3 4 3 2 2" xfId="57003"/>
    <cellStyle name="Percent 2 2 3 4 3 2 2 2" xfId="57004"/>
    <cellStyle name="Percent 2 2 3 4 3 2 2 2 2" xfId="57005"/>
    <cellStyle name="Percent 2 2 3 4 3 2 2 2 3" xfId="57006"/>
    <cellStyle name="Percent 2 2 3 4 3 2 2 3" xfId="57007"/>
    <cellStyle name="Percent 2 2 3 4 3 2 2 4" xfId="57008"/>
    <cellStyle name="Percent 2 2 3 4 3 2 2 5" xfId="57009"/>
    <cellStyle name="Percent 2 2 3 4 3 2 2 6" xfId="57010"/>
    <cellStyle name="Percent 2 2 3 4 3 2 3" xfId="57011"/>
    <cellStyle name="Percent 2 2 3 4 3 2 3 2" xfId="57012"/>
    <cellStyle name="Percent 2 2 3 4 3 2 3 3" xfId="57013"/>
    <cellStyle name="Percent 2 2 3 4 3 2 4" xfId="57014"/>
    <cellStyle name="Percent 2 2 3 4 3 2 5" xfId="57015"/>
    <cellStyle name="Percent 2 2 3 4 3 2 6" xfId="57016"/>
    <cellStyle name="Percent 2 2 3 4 3 2 7" xfId="57017"/>
    <cellStyle name="Percent 2 2 3 4 3 3" xfId="57018"/>
    <cellStyle name="Percent 2 2 3 4 3 3 2" xfId="57019"/>
    <cellStyle name="Percent 2 2 3 4 3 3 2 2" xfId="57020"/>
    <cellStyle name="Percent 2 2 3 4 3 3 2 3" xfId="57021"/>
    <cellStyle name="Percent 2 2 3 4 3 3 3" xfId="57022"/>
    <cellStyle name="Percent 2 2 3 4 3 3 4" xfId="57023"/>
    <cellStyle name="Percent 2 2 3 4 3 3 5" xfId="57024"/>
    <cellStyle name="Percent 2 2 3 4 3 3 6" xfId="57025"/>
    <cellStyle name="Percent 2 2 3 4 3 4" xfId="57026"/>
    <cellStyle name="Percent 2 2 3 4 3 4 2" xfId="57027"/>
    <cellStyle name="Percent 2 2 3 4 3 4 2 2" xfId="57028"/>
    <cellStyle name="Percent 2 2 3 4 3 4 2 3" xfId="57029"/>
    <cellStyle name="Percent 2 2 3 4 3 4 3" xfId="57030"/>
    <cellStyle name="Percent 2 2 3 4 3 4 4" xfId="57031"/>
    <cellStyle name="Percent 2 2 3 4 3 4 5" xfId="57032"/>
    <cellStyle name="Percent 2 2 3 4 3 4 6" xfId="57033"/>
    <cellStyle name="Percent 2 2 3 4 3 5" xfId="57034"/>
    <cellStyle name="Percent 2 2 3 4 3 5 2" xfId="57035"/>
    <cellStyle name="Percent 2 2 3 4 3 5 3" xfId="57036"/>
    <cellStyle name="Percent 2 2 3 4 3 6" xfId="57037"/>
    <cellStyle name="Percent 2 2 3 4 3 7" xfId="57038"/>
    <cellStyle name="Percent 2 2 3 4 3 8" xfId="57039"/>
    <cellStyle name="Percent 2 2 3 4 3 9" xfId="57040"/>
    <cellStyle name="Percent 2 2 3 4 4" xfId="57041"/>
    <cellStyle name="Percent 2 2 3 4 4 2" xfId="57042"/>
    <cellStyle name="Percent 2 2 3 4 4 2 2" xfId="57043"/>
    <cellStyle name="Percent 2 2 3 4 4 2 2 2" xfId="57044"/>
    <cellStyle name="Percent 2 2 3 4 4 2 2 3" xfId="57045"/>
    <cellStyle name="Percent 2 2 3 4 4 2 3" xfId="57046"/>
    <cellStyle name="Percent 2 2 3 4 4 2 4" xfId="57047"/>
    <cellStyle name="Percent 2 2 3 4 4 2 5" xfId="57048"/>
    <cellStyle name="Percent 2 2 3 4 4 2 6" xfId="57049"/>
    <cellStyle name="Percent 2 2 3 4 4 3" xfId="57050"/>
    <cellStyle name="Percent 2 2 3 4 4 3 2" xfId="57051"/>
    <cellStyle name="Percent 2 2 3 4 4 3 3" xfId="57052"/>
    <cellStyle name="Percent 2 2 3 4 4 4" xfId="57053"/>
    <cellStyle name="Percent 2 2 3 4 4 5" xfId="57054"/>
    <cellStyle name="Percent 2 2 3 4 4 6" xfId="57055"/>
    <cellStyle name="Percent 2 2 3 4 4 7" xfId="57056"/>
    <cellStyle name="Percent 2 2 3 4 5" xfId="57057"/>
    <cellStyle name="Percent 2 2 3 4 5 2" xfId="57058"/>
    <cellStyle name="Percent 2 2 3 4 5 2 2" xfId="57059"/>
    <cellStyle name="Percent 2 2 3 4 5 2 3" xfId="57060"/>
    <cellStyle name="Percent 2 2 3 4 5 3" xfId="57061"/>
    <cellStyle name="Percent 2 2 3 4 5 4" xfId="57062"/>
    <cellStyle name="Percent 2 2 3 4 5 5" xfId="57063"/>
    <cellStyle name="Percent 2 2 3 4 5 6" xfId="57064"/>
    <cellStyle name="Percent 2 2 3 4 6" xfId="57065"/>
    <cellStyle name="Percent 2 2 3 4 6 2" xfId="57066"/>
    <cellStyle name="Percent 2 2 3 4 6 2 2" xfId="57067"/>
    <cellStyle name="Percent 2 2 3 4 6 2 3" xfId="57068"/>
    <cellStyle name="Percent 2 2 3 4 6 3" xfId="57069"/>
    <cellStyle name="Percent 2 2 3 4 6 4" xfId="57070"/>
    <cellStyle name="Percent 2 2 3 4 6 5" xfId="57071"/>
    <cellStyle name="Percent 2 2 3 4 6 6" xfId="57072"/>
    <cellStyle name="Percent 2 2 3 4 7" xfId="57073"/>
    <cellStyle name="Percent 2 2 3 4 7 2" xfId="57074"/>
    <cellStyle name="Percent 2 2 3 4 7 2 2" xfId="57075"/>
    <cellStyle name="Percent 2 2 3 4 7 2 3" xfId="57076"/>
    <cellStyle name="Percent 2 2 3 4 7 3" xfId="57077"/>
    <cellStyle name="Percent 2 2 3 4 7 4" xfId="57078"/>
    <cellStyle name="Percent 2 2 3 4 7 5" xfId="57079"/>
    <cellStyle name="Percent 2 2 3 4 7 6" xfId="57080"/>
    <cellStyle name="Percent 2 2 3 4 8" xfId="57081"/>
    <cellStyle name="Percent 2 2 3 4 8 2" xfId="57082"/>
    <cellStyle name="Percent 2 2 3 4 8 2 2" xfId="57083"/>
    <cellStyle name="Percent 2 2 3 4 8 2 3" xfId="57084"/>
    <cellStyle name="Percent 2 2 3 4 8 3" xfId="57085"/>
    <cellStyle name="Percent 2 2 3 4 8 4" xfId="57086"/>
    <cellStyle name="Percent 2 2 3 4 8 5" xfId="57087"/>
    <cellStyle name="Percent 2 2 3 4 8 6" xfId="57088"/>
    <cellStyle name="Percent 2 2 3 4 9" xfId="57089"/>
    <cellStyle name="Percent 2 2 3 4 9 2" xfId="57090"/>
    <cellStyle name="Percent 2 2 3 4 9 3" xfId="57091"/>
    <cellStyle name="Percent 2 2 3 5" xfId="57092"/>
    <cellStyle name="Percent 2 2 3 5 10" xfId="57093"/>
    <cellStyle name="Percent 2 2 3 5 2" xfId="57094"/>
    <cellStyle name="Percent 2 2 3 5 2 2" xfId="57095"/>
    <cellStyle name="Percent 2 2 3 5 2 2 2" xfId="57096"/>
    <cellStyle name="Percent 2 2 3 5 2 2 2 2" xfId="57097"/>
    <cellStyle name="Percent 2 2 3 5 2 2 2 3" xfId="57098"/>
    <cellStyle name="Percent 2 2 3 5 2 2 3" xfId="57099"/>
    <cellStyle name="Percent 2 2 3 5 2 2 4" xfId="57100"/>
    <cellStyle name="Percent 2 2 3 5 2 2 5" xfId="57101"/>
    <cellStyle name="Percent 2 2 3 5 2 2 6" xfId="57102"/>
    <cellStyle name="Percent 2 2 3 5 2 3" xfId="57103"/>
    <cellStyle name="Percent 2 2 3 5 2 3 2" xfId="57104"/>
    <cellStyle name="Percent 2 2 3 5 2 3 2 2" xfId="57105"/>
    <cellStyle name="Percent 2 2 3 5 2 3 2 3" xfId="57106"/>
    <cellStyle name="Percent 2 2 3 5 2 3 3" xfId="57107"/>
    <cellStyle name="Percent 2 2 3 5 2 3 4" xfId="57108"/>
    <cellStyle name="Percent 2 2 3 5 2 3 5" xfId="57109"/>
    <cellStyle name="Percent 2 2 3 5 2 3 6" xfId="57110"/>
    <cellStyle name="Percent 2 2 3 5 2 4" xfId="57111"/>
    <cellStyle name="Percent 2 2 3 5 2 4 2" xfId="57112"/>
    <cellStyle name="Percent 2 2 3 5 2 4 3" xfId="57113"/>
    <cellStyle name="Percent 2 2 3 5 2 5" xfId="57114"/>
    <cellStyle name="Percent 2 2 3 5 2 6" xfId="57115"/>
    <cellStyle name="Percent 2 2 3 5 2 7" xfId="57116"/>
    <cellStyle name="Percent 2 2 3 5 2 8" xfId="57117"/>
    <cellStyle name="Percent 2 2 3 5 3" xfId="57118"/>
    <cellStyle name="Percent 2 2 3 5 3 2" xfId="57119"/>
    <cellStyle name="Percent 2 2 3 5 3 2 2" xfId="57120"/>
    <cellStyle name="Percent 2 2 3 5 3 2 2 2" xfId="57121"/>
    <cellStyle name="Percent 2 2 3 5 3 2 2 3" xfId="57122"/>
    <cellStyle name="Percent 2 2 3 5 3 2 3" xfId="57123"/>
    <cellStyle name="Percent 2 2 3 5 3 2 4" xfId="57124"/>
    <cellStyle name="Percent 2 2 3 5 3 2 5" xfId="57125"/>
    <cellStyle name="Percent 2 2 3 5 3 2 6" xfId="57126"/>
    <cellStyle name="Percent 2 2 3 5 3 3" xfId="57127"/>
    <cellStyle name="Percent 2 2 3 5 3 3 2" xfId="57128"/>
    <cellStyle name="Percent 2 2 3 5 3 3 3" xfId="57129"/>
    <cellStyle name="Percent 2 2 3 5 3 4" xfId="57130"/>
    <cellStyle name="Percent 2 2 3 5 3 5" xfId="57131"/>
    <cellStyle name="Percent 2 2 3 5 3 6" xfId="57132"/>
    <cellStyle name="Percent 2 2 3 5 3 7" xfId="57133"/>
    <cellStyle name="Percent 2 2 3 5 4" xfId="57134"/>
    <cellStyle name="Percent 2 2 3 5 4 2" xfId="57135"/>
    <cellStyle name="Percent 2 2 3 5 4 2 2" xfId="57136"/>
    <cellStyle name="Percent 2 2 3 5 4 2 3" xfId="57137"/>
    <cellStyle name="Percent 2 2 3 5 4 3" xfId="57138"/>
    <cellStyle name="Percent 2 2 3 5 4 4" xfId="57139"/>
    <cellStyle name="Percent 2 2 3 5 4 5" xfId="57140"/>
    <cellStyle name="Percent 2 2 3 5 4 6" xfId="57141"/>
    <cellStyle name="Percent 2 2 3 5 5" xfId="57142"/>
    <cellStyle name="Percent 2 2 3 5 5 2" xfId="57143"/>
    <cellStyle name="Percent 2 2 3 5 5 2 2" xfId="57144"/>
    <cellStyle name="Percent 2 2 3 5 5 2 3" xfId="57145"/>
    <cellStyle name="Percent 2 2 3 5 5 3" xfId="57146"/>
    <cellStyle name="Percent 2 2 3 5 5 4" xfId="57147"/>
    <cellStyle name="Percent 2 2 3 5 5 5" xfId="57148"/>
    <cellStyle name="Percent 2 2 3 5 5 6" xfId="57149"/>
    <cellStyle name="Percent 2 2 3 5 6" xfId="57150"/>
    <cellStyle name="Percent 2 2 3 5 6 2" xfId="57151"/>
    <cellStyle name="Percent 2 2 3 5 6 3" xfId="57152"/>
    <cellStyle name="Percent 2 2 3 5 7" xfId="57153"/>
    <cellStyle name="Percent 2 2 3 5 8" xfId="57154"/>
    <cellStyle name="Percent 2 2 3 5 9" xfId="57155"/>
    <cellStyle name="Percent 2 2 3 6" xfId="57156"/>
    <cellStyle name="Percent 2 2 3 6 2" xfId="57157"/>
    <cellStyle name="Percent 2 2 3 6 2 2" xfId="57158"/>
    <cellStyle name="Percent 2 2 3 6 2 2 2" xfId="57159"/>
    <cellStyle name="Percent 2 2 3 6 2 2 2 2" xfId="57160"/>
    <cellStyle name="Percent 2 2 3 6 2 2 2 3" xfId="57161"/>
    <cellStyle name="Percent 2 2 3 6 2 2 3" xfId="57162"/>
    <cellStyle name="Percent 2 2 3 6 2 2 4" xfId="57163"/>
    <cellStyle name="Percent 2 2 3 6 2 2 5" xfId="57164"/>
    <cellStyle name="Percent 2 2 3 6 2 2 6" xfId="57165"/>
    <cellStyle name="Percent 2 2 3 6 2 3" xfId="57166"/>
    <cellStyle name="Percent 2 2 3 6 2 3 2" xfId="57167"/>
    <cellStyle name="Percent 2 2 3 6 2 3 3" xfId="57168"/>
    <cellStyle name="Percent 2 2 3 6 2 4" xfId="57169"/>
    <cellStyle name="Percent 2 2 3 6 2 5" xfId="57170"/>
    <cellStyle name="Percent 2 2 3 6 2 6" xfId="57171"/>
    <cellStyle name="Percent 2 2 3 6 2 7" xfId="57172"/>
    <cellStyle name="Percent 2 2 3 6 3" xfId="57173"/>
    <cellStyle name="Percent 2 2 3 6 3 2" xfId="57174"/>
    <cellStyle name="Percent 2 2 3 6 3 2 2" xfId="57175"/>
    <cellStyle name="Percent 2 2 3 6 3 2 3" xfId="57176"/>
    <cellStyle name="Percent 2 2 3 6 3 3" xfId="57177"/>
    <cellStyle name="Percent 2 2 3 6 3 4" xfId="57178"/>
    <cellStyle name="Percent 2 2 3 6 3 5" xfId="57179"/>
    <cellStyle name="Percent 2 2 3 6 3 6" xfId="57180"/>
    <cellStyle name="Percent 2 2 3 6 4" xfId="57181"/>
    <cellStyle name="Percent 2 2 3 6 4 2" xfId="57182"/>
    <cellStyle name="Percent 2 2 3 6 4 2 2" xfId="57183"/>
    <cellStyle name="Percent 2 2 3 6 4 2 3" xfId="57184"/>
    <cellStyle name="Percent 2 2 3 6 4 3" xfId="57185"/>
    <cellStyle name="Percent 2 2 3 6 4 4" xfId="57186"/>
    <cellStyle name="Percent 2 2 3 6 4 5" xfId="57187"/>
    <cellStyle name="Percent 2 2 3 6 4 6" xfId="57188"/>
    <cellStyle name="Percent 2 2 3 6 5" xfId="57189"/>
    <cellStyle name="Percent 2 2 3 6 5 2" xfId="57190"/>
    <cellStyle name="Percent 2 2 3 6 5 3" xfId="57191"/>
    <cellStyle name="Percent 2 2 3 6 6" xfId="57192"/>
    <cellStyle name="Percent 2 2 3 6 7" xfId="57193"/>
    <cellStyle name="Percent 2 2 3 6 8" xfId="57194"/>
    <cellStyle name="Percent 2 2 3 6 9" xfId="57195"/>
    <cellStyle name="Percent 2 2 3 7" xfId="57196"/>
    <cellStyle name="Percent 2 2 3 7 2" xfId="57197"/>
    <cellStyle name="Percent 2 2 3 7 2 2" xfId="57198"/>
    <cellStyle name="Percent 2 2 3 7 2 2 2" xfId="57199"/>
    <cellStyle name="Percent 2 2 3 7 2 2 3" xfId="57200"/>
    <cellStyle name="Percent 2 2 3 7 2 3" xfId="57201"/>
    <cellStyle name="Percent 2 2 3 7 2 4" xfId="57202"/>
    <cellStyle name="Percent 2 2 3 7 2 5" xfId="57203"/>
    <cellStyle name="Percent 2 2 3 7 2 6" xfId="57204"/>
    <cellStyle name="Percent 2 2 3 7 3" xfId="57205"/>
    <cellStyle name="Percent 2 2 3 7 3 2" xfId="57206"/>
    <cellStyle name="Percent 2 2 3 7 3 3" xfId="57207"/>
    <cellStyle name="Percent 2 2 3 7 4" xfId="57208"/>
    <cellStyle name="Percent 2 2 3 7 5" xfId="57209"/>
    <cellStyle name="Percent 2 2 3 7 6" xfId="57210"/>
    <cellStyle name="Percent 2 2 3 7 7" xfId="57211"/>
    <cellStyle name="Percent 2 2 3 8" xfId="57212"/>
    <cellStyle name="Percent 2 2 3 8 2" xfId="57213"/>
    <cellStyle name="Percent 2 2 3 8 2 2" xfId="57214"/>
    <cellStyle name="Percent 2 2 3 8 2 3" xfId="57215"/>
    <cellStyle name="Percent 2 2 3 8 3" xfId="57216"/>
    <cellStyle name="Percent 2 2 3 8 4" xfId="57217"/>
    <cellStyle name="Percent 2 2 3 8 5" xfId="57218"/>
    <cellStyle name="Percent 2 2 3 8 6" xfId="57219"/>
    <cellStyle name="Percent 2 2 3 9" xfId="57220"/>
    <cellStyle name="Percent 2 2 3 9 2" xfId="57221"/>
    <cellStyle name="Percent 2 2 3 9 2 2" xfId="57222"/>
    <cellStyle name="Percent 2 2 3 9 2 3" xfId="57223"/>
    <cellStyle name="Percent 2 2 3 9 3" xfId="57224"/>
    <cellStyle name="Percent 2 2 3 9 4" xfId="57225"/>
    <cellStyle name="Percent 2 2 3 9 5" xfId="57226"/>
    <cellStyle name="Percent 2 2 3 9 6" xfId="57227"/>
    <cellStyle name="Percent 2 2 4" xfId="57228"/>
    <cellStyle name="Percent 2 2 4 10" xfId="57229"/>
    <cellStyle name="Percent 2 2 4 10 2" xfId="57230"/>
    <cellStyle name="Percent 2 2 4 10 3" xfId="57231"/>
    <cellStyle name="Percent 2 2 4 11" xfId="57232"/>
    <cellStyle name="Percent 2 2 4 12" xfId="57233"/>
    <cellStyle name="Percent 2 2 4 13" xfId="57234"/>
    <cellStyle name="Percent 2 2 4 14" xfId="57235"/>
    <cellStyle name="Percent 2 2 4 2" xfId="57236"/>
    <cellStyle name="Percent 2 2 4 2 10" xfId="57237"/>
    <cellStyle name="Percent 2 2 4 2 11" xfId="57238"/>
    <cellStyle name="Percent 2 2 4 2 12" xfId="57239"/>
    <cellStyle name="Percent 2 2 4 2 13" xfId="57240"/>
    <cellStyle name="Percent 2 2 4 2 2" xfId="57241"/>
    <cellStyle name="Percent 2 2 4 2 2 10" xfId="57242"/>
    <cellStyle name="Percent 2 2 4 2 2 2" xfId="57243"/>
    <cellStyle name="Percent 2 2 4 2 2 2 2" xfId="57244"/>
    <cellStyle name="Percent 2 2 4 2 2 2 2 2" xfId="57245"/>
    <cellStyle name="Percent 2 2 4 2 2 2 2 2 2" xfId="57246"/>
    <cellStyle name="Percent 2 2 4 2 2 2 2 2 3" xfId="57247"/>
    <cellStyle name="Percent 2 2 4 2 2 2 2 3" xfId="57248"/>
    <cellStyle name="Percent 2 2 4 2 2 2 2 4" xfId="57249"/>
    <cellStyle name="Percent 2 2 4 2 2 2 2 5" xfId="57250"/>
    <cellStyle name="Percent 2 2 4 2 2 2 2 6" xfId="57251"/>
    <cellStyle name="Percent 2 2 4 2 2 2 3" xfId="57252"/>
    <cellStyle name="Percent 2 2 4 2 2 2 3 2" xfId="57253"/>
    <cellStyle name="Percent 2 2 4 2 2 2 3 2 2" xfId="57254"/>
    <cellStyle name="Percent 2 2 4 2 2 2 3 2 3" xfId="57255"/>
    <cellStyle name="Percent 2 2 4 2 2 2 3 3" xfId="57256"/>
    <cellStyle name="Percent 2 2 4 2 2 2 3 4" xfId="57257"/>
    <cellStyle name="Percent 2 2 4 2 2 2 3 5" xfId="57258"/>
    <cellStyle name="Percent 2 2 4 2 2 2 3 6" xfId="57259"/>
    <cellStyle name="Percent 2 2 4 2 2 2 4" xfId="57260"/>
    <cellStyle name="Percent 2 2 4 2 2 2 4 2" xfId="57261"/>
    <cellStyle name="Percent 2 2 4 2 2 2 4 3" xfId="57262"/>
    <cellStyle name="Percent 2 2 4 2 2 2 5" xfId="57263"/>
    <cellStyle name="Percent 2 2 4 2 2 2 6" xfId="57264"/>
    <cellStyle name="Percent 2 2 4 2 2 2 7" xfId="57265"/>
    <cellStyle name="Percent 2 2 4 2 2 2 8" xfId="57266"/>
    <cellStyle name="Percent 2 2 4 2 2 3" xfId="57267"/>
    <cellStyle name="Percent 2 2 4 2 2 3 2" xfId="57268"/>
    <cellStyle name="Percent 2 2 4 2 2 3 2 2" xfId="57269"/>
    <cellStyle name="Percent 2 2 4 2 2 3 2 2 2" xfId="57270"/>
    <cellStyle name="Percent 2 2 4 2 2 3 2 2 3" xfId="57271"/>
    <cellStyle name="Percent 2 2 4 2 2 3 2 3" xfId="57272"/>
    <cellStyle name="Percent 2 2 4 2 2 3 2 4" xfId="57273"/>
    <cellStyle name="Percent 2 2 4 2 2 3 2 5" xfId="57274"/>
    <cellStyle name="Percent 2 2 4 2 2 3 2 6" xfId="57275"/>
    <cellStyle name="Percent 2 2 4 2 2 3 3" xfId="57276"/>
    <cellStyle name="Percent 2 2 4 2 2 3 3 2" xfId="57277"/>
    <cellStyle name="Percent 2 2 4 2 2 3 3 3" xfId="57278"/>
    <cellStyle name="Percent 2 2 4 2 2 3 4" xfId="57279"/>
    <cellStyle name="Percent 2 2 4 2 2 3 5" xfId="57280"/>
    <cellStyle name="Percent 2 2 4 2 2 3 6" xfId="57281"/>
    <cellStyle name="Percent 2 2 4 2 2 3 7" xfId="57282"/>
    <cellStyle name="Percent 2 2 4 2 2 4" xfId="57283"/>
    <cellStyle name="Percent 2 2 4 2 2 4 2" xfId="57284"/>
    <cellStyle name="Percent 2 2 4 2 2 4 2 2" xfId="57285"/>
    <cellStyle name="Percent 2 2 4 2 2 4 2 3" xfId="57286"/>
    <cellStyle name="Percent 2 2 4 2 2 4 3" xfId="57287"/>
    <cellStyle name="Percent 2 2 4 2 2 4 4" xfId="57288"/>
    <cellStyle name="Percent 2 2 4 2 2 4 5" xfId="57289"/>
    <cellStyle name="Percent 2 2 4 2 2 4 6" xfId="57290"/>
    <cellStyle name="Percent 2 2 4 2 2 5" xfId="57291"/>
    <cellStyle name="Percent 2 2 4 2 2 5 2" xfId="57292"/>
    <cellStyle name="Percent 2 2 4 2 2 5 2 2" xfId="57293"/>
    <cellStyle name="Percent 2 2 4 2 2 5 2 3" xfId="57294"/>
    <cellStyle name="Percent 2 2 4 2 2 5 3" xfId="57295"/>
    <cellStyle name="Percent 2 2 4 2 2 5 4" xfId="57296"/>
    <cellStyle name="Percent 2 2 4 2 2 5 5" xfId="57297"/>
    <cellStyle name="Percent 2 2 4 2 2 5 6" xfId="57298"/>
    <cellStyle name="Percent 2 2 4 2 2 6" xfId="57299"/>
    <cellStyle name="Percent 2 2 4 2 2 6 2" xfId="57300"/>
    <cellStyle name="Percent 2 2 4 2 2 6 3" xfId="57301"/>
    <cellStyle name="Percent 2 2 4 2 2 7" xfId="57302"/>
    <cellStyle name="Percent 2 2 4 2 2 8" xfId="57303"/>
    <cellStyle name="Percent 2 2 4 2 2 9" xfId="57304"/>
    <cellStyle name="Percent 2 2 4 2 3" xfId="57305"/>
    <cellStyle name="Percent 2 2 4 2 3 2" xfId="57306"/>
    <cellStyle name="Percent 2 2 4 2 3 2 2" xfId="57307"/>
    <cellStyle name="Percent 2 2 4 2 3 2 2 2" xfId="57308"/>
    <cellStyle name="Percent 2 2 4 2 3 2 2 2 2" xfId="57309"/>
    <cellStyle name="Percent 2 2 4 2 3 2 2 2 3" xfId="57310"/>
    <cellStyle name="Percent 2 2 4 2 3 2 2 3" xfId="57311"/>
    <cellStyle name="Percent 2 2 4 2 3 2 2 4" xfId="57312"/>
    <cellStyle name="Percent 2 2 4 2 3 2 2 5" xfId="57313"/>
    <cellStyle name="Percent 2 2 4 2 3 2 2 6" xfId="57314"/>
    <cellStyle name="Percent 2 2 4 2 3 2 3" xfId="57315"/>
    <cellStyle name="Percent 2 2 4 2 3 2 3 2" xfId="57316"/>
    <cellStyle name="Percent 2 2 4 2 3 2 3 3" xfId="57317"/>
    <cellStyle name="Percent 2 2 4 2 3 2 4" xfId="57318"/>
    <cellStyle name="Percent 2 2 4 2 3 2 5" xfId="57319"/>
    <cellStyle name="Percent 2 2 4 2 3 2 6" xfId="57320"/>
    <cellStyle name="Percent 2 2 4 2 3 2 7" xfId="57321"/>
    <cellStyle name="Percent 2 2 4 2 3 3" xfId="57322"/>
    <cellStyle name="Percent 2 2 4 2 3 3 2" xfId="57323"/>
    <cellStyle name="Percent 2 2 4 2 3 3 2 2" xfId="57324"/>
    <cellStyle name="Percent 2 2 4 2 3 3 2 3" xfId="57325"/>
    <cellStyle name="Percent 2 2 4 2 3 3 3" xfId="57326"/>
    <cellStyle name="Percent 2 2 4 2 3 3 4" xfId="57327"/>
    <cellStyle name="Percent 2 2 4 2 3 3 5" xfId="57328"/>
    <cellStyle name="Percent 2 2 4 2 3 3 6" xfId="57329"/>
    <cellStyle name="Percent 2 2 4 2 3 4" xfId="57330"/>
    <cellStyle name="Percent 2 2 4 2 3 4 2" xfId="57331"/>
    <cellStyle name="Percent 2 2 4 2 3 4 2 2" xfId="57332"/>
    <cellStyle name="Percent 2 2 4 2 3 4 2 3" xfId="57333"/>
    <cellStyle name="Percent 2 2 4 2 3 4 3" xfId="57334"/>
    <cellStyle name="Percent 2 2 4 2 3 4 4" xfId="57335"/>
    <cellStyle name="Percent 2 2 4 2 3 4 5" xfId="57336"/>
    <cellStyle name="Percent 2 2 4 2 3 4 6" xfId="57337"/>
    <cellStyle name="Percent 2 2 4 2 3 5" xfId="57338"/>
    <cellStyle name="Percent 2 2 4 2 3 5 2" xfId="57339"/>
    <cellStyle name="Percent 2 2 4 2 3 5 3" xfId="57340"/>
    <cellStyle name="Percent 2 2 4 2 3 6" xfId="57341"/>
    <cellStyle name="Percent 2 2 4 2 3 7" xfId="57342"/>
    <cellStyle name="Percent 2 2 4 2 3 8" xfId="57343"/>
    <cellStyle name="Percent 2 2 4 2 3 9" xfId="57344"/>
    <cellStyle name="Percent 2 2 4 2 4" xfId="57345"/>
    <cellStyle name="Percent 2 2 4 2 4 2" xfId="57346"/>
    <cellStyle name="Percent 2 2 4 2 4 2 2" xfId="57347"/>
    <cellStyle name="Percent 2 2 4 2 4 2 2 2" xfId="57348"/>
    <cellStyle name="Percent 2 2 4 2 4 2 2 3" xfId="57349"/>
    <cellStyle name="Percent 2 2 4 2 4 2 3" xfId="57350"/>
    <cellStyle name="Percent 2 2 4 2 4 2 4" xfId="57351"/>
    <cellStyle name="Percent 2 2 4 2 4 2 5" xfId="57352"/>
    <cellStyle name="Percent 2 2 4 2 4 2 6" xfId="57353"/>
    <cellStyle name="Percent 2 2 4 2 4 3" xfId="57354"/>
    <cellStyle name="Percent 2 2 4 2 4 3 2" xfId="57355"/>
    <cellStyle name="Percent 2 2 4 2 4 3 3" xfId="57356"/>
    <cellStyle name="Percent 2 2 4 2 4 4" xfId="57357"/>
    <cellStyle name="Percent 2 2 4 2 4 5" xfId="57358"/>
    <cellStyle name="Percent 2 2 4 2 4 6" xfId="57359"/>
    <cellStyle name="Percent 2 2 4 2 4 7" xfId="57360"/>
    <cellStyle name="Percent 2 2 4 2 5" xfId="57361"/>
    <cellStyle name="Percent 2 2 4 2 5 2" xfId="57362"/>
    <cellStyle name="Percent 2 2 4 2 5 2 2" xfId="57363"/>
    <cellStyle name="Percent 2 2 4 2 5 2 3" xfId="57364"/>
    <cellStyle name="Percent 2 2 4 2 5 3" xfId="57365"/>
    <cellStyle name="Percent 2 2 4 2 5 4" xfId="57366"/>
    <cellStyle name="Percent 2 2 4 2 5 5" xfId="57367"/>
    <cellStyle name="Percent 2 2 4 2 5 6" xfId="57368"/>
    <cellStyle name="Percent 2 2 4 2 6" xfId="57369"/>
    <cellStyle name="Percent 2 2 4 2 6 2" xfId="57370"/>
    <cellStyle name="Percent 2 2 4 2 6 2 2" xfId="57371"/>
    <cellStyle name="Percent 2 2 4 2 6 2 3" xfId="57372"/>
    <cellStyle name="Percent 2 2 4 2 6 3" xfId="57373"/>
    <cellStyle name="Percent 2 2 4 2 6 4" xfId="57374"/>
    <cellStyle name="Percent 2 2 4 2 6 5" xfId="57375"/>
    <cellStyle name="Percent 2 2 4 2 6 6" xfId="57376"/>
    <cellStyle name="Percent 2 2 4 2 7" xfId="57377"/>
    <cellStyle name="Percent 2 2 4 2 7 2" xfId="57378"/>
    <cellStyle name="Percent 2 2 4 2 7 2 2" xfId="57379"/>
    <cellStyle name="Percent 2 2 4 2 7 2 3" xfId="57380"/>
    <cellStyle name="Percent 2 2 4 2 7 3" xfId="57381"/>
    <cellStyle name="Percent 2 2 4 2 7 4" xfId="57382"/>
    <cellStyle name="Percent 2 2 4 2 7 5" xfId="57383"/>
    <cellStyle name="Percent 2 2 4 2 7 6" xfId="57384"/>
    <cellStyle name="Percent 2 2 4 2 8" xfId="57385"/>
    <cellStyle name="Percent 2 2 4 2 8 2" xfId="57386"/>
    <cellStyle name="Percent 2 2 4 2 8 2 2" xfId="57387"/>
    <cellStyle name="Percent 2 2 4 2 8 2 3" xfId="57388"/>
    <cellStyle name="Percent 2 2 4 2 8 3" xfId="57389"/>
    <cellStyle name="Percent 2 2 4 2 8 4" xfId="57390"/>
    <cellStyle name="Percent 2 2 4 2 8 5" xfId="57391"/>
    <cellStyle name="Percent 2 2 4 2 8 6" xfId="57392"/>
    <cellStyle name="Percent 2 2 4 2 9" xfId="57393"/>
    <cellStyle name="Percent 2 2 4 2 9 2" xfId="57394"/>
    <cellStyle name="Percent 2 2 4 2 9 3" xfId="57395"/>
    <cellStyle name="Percent 2 2 4 3" xfId="57396"/>
    <cellStyle name="Percent 2 2 4 3 10" xfId="57397"/>
    <cellStyle name="Percent 2 2 4 3 2" xfId="57398"/>
    <cellStyle name="Percent 2 2 4 3 2 2" xfId="57399"/>
    <cellStyle name="Percent 2 2 4 3 2 2 2" xfId="57400"/>
    <cellStyle name="Percent 2 2 4 3 2 2 2 2" xfId="57401"/>
    <cellStyle name="Percent 2 2 4 3 2 2 2 3" xfId="57402"/>
    <cellStyle name="Percent 2 2 4 3 2 2 3" xfId="57403"/>
    <cellStyle name="Percent 2 2 4 3 2 2 4" xfId="57404"/>
    <cellStyle name="Percent 2 2 4 3 2 2 5" xfId="57405"/>
    <cellStyle name="Percent 2 2 4 3 2 2 6" xfId="57406"/>
    <cellStyle name="Percent 2 2 4 3 2 3" xfId="57407"/>
    <cellStyle name="Percent 2 2 4 3 2 3 2" xfId="57408"/>
    <cellStyle name="Percent 2 2 4 3 2 3 2 2" xfId="57409"/>
    <cellStyle name="Percent 2 2 4 3 2 3 2 3" xfId="57410"/>
    <cellStyle name="Percent 2 2 4 3 2 3 3" xfId="57411"/>
    <cellStyle name="Percent 2 2 4 3 2 3 4" xfId="57412"/>
    <cellStyle name="Percent 2 2 4 3 2 3 5" xfId="57413"/>
    <cellStyle name="Percent 2 2 4 3 2 3 6" xfId="57414"/>
    <cellStyle name="Percent 2 2 4 3 2 4" xfId="57415"/>
    <cellStyle name="Percent 2 2 4 3 2 4 2" xfId="57416"/>
    <cellStyle name="Percent 2 2 4 3 2 4 3" xfId="57417"/>
    <cellStyle name="Percent 2 2 4 3 2 5" xfId="57418"/>
    <cellStyle name="Percent 2 2 4 3 2 6" xfId="57419"/>
    <cellStyle name="Percent 2 2 4 3 2 7" xfId="57420"/>
    <cellStyle name="Percent 2 2 4 3 2 8" xfId="57421"/>
    <cellStyle name="Percent 2 2 4 3 3" xfId="57422"/>
    <cellStyle name="Percent 2 2 4 3 3 2" xfId="57423"/>
    <cellStyle name="Percent 2 2 4 3 3 2 2" xfId="57424"/>
    <cellStyle name="Percent 2 2 4 3 3 2 2 2" xfId="57425"/>
    <cellStyle name="Percent 2 2 4 3 3 2 2 3" xfId="57426"/>
    <cellStyle name="Percent 2 2 4 3 3 2 3" xfId="57427"/>
    <cellStyle name="Percent 2 2 4 3 3 2 4" xfId="57428"/>
    <cellStyle name="Percent 2 2 4 3 3 2 5" xfId="57429"/>
    <cellStyle name="Percent 2 2 4 3 3 2 6" xfId="57430"/>
    <cellStyle name="Percent 2 2 4 3 3 3" xfId="57431"/>
    <cellStyle name="Percent 2 2 4 3 3 3 2" xfId="57432"/>
    <cellStyle name="Percent 2 2 4 3 3 3 3" xfId="57433"/>
    <cellStyle name="Percent 2 2 4 3 3 4" xfId="57434"/>
    <cellStyle name="Percent 2 2 4 3 3 5" xfId="57435"/>
    <cellStyle name="Percent 2 2 4 3 3 6" xfId="57436"/>
    <cellStyle name="Percent 2 2 4 3 3 7" xfId="57437"/>
    <cellStyle name="Percent 2 2 4 3 4" xfId="57438"/>
    <cellStyle name="Percent 2 2 4 3 4 2" xfId="57439"/>
    <cellStyle name="Percent 2 2 4 3 4 2 2" xfId="57440"/>
    <cellStyle name="Percent 2 2 4 3 4 2 3" xfId="57441"/>
    <cellStyle name="Percent 2 2 4 3 4 3" xfId="57442"/>
    <cellStyle name="Percent 2 2 4 3 4 4" xfId="57443"/>
    <cellStyle name="Percent 2 2 4 3 4 5" xfId="57444"/>
    <cellStyle name="Percent 2 2 4 3 4 6" xfId="57445"/>
    <cellStyle name="Percent 2 2 4 3 5" xfId="57446"/>
    <cellStyle name="Percent 2 2 4 3 5 2" xfId="57447"/>
    <cellStyle name="Percent 2 2 4 3 5 2 2" xfId="57448"/>
    <cellStyle name="Percent 2 2 4 3 5 2 3" xfId="57449"/>
    <cellStyle name="Percent 2 2 4 3 5 3" xfId="57450"/>
    <cellStyle name="Percent 2 2 4 3 5 4" xfId="57451"/>
    <cellStyle name="Percent 2 2 4 3 5 5" xfId="57452"/>
    <cellStyle name="Percent 2 2 4 3 5 6" xfId="57453"/>
    <cellStyle name="Percent 2 2 4 3 6" xfId="57454"/>
    <cellStyle name="Percent 2 2 4 3 6 2" xfId="57455"/>
    <cellStyle name="Percent 2 2 4 3 6 3" xfId="57456"/>
    <cellStyle name="Percent 2 2 4 3 7" xfId="57457"/>
    <cellStyle name="Percent 2 2 4 3 8" xfId="57458"/>
    <cellStyle name="Percent 2 2 4 3 9" xfId="57459"/>
    <cellStyle name="Percent 2 2 4 4" xfId="57460"/>
    <cellStyle name="Percent 2 2 4 4 2" xfId="57461"/>
    <cellStyle name="Percent 2 2 4 4 2 2" xfId="57462"/>
    <cellStyle name="Percent 2 2 4 4 2 2 2" xfId="57463"/>
    <cellStyle name="Percent 2 2 4 4 2 2 2 2" xfId="57464"/>
    <cellStyle name="Percent 2 2 4 4 2 2 2 3" xfId="57465"/>
    <cellStyle name="Percent 2 2 4 4 2 2 3" xfId="57466"/>
    <cellStyle name="Percent 2 2 4 4 2 2 4" xfId="57467"/>
    <cellStyle name="Percent 2 2 4 4 2 2 5" xfId="57468"/>
    <cellStyle name="Percent 2 2 4 4 2 2 6" xfId="57469"/>
    <cellStyle name="Percent 2 2 4 4 2 3" xfId="57470"/>
    <cellStyle name="Percent 2 2 4 4 2 3 2" xfId="57471"/>
    <cellStyle name="Percent 2 2 4 4 2 3 3" xfId="57472"/>
    <cellStyle name="Percent 2 2 4 4 2 4" xfId="57473"/>
    <cellStyle name="Percent 2 2 4 4 2 5" xfId="57474"/>
    <cellStyle name="Percent 2 2 4 4 2 6" xfId="57475"/>
    <cellStyle name="Percent 2 2 4 4 2 7" xfId="57476"/>
    <cellStyle name="Percent 2 2 4 4 3" xfId="57477"/>
    <cellStyle name="Percent 2 2 4 4 3 2" xfId="57478"/>
    <cellStyle name="Percent 2 2 4 4 3 2 2" xfId="57479"/>
    <cellStyle name="Percent 2 2 4 4 3 2 3" xfId="57480"/>
    <cellStyle name="Percent 2 2 4 4 3 3" xfId="57481"/>
    <cellStyle name="Percent 2 2 4 4 3 4" xfId="57482"/>
    <cellStyle name="Percent 2 2 4 4 3 5" xfId="57483"/>
    <cellStyle name="Percent 2 2 4 4 3 6" xfId="57484"/>
    <cellStyle name="Percent 2 2 4 4 4" xfId="57485"/>
    <cellStyle name="Percent 2 2 4 4 4 2" xfId="57486"/>
    <cellStyle name="Percent 2 2 4 4 4 2 2" xfId="57487"/>
    <cellStyle name="Percent 2 2 4 4 4 2 3" xfId="57488"/>
    <cellStyle name="Percent 2 2 4 4 4 3" xfId="57489"/>
    <cellStyle name="Percent 2 2 4 4 4 4" xfId="57490"/>
    <cellStyle name="Percent 2 2 4 4 4 5" xfId="57491"/>
    <cellStyle name="Percent 2 2 4 4 4 6" xfId="57492"/>
    <cellStyle name="Percent 2 2 4 4 5" xfId="57493"/>
    <cellStyle name="Percent 2 2 4 4 5 2" xfId="57494"/>
    <cellStyle name="Percent 2 2 4 4 5 3" xfId="57495"/>
    <cellStyle name="Percent 2 2 4 4 6" xfId="57496"/>
    <cellStyle name="Percent 2 2 4 4 7" xfId="57497"/>
    <cellStyle name="Percent 2 2 4 4 8" xfId="57498"/>
    <cellStyle name="Percent 2 2 4 4 9" xfId="57499"/>
    <cellStyle name="Percent 2 2 4 5" xfId="57500"/>
    <cellStyle name="Percent 2 2 4 5 2" xfId="57501"/>
    <cellStyle name="Percent 2 2 4 5 2 2" xfId="57502"/>
    <cellStyle name="Percent 2 2 4 5 2 2 2" xfId="57503"/>
    <cellStyle name="Percent 2 2 4 5 2 2 3" xfId="57504"/>
    <cellStyle name="Percent 2 2 4 5 2 3" xfId="57505"/>
    <cellStyle name="Percent 2 2 4 5 2 4" xfId="57506"/>
    <cellStyle name="Percent 2 2 4 5 2 5" xfId="57507"/>
    <cellStyle name="Percent 2 2 4 5 2 6" xfId="57508"/>
    <cellStyle name="Percent 2 2 4 5 3" xfId="57509"/>
    <cellStyle name="Percent 2 2 4 5 3 2" xfId="57510"/>
    <cellStyle name="Percent 2 2 4 5 3 3" xfId="57511"/>
    <cellStyle name="Percent 2 2 4 5 4" xfId="57512"/>
    <cellStyle name="Percent 2 2 4 5 5" xfId="57513"/>
    <cellStyle name="Percent 2 2 4 5 6" xfId="57514"/>
    <cellStyle name="Percent 2 2 4 5 7" xfId="57515"/>
    <cellStyle name="Percent 2 2 4 6" xfId="57516"/>
    <cellStyle name="Percent 2 2 4 6 2" xfId="57517"/>
    <cellStyle name="Percent 2 2 4 6 2 2" xfId="57518"/>
    <cellStyle name="Percent 2 2 4 6 2 3" xfId="57519"/>
    <cellStyle name="Percent 2 2 4 6 3" xfId="57520"/>
    <cellStyle name="Percent 2 2 4 6 4" xfId="57521"/>
    <cellStyle name="Percent 2 2 4 6 5" xfId="57522"/>
    <cellStyle name="Percent 2 2 4 6 6" xfId="57523"/>
    <cellStyle name="Percent 2 2 4 7" xfId="57524"/>
    <cellStyle name="Percent 2 2 4 7 2" xfId="57525"/>
    <cellStyle name="Percent 2 2 4 7 2 2" xfId="57526"/>
    <cellStyle name="Percent 2 2 4 7 2 3" xfId="57527"/>
    <cellStyle name="Percent 2 2 4 7 3" xfId="57528"/>
    <cellStyle name="Percent 2 2 4 7 4" xfId="57529"/>
    <cellStyle name="Percent 2 2 4 7 5" xfId="57530"/>
    <cellStyle name="Percent 2 2 4 7 6" xfId="57531"/>
    <cellStyle name="Percent 2 2 4 8" xfId="57532"/>
    <cellStyle name="Percent 2 2 4 8 2" xfId="57533"/>
    <cellStyle name="Percent 2 2 4 8 2 2" xfId="57534"/>
    <cellStyle name="Percent 2 2 4 8 2 3" xfId="57535"/>
    <cellStyle name="Percent 2 2 4 8 3" xfId="57536"/>
    <cellStyle name="Percent 2 2 4 8 4" xfId="57537"/>
    <cellStyle name="Percent 2 2 4 8 5" xfId="57538"/>
    <cellStyle name="Percent 2 2 4 8 6" xfId="57539"/>
    <cellStyle name="Percent 2 2 4 9" xfId="57540"/>
    <cellStyle name="Percent 2 2 4 9 2" xfId="57541"/>
    <cellStyle name="Percent 2 2 4 9 2 2" xfId="57542"/>
    <cellStyle name="Percent 2 2 4 9 2 3" xfId="57543"/>
    <cellStyle name="Percent 2 2 4 9 3" xfId="57544"/>
    <cellStyle name="Percent 2 2 4 9 4" xfId="57545"/>
    <cellStyle name="Percent 2 2 4 9 5" xfId="57546"/>
    <cellStyle name="Percent 2 2 4 9 6" xfId="57547"/>
    <cellStyle name="Percent 2 2 5" xfId="57548"/>
    <cellStyle name="Percent 2 2 5 10" xfId="57549"/>
    <cellStyle name="Percent 2 2 5 10 2" xfId="57550"/>
    <cellStyle name="Percent 2 2 5 10 3" xfId="57551"/>
    <cellStyle name="Percent 2 2 5 11" xfId="57552"/>
    <cellStyle name="Percent 2 2 5 12" xfId="57553"/>
    <cellStyle name="Percent 2 2 5 13" xfId="57554"/>
    <cellStyle name="Percent 2 2 5 14" xfId="57555"/>
    <cellStyle name="Percent 2 2 5 2" xfId="57556"/>
    <cellStyle name="Percent 2 2 5 2 10" xfId="57557"/>
    <cellStyle name="Percent 2 2 5 2 11" xfId="57558"/>
    <cellStyle name="Percent 2 2 5 2 12" xfId="57559"/>
    <cellStyle name="Percent 2 2 5 2 13" xfId="57560"/>
    <cellStyle name="Percent 2 2 5 2 2" xfId="57561"/>
    <cellStyle name="Percent 2 2 5 2 2 10" xfId="57562"/>
    <cellStyle name="Percent 2 2 5 2 2 2" xfId="57563"/>
    <cellStyle name="Percent 2 2 5 2 2 2 2" xfId="57564"/>
    <cellStyle name="Percent 2 2 5 2 2 2 2 2" xfId="57565"/>
    <cellStyle name="Percent 2 2 5 2 2 2 2 2 2" xfId="57566"/>
    <cellStyle name="Percent 2 2 5 2 2 2 2 2 3" xfId="57567"/>
    <cellStyle name="Percent 2 2 5 2 2 2 2 3" xfId="57568"/>
    <cellStyle name="Percent 2 2 5 2 2 2 2 4" xfId="57569"/>
    <cellStyle name="Percent 2 2 5 2 2 2 2 5" xfId="57570"/>
    <cellStyle name="Percent 2 2 5 2 2 2 2 6" xfId="57571"/>
    <cellStyle name="Percent 2 2 5 2 2 2 3" xfId="57572"/>
    <cellStyle name="Percent 2 2 5 2 2 2 3 2" xfId="57573"/>
    <cellStyle name="Percent 2 2 5 2 2 2 3 2 2" xfId="57574"/>
    <cellStyle name="Percent 2 2 5 2 2 2 3 2 3" xfId="57575"/>
    <cellStyle name="Percent 2 2 5 2 2 2 3 3" xfId="57576"/>
    <cellStyle name="Percent 2 2 5 2 2 2 3 4" xfId="57577"/>
    <cellStyle name="Percent 2 2 5 2 2 2 3 5" xfId="57578"/>
    <cellStyle name="Percent 2 2 5 2 2 2 3 6" xfId="57579"/>
    <cellStyle name="Percent 2 2 5 2 2 2 4" xfId="57580"/>
    <cellStyle name="Percent 2 2 5 2 2 2 4 2" xfId="57581"/>
    <cellStyle name="Percent 2 2 5 2 2 2 4 3" xfId="57582"/>
    <cellStyle name="Percent 2 2 5 2 2 2 5" xfId="57583"/>
    <cellStyle name="Percent 2 2 5 2 2 2 6" xfId="57584"/>
    <cellStyle name="Percent 2 2 5 2 2 2 7" xfId="57585"/>
    <cellStyle name="Percent 2 2 5 2 2 2 8" xfId="57586"/>
    <cellStyle name="Percent 2 2 5 2 2 3" xfId="57587"/>
    <cellStyle name="Percent 2 2 5 2 2 3 2" xfId="57588"/>
    <cellStyle name="Percent 2 2 5 2 2 3 2 2" xfId="57589"/>
    <cellStyle name="Percent 2 2 5 2 2 3 2 2 2" xfId="57590"/>
    <cellStyle name="Percent 2 2 5 2 2 3 2 2 3" xfId="57591"/>
    <cellStyle name="Percent 2 2 5 2 2 3 2 3" xfId="57592"/>
    <cellStyle name="Percent 2 2 5 2 2 3 2 4" xfId="57593"/>
    <cellStyle name="Percent 2 2 5 2 2 3 2 5" xfId="57594"/>
    <cellStyle name="Percent 2 2 5 2 2 3 2 6" xfId="57595"/>
    <cellStyle name="Percent 2 2 5 2 2 3 3" xfId="57596"/>
    <cellStyle name="Percent 2 2 5 2 2 3 3 2" xfId="57597"/>
    <cellStyle name="Percent 2 2 5 2 2 3 3 3" xfId="57598"/>
    <cellStyle name="Percent 2 2 5 2 2 3 4" xfId="57599"/>
    <cellStyle name="Percent 2 2 5 2 2 3 5" xfId="57600"/>
    <cellStyle name="Percent 2 2 5 2 2 3 6" xfId="57601"/>
    <cellStyle name="Percent 2 2 5 2 2 3 7" xfId="57602"/>
    <cellStyle name="Percent 2 2 5 2 2 4" xfId="57603"/>
    <cellStyle name="Percent 2 2 5 2 2 4 2" xfId="57604"/>
    <cellStyle name="Percent 2 2 5 2 2 4 2 2" xfId="57605"/>
    <cellStyle name="Percent 2 2 5 2 2 4 2 3" xfId="57606"/>
    <cellStyle name="Percent 2 2 5 2 2 4 3" xfId="57607"/>
    <cellStyle name="Percent 2 2 5 2 2 4 4" xfId="57608"/>
    <cellStyle name="Percent 2 2 5 2 2 4 5" xfId="57609"/>
    <cellStyle name="Percent 2 2 5 2 2 4 6" xfId="57610"/>
    <cellStyle name="Percent 2 2 5 2 2 5" xfId="57611"/>
    <cellStyle name="Percent 2 2 5 2 2 5 2" xfId="57612"/>
    <cellStyle name="Percent 2 2 5 2 2 5 2 2" xfId="57613"/>
    <cellStyle name="Percent 2 2 5 2 2 5 2 3" xfId="57614"/>
    <cellStyle name="Percent 2 2 5 2 2 5 3" xfId="57615"/>
    <cellStyle name="Percent 2 2 5 2 2 5 4" xfId="57616"/>
    <cellStyle name="Percent 2 2 5 2 2 5 5" xfId="57617"/>
    <cellStyle name="Percent 2 2 5 2 2 5 6" xfId="57618"/>
    <cellStyle name="Percent 2 2 5 2 2 6" xfId="57619"/>
    <cellStyle name="Percent 2 2 5 2 2 6 2" xfId="57620"/>
    <cellStyle name="Percent 2 2 5 2 2 6 3" xfId="57621"/>
    <cellStyle name="Percent 2 2 5 2 2 7" xfId="57622"/>
    <cellStyle name="Percent 2 2 5 2 2 8" xfId="57623"/>
    <cellStyle name="Percent 2 2 5 2 2 9" xfId="57624"/>
    <cellStyle name="Percent 2 2 5 2 3" xfId="57625"/>
    <cellStyle name="Percent 2 2 5 2 3 2" xfId="57626"/>
    <cellStyle name="Percent 2 2 5 2 3 2 2" xfId="57627"/>
    <cellStyle name="Percent 2 2 5 2 3 2 2 2" xfId="57628"/>
    <cellStyle name="Percent 2 2 5 2 3 2 2 2 2" xfId="57629"/>
    <cellStyle name="Percent 2 2 5 2 3 2 2 2 3" xfId="57630"/>
    <cellStyle name="Percent 2 2 5 2 3 2 2 3" xfId="57631"/>
    <cellStyle name="Percent 2 2 5 2 3 2 2 4" xfId="57632"/>
    <cellStyle name="Percent 2 2 5 2 3 2 2 5" xfId="57633"/>
    <cellStyle name="Percent 2 2 5 2 3 2 2 6" xfId="57634"/>
    <cellStyle name="Percent 2 2 5 2 3 2 3" xfId="57635"/>
    <cellStyle name="Percent 2 2 5 2 3 2 3 2" xfId="57636"/>
    <cellStyle name="Percent 2 2 5 2 3 2 3 3" xfId="57637"/>
    <cellStyle name="Percent 2 2 5 2 3 2 4" xfId="57638"/>
    <cellStyle name="Percent 2 2 5 2 3 2 5" xfId="57639"/>
    <cellStyle name="Percent 2 2 5 2 3 2 6" xfId="57640"/>
    <cellStyle name="Percent 2 2 5 2 3 2 7" xfId="57641"/>
    <cellStyle name="Percent 2 2 5 2 3 3" xfId="57642"/>
    <cellStyle name="Percent 2 2 5 2 3 3 2" xfId="57643"/>
    <cellStyle name="Percent 2 2 5 2 3 3 2 2" xfId="57644"/>
    <cellStyle name="Percent 2 2 5 2 3 3 2 3" xfId="57645"/>
    <cellStyle name="Percent 2 2 5 2 3 3 3" xfId="57646"/>
    <cellStyle name="Percent 2 2 5 2 3 3 4" xfId="57647"/>
    <cellStyle name="Percent 2 2 5 2 3 3 5" xfId="57648"/>
    <cellStyle name="Percent 2 2 5 2 3 3 6" xfId="57649"/>
    <cellStyle name="Percent 2 2 5 2 3 4" xfId="57650"/>
    <cellStyle name="Percent 2 2 5 2 3 4 2" xfId="57651"/>
    <cellStyle name="Percent 2 2 5 2 3 4 2 2" xfId="57652"/>
    <cellStyle name="Percent 2 2 5 2 3 4 2 3" xfId="57653"/>
    <cellStyle name="Percent 2 2 5 2 3 4 3" xfId="57654"/>
    <cellStyle name="Percent 2 2 5 2 3 4 4" xfId="57655"/>
    <cellStyle name="Percent 2 2 5 2 3 4 5" xfId="57656"/>
    <cellStyle name="Percent 2 2 5 2 3 4 6" xfId="57657"/>
    <cellStyle name="Percent 2 2 5 2 3 5" xfId="57658"/>
    <cellStyle name="Percent 2 2 5 2 3 5 2" xfId="57659"/>
    <cellStyle name="Percent 2 2 5 2 3 5 3" xfId="57660"/>
    <cellStyle name="Percent 2 2 5 2 3 6" xfId="57661"/>
    <cellStyle name="Percent 2 2 5 2 3 7" xfId="57662"/>
    <cellStyle name="Percent 2 2 5 2 3 8" xfId="57663"/>
    <cellStyle name="Percent 2 2 5 2 3 9" xfId="57664"/>
    <cellStyle name="Percent 2 2 5 2 4" xfId="57665"/>
    <cellStyle name="Percent 2 2 5 2 4 2" xfId="57666"/>
    <cellStyle name="Percent 2 2 5 2 4 2 2" xfId="57667"/>
    <cellStyle name="Percent 2 2 5 2 4 2 2 2" xfId="57668"/>
    <cellStyle name="Percent 2 2 5 2 4 2 2 3" xfId="57669"/>
    <cellStyle name="Percent 2 2 5 2 4 2 3" xfId="57670"/>
    <cellStyle name="Percent 2 2 5 2 4 2 4" xfId="57671"/>
    <cellStyle name="Percent 2 2 5 2 4 2 5" xfId="57672"/>
    <cellStyle name="Percent 2 2 5 2 4 2 6" xfId="57673"/>
    <cellStyle name="Percent 2 2 5 2 4 3" xfId="57674"/>
    <cellStyle name="Percent 2 2 5 2 4 3 2" xfId="57675"/>
    <cellStyle name="Percent 2 2 5 2 4 3 3" xfId="57676"/>
    <cellStyle name="Percent 2 2 5 2 4 4" xfId="57677"/>
    <cellStyle name="Percent 2 2 5 2 4 5" xfId="57678"/>
    <cellStyle name="Percent 2 2 5 2 4 6" xfId="57679"/>
    <cellStyle name="Percent 2 2 5 2 4 7" xfId="57680"/>
    <cellStyle name="Percent 2 2 5 2 5" xfId="57681"/>
    <cellStyle name="Percent 2 2 5 2 5 2" xfId="57682"/>
    <cellStyle name="Percent 2 2 5 2 5 2 2" xfId="57683"/>
    <cellStyle name="Percent 2 2 5 2 5 2 3" xfId="57684"/>
    <cellStyle name="Percent 2 2 5 2 5 3" xfId="57685"/>
    <cellStyle name="Percent 2 2 5 2 5 4" xfId="57686"/>
    <cellStyle name="Percent 2 2 5 2 5 5" xfId="57687"/>
    <cellStyle name="Percent 2 2 5 2 5 6" xfId="57688"/>
    <cellStyle name="Percent 2 2 5 2 6" xfId="57689"/>
    <cellStyle name="Percent 2 2 5 2 6 2" xfId="57690"/>
    <cellStyle name="Percent 2 2 5 2 6 2 2" xfId="57691"/>
    <cellStyle name="Percent 2 2 5 2 6 2 3" xfId="57692"/>
    <cellStyle name="Percent 2 2 5 2 6 3" xfId="57693"/>
    <cellStyle name="Percent 2 2 5 2 6 4" xfId="57694"/>
    <cellStyle name="Percent 2 2 5 2 6 5" xfId="57695"/>
    <cellStyle name="Percent 2 2 5 2 6 6" xfId="57696"/>
    <cellStyle name="Percent 2 2 5 2 7" xfId="57697"/>
    <cellStyle name="Percent 2 2 5 2 7 2" xfId="57698"/>
    <cellStyle name="Percent 2 2 5 2 7 2 2" xfId="57699"/>
    <cellStyle name="Percent 2 2 5 2 7 2 3" xfId="57700"/>
    <cellStyle name="Percent 2 2 5 2 7 3" xfId="57701"/>
    <cellStyle name="Percent 2 2 5 2 7 4" xfId="57702"/>
    <cellStyle name="Percent 2 2 5 2 7 5" xfId="57703"/>
    <cellStyle name="Percent 2 2 5 2 7 6" xfId="57704"/>
    <cellStyle name="Percent 2 2 5 2 8" xfId="57705"/>
    <cellStyle name="Percent 2 2 5 2 8 2" xfId="57706"/>
    <cellStyle name="Percent 2 2 5 2 8 2 2" xfId="57707"/>
    <cellStyle name="Percent 2 2 5 2 8 2 3" xfId="57708"/>
    <cellStyle name="Percent 2 2 5 2 8 3" xfId="57709"/>
    <cellStyle name="Percent 2 2 5 2 8 4" xfId="57710"/>
    <cellStyle name="Percent 2 2 5 2 8 5" xfId="57711"/>
    <cellStyle name="Percent 2 2 5 2 8 6" xfId="57712"/>
    <cellStyle name="Percent 2 2 5 2 9" xfId="57713"/>
    <cellStyle name="Percent 2 2 5 2 9 2" xfId="57714"/>
    <cellStyle name="Percent 2 2 5 2 9 3" xfId="57715"/>
    <cellStyle name="Percent 2 2 5 3" xfId="57716"/>
    <cellStyle name="Percent 2 2 5 3 10" xfId="57717"/>
    <cellStyle name="Percent 2 2 5 3 2" xfId="57718"/>
    <cellStyle name="Percent 2 2 5 3 2 2" xfId="57719"/>
    <cellStyle name="Percent 2 2 5 3 2 2 2" xfId="57720"/>
    <cellStyle name="Percent 2 2 5 3 2 2 2 2" xfId="57721"/>
    <cellStyle name="Percent 2 2 5 3 2 2 2 3" xfId="57722"/>
    <cellStyle name="Percent 2 2 5 3 2 2 3" xfId="57723"/>
    <cellStyle name="Percent 2 2 5 3 2 2 4" xfId="57724"/>
    <cellStyle name="Percent 2 2 5 3 2 2 5" xfId="57725"/>
    <cellStyle name="Percent 2 2 5 3 2 2 6" xfId="57726"/>
    <cellStyle name="Percent 2 2 5 3 2 3" xfId="57727"/>
    <cellStyle name="Percent 2 2 5 3 2 3 2" xfId="57728"/>
    <cellStyle name="Percent 2 2 5 3 2 3 2 2" xfId="57729"/>
    <cellStyle name="Percent 2 2 5 3 2 3 2 3" xfId="57730"/>
    <cellStyle name="Percent 2 2 5 3 2 3 3" xfId="57731"/>
    <cellStyle name="Percent 2 2 5 3 2 3 4" xfId="57732"/>
    <cellStyle name="Percent 2 2 5 3 2 3 5" xfId="57733"/>
    <cellStyle name="Percent 2 2 5 3 2 3 6" xfId="57734"/>
    <cellStyle name="Percent 2 2 5 3 2 4" xfId="57735"/>
    <cellStyle name="Percent 2 2 5 3 2 4 2" xfId="57736"/>
    <cellStyle name="Percent 2 2 5 3 2 4 3" xfId="57737"/>
    <cellStyle name="Percent 2 2 5 3 2 5" xfId="57738"/>
    <cellStyle name="Percent 2 2 5 3 2 6" xfId="57739"/>
    <cellStyle name="Percent 2 2 5 3 2 7" xfId="57740"/>
    <cellStyle name="Percent 2 2 5 3 2 8" xfId="57741"/>
    <cellStyle name="Percent 2 2 5 3 3" xfId="57742"/>
    <cellStyle name="Percent 2 2 5 3 3 2" xfId="57743"/>
    <cellStyle name="Percent 2 2 5 3 3 2 2" xfId="57744"/>
    <cellStyle name="Percent 2 2 5 3 3 2 2 2" xfId="57745"/>
    <cellStyle name="Percent 2 2 5 3 3 2 2 3" xfId="57746"/>
    <cellStyle name="Percent 2 2 5 3 3 2 3" xfId="57747"/>
    <cellStyle name="Percent 2 2 5 3 3 2 4" xfId="57748"/>
    <cellStyle name="Percent 2 2 5 3 3 2 5" xfId="57749"/>
    <cellStyle name="Percent 2 2 5 3 3 2 6" xfId="57750"/>
    <cellStyle name="Percent 2 2 5 3 3 3" xfId="57751"/>
    <cellStyle name="Percent 2 2 5 3 3 3 2" xfId="57752"/>
    <cellStyle name="Percent 2 2 5 3 3 3 3" xfId="57753"/>
    <cellStyle name="Percent 2 2 5 3 3 4" xfId="57754"/>
    <cellStyle name="Percent 2 2 5 3 3 5" xfId="57755"/>
    <cellStyle name="Percent 2 2 5 3 3 6" xfId="57756"/>
    <cellStyle name="Percent 2 2 5 3 3 7" xfId="57757"/>
    <cellStyle name="Percent 2 2 5 3 4" xfId="57758"/>
    <cellStyle name="Percent 2 2 5 3 4 2" xfId="57759"/>
    <cellStyle name="Percent 2 2 5 3 4 2 2" xfId="57760"/>
    <cellStyle name="Percent 2 2 5 3 4 2 3" xfId="57761"/>
    <cellStyle name="Percent 2 2 5 3 4 3" xfId="57762"/>
    <cellStyle name="Percent 2 2 5 3 4 4" xfId="57763"/>
    <cellStyle name="Percent 2 2 5 3 4 5" xfId="57764"/>
    <cellStyle name="Percent 2 2 5 3 4 6" xfId="57765"/>
    <cellStyle name="Percent 2 2 5 3 5" xfId="57766"/>
    <cellStyle name="Percent 2 2 5 3 5 2" xfId="57767"/>
    <cellStyle name="Percent 2 2 5 3 5 2 2" xfId="57768"/>
    <cellStyle name="Percent 2 2 5 3 5 2 3" xfId="57769"/>
    <cellStyle name="Percent 2 2 5 3 5 3" xfId="57770"/>
    <cellStyle name="Percent 2 2 5 3 5 4" xfId="57771"/>
    <cellStyle name="Percent 2 2 5 3 5 5" xfId="57772"/>
    <cellStyle name="Percent 2 2 5 3 5 6" xfId="57773"/>
    <cellStyle name="Percent 2 2 5 3 6" xfId="57774"/>
    <cellStyle name="Percent 2 2 5 3 6 2" xfId="57775"/>
    <cellStyle name="Percent 2 2 5 3 6 3" xfId="57776"/>
    <cellStyle name="Percent 2 2 5 3 7" xfId="57777"/>
    <cellStyle name="Percent 2 2 5 3 8" xfId="57778"/>
    <cellStyle name="Percent 2 2 5 3 9" xfId="57779"/>
    <cellStyle name="Percent 2 2 5 4" xfId="57780"/>
    <cellStyle name="Percent 2 2 5 4 2" xfId="57781"/>
    <cellStyle name="Percent 2 2 5 4 2 2" xfId="57782"/>
    <cellStyle name="Percent 2 2 5 4 2 2 2" xfId="57783"/>
    <cellStyle name="Percent 2 2 5 4 2 2 2 2" xfId="57784"/>
    <cellStyle name="Percent 2 2 5 4 2 2 2 3" xfId="57785"/>
    <cellStyle name="Percent 2 2 5 4 2 2 3" xfId="57786"/>
    <cellStyle name="Percent 2 2 5 4 2 2 4" xfId="57787"/>
    <cellStyle name="Percent 2 2 5 4 2 2 5" xfId="57788"/>
    <cellStyle name="Percent 2 2 5 4 2 2 6" xfId="57789"/>
    <cellStyle name="Percent 2 2 5 4 2 3" xfId="57790"/>
    <cellStyle name="Percent 2 2 5 4 2 3 2" xfId="57791"/>
    <cellStyle name="Percent 2 2 5 4 2 3 3" xfId="57792"/>
    <cellStyle name="Percent 2 2 5 4 2 4" xfId="57793"/>
    <cellStyle name="Percent 2 2 5 4 2 5" xfId="57794"/>
    <cellStyle name="Percent 2 2 5 4 2 6" xfId="57795"/>
    <cellStyle name="Percent 2 2 5 4 2 7" xfId="57796"/>
    <cellStyle name="Percent 2 2 5 4 3" xfId="57797"/>
    <cellStyle name="Percent 2 2 5 4 3 2" xfId="57798"/>
    <cellStyle name="Percent 2 2 5 4 3 2 2" xfId="57799"/>
    <cellStyle name="Percent 2 2 5 4 3 2 3" xfId="57800"/>
    <cellStyle name="Percent 2 2 5 4 3 3" xfId="57801"/>
    <cellStyle name="Percent 2 2 5 4 3 4" xfId="57802"/>
    <cellStyle name="Percent 2 2 5 4 3 5" xfId="57803"/>
    <cellStyle name="Percent 2 2 5 4 3 6" xfId="57804"/>
    <cellStyle name="Percent 2 2 5 4 4" xfId="57805"/>
    <cellStyle name="Percent 2 2 5 4 4 2" xfId="57806"/>
    <cellStyle name="Percent 2 2 5 4 4 2 2" xfId="57807"/>
    <cellStyle name="Percent 2 2 5 4 4 2 3" xfId="57808"/>
    <cellStyle name="Percent 2 2 5 4 4 3" xfId="57809"/>
    <cellStyle name="Percent 2 2 5 4 4 4" xfId="57810"/>
    <cellStyle name="Percent 2 2 5 4 4 5" xfId="57811"/>
    <cellStyle name="Percent 2 2 5 4 4 6" xfId="57812"/>
    <cellStyle name="Percent 2 2 5 4 5" xfId="57813"/>
    <cellStyle name="Percent 2 2 5 4 5 2" xfId="57814"/>
    <cellStyle name="Percent 2 2 5 4 5 3" xfId="57815"/>
    <cellStyle name="Percent 2 2 5 4 6" xfId="57816"/>
    <cellStyle name="Percent 2 2 5 4 7" xfId="57817"/>
    <cellStyle name="Percent 2 2 5 4 8" xfId="57818"/>
    <cellStyle name="Percent 2 2 5 4 9" xfId="57819"/>
    <cellStyle name="Percent 2 2 5 5" xfId="57820"/>
    <cellStyle name="Percent 2 2 5 5 2" xfId="57821"/>
    <cellStyle name="Percent 2 2 5 5 2 2" xfId="57822"/>
    <cellStyle name="Percent 2 2 5 5 2 2 2" xfId="57823"/>
    <cellStyle name="Percent 2 2 5 5 2 2 3" xfId="57824"/>
    <cellStyle name="Percent 2 2 5 5 2 3" xfId="57825"/>
    <cellStyle name="Percent 2 2 5 5 2 4" xfId="57826"/>
    <cellStyle name="Percent 2 2 5 5 2 5" xfId="57827"/>
    <cellStyle name="Percent 2 2 5 5 2 6" xfId="57828"/>
    <cellStyle name="Percent 2 2 5 5 3" xfId="57829"/>
    <cellStyle name="Percent 2 2 5 5 3 2" xfId="57830"/>
    <cellStyle name="Percent 2 2 5 5 3 3" xfId="57831"/>
    <cellStyle name="Percent 2 2 5 5 4" xfId="57832"/>
    <cellStyle name="Percent 2 2 5 5 5" xfId="57833"/>
    <cellStyle name="Percent 2 2 5 5 6" xfId="57834"/>
    <cellStyle name="Percent 2 2 5 5 7" xfId="57835"/>
    <cellStyle name="Percent 2 2 5 6" xfId="57836"/>
    <cellStyle name="Percent 2 2 5 6 2" xfId="57837"/>
    <cellStyle name="Percent 2 2 5 6 2 2" xfId="57838"/>
    <cellStyle name="Percent 2 2 5 6 2 3" xfId="57839"/>
    <cellStyle name="Percent 2 2 5 6 3" xfId="57840"/>
    <cellStyle name="Percent 2 2 5 6 4" xfId="57841"/>
    <cellStyle name="Percent 2 2 5 6 5" xfId="57842"/>
    <cellStyle name="Percent 2 2 5 6 6" xfId="57843"/>
    <cellStyle name="Percent 2 2 5 7" xfId="57844"/>
    <cellStyle name="Percent 2 2 5 7 2" xfId="57845"/>
    <cellStyle name="Percent 2 2 5 7 2 2" xfId="57846"/>
    <cellStyle name="Percent 2 2 5 7 2 3" xfId="57847"/>
    <cellStyle name="Percent 2 2 5 7 3" xfId="57848"/>
    <cellStyle name="Percent 2 2 5 7 4" xfId="57849"/>
    <cellStyle name="Percent 2 2 5 7 5" xfId="57850"/>
    <cellStyle name="Percent 2 2 5 7 6" xfId="57851"/>
    <cellStyle name="Percent 2 2 5 8" xfId="57852"/>
    <cellStyle name="Percent 2 2 5 8 2" xfId="57853"/>
    <cellStyle name="Percent 2 2 5 8 2 2" xfId="57854"/>
    <cellStyle name="Percent 2 2 5 8 2 3" xfId="57855"/>
    <cellStyle name="Percent 2 2 5 8 3" xfId="57856"/>
    <cellStyle name="Percent 2 2 5 8 4" xfId="57857"/>
    <cellStyle name="Percent 2 2 5 8 5" xfId="57858"/>
    <cellStyle name="Percent 2 2 5 8 6" xfId="57859"/>
    <cellStyle name="Percent 2 2 5 9" xfId="57860"/>
    <cellStyle name="Percent 2 2 5 9 2" xfId="57861"/>
    <cellStyle name="Percent 2 2 5 9 2 2" xfId="57862"/>
    <cellStyle name="Percent 2 2 5 9 2 3" xfId="57863"/>
    <cellStyle name="Percent 2 2 5 9 3" xfId="57864"/>
    <cellStyle name="Percent 2 2 5 9 4" xfId="57865"/>
    <cellStyle name="Percent 2 2 5 9 5" xfId="57866"/>
    <cellStyle name="Percent 2 2 5 9 6" xfId="57867"/>
    <cellStyle name="Percent 2 2 6" xfId="57868"/>
    <cellStyle name="Percent 2 2 6 10" xfId="57869"/>
    <cellStyle name="Percent 2 2 6 11" xfId="57870"/>
    <cellStyle name="Percent 2 2 6 12" xfId="57871"/>
    <cellStyle name="Percent 2 2 6 13" xfId="57872"/>
    <cellStyle name="Percent 2 2 6 2" xfId="57873"/>
    <cellStyle name="Percent 2 2 6 2 10" xfId="57874"/>
    <cellStyle name="Percent 2 2 6 2 2" xfId="57875"/>
    <cellStyle name="Percent 2 2 6 2 2 2" xfId="57876"/>
    <cellStyle name="Percent 2 2 6 2 2 2 2" xfId="57877"/>
    <cellStyle name="Percent 2 2 6 2 2 2 2 2" xfId="57878"/>
    <cellStyle name="Percent 2 2 6 2 2 2 2 3" xfId="57879"/>
    <cellStyle name="Percent 2 2 6 2 2 2 3" xfId="57880"/>
    <cellStyle name="Percent 2 2 6 2 2 2 4" xfId="57881"/>
    <cellStyle name="Percent 2 2 6 2 2 2 5" xfId="57882"/>
    <cellStyle name="Percent 2 2 6 2 2 2 6" xfId="57883"/>
    <cellStyle name="Percent 2 2 6 2 2 3" xfId="57884"/>
    <cellStyle name="Percent 2 2 6 2 2 3 2" xfId="57885"/>
    <cellStyle name="Percent 2 2 6 2 2 3 2 2" xfId="57886"/>
    <cellStyle name="Percent 2 2 6 2 2 3 2 3" xfId="57887"/>
    <cellStyle name="Percent 2 2 6 2 2 3 3" xfId="57888"/>
    <cellStyle name="Percent 2 2 6 2 2 3 4" xfId="57889"/>
    <cellStyle name="Percent 2 2 6 2 2 3 5" xfId="57890"/>
    <cellStyle name="Percent 2 2 6 2 2 3 6" xfId="57891"/>
    <cellStyle name="Percent 2 2 6 2 2 4" xfId="57892"/>
    <cellStyle name="Percent 2 2 6 2 2 4 2" xfId="57893"/>
    <cellStyle name="Percent 2 2 6 2 2 4 3" xfId="57894"/>
    <cellStyle name="Percent 2 2 6 2 2 5" xfId="57895"/>
    <cellStyle name="Percent 2 2 6 2 2 6" xfId="57896"/>
    <cellStyle name="Percent 2 2 6 2 2 7" xfId="57897"/>
    <cellStyle name="Percent 2 2 6 2 2 8" xfId="57898"/>
    <cellStyle name="Percent 2 2 6 2 3" xfId="57899"/>
    <cellStyle name="Percent 2 2 6 2 3 2" xfId="57900"/>
    <cellStyle name="Percent 2 2 6 2 3 2 2" xfId="57901"/>
    <cellStyle name="Percent 2 2 6 2 3 2 2 2" xfId="57902"/>
    <cellStyle name="Percent 2 2 6 2 3 2 2 3" xfId="57903"/>
    <cellStyle name="Percent 2 2 6 2 3 2 3" xfId="57904"/>
    <cellStyle name="Percent 2 2 6 2 3 2 4" xfId="57905"/>
    <cellStyle name="Percent 2 2 6 2 3 2 5" xfId="57906"/>
    <cellStyle name="Percent 2 2 6 2 3 2 6" xfId="57907"/>
    <cellStyle name="Percent 2 2 6 2 3 3" xfId="57908"/>
    <cellStyle name="Percent 2 2 6 2 3 3 2" xfId="57909"/>
    <cellStyle name="Percent 2 2 6 2 3 3 3" xfId="57910"/>
    <cellStyle name="Percent 2 2 6 2 3 4" xfId="57911"/>
    <cellStyle name="Percent 2 2 6 2 3 5" xfId="57912"/>
    <cellStyle name="Percent 2 2 6 2 3 6" xfId="57913"/>
    <cellStyle name="Percent 2 2 6 2 3 7" xfId="57914"/>
    <cellStyle name="Percent 2 2 6 2 4" xfId="57915"/>
    <cellStyle name="Percent 2 2 6 2 4 2" xfId="57916"/>
    <cellStyle name="Percent 2 2 6 2 4 2 2" xfId="57917"/>
    <cellStyle name="Percent 2 2 6 2 4 2 3" xfId="57918"/>
    <cellStyle name="Percent 2 2 6 2 4 3" xfId="57919"/>
    <cellStyle name="Percent 2 2 6 2 4 4" xfId="57920"/>
    <cellStyle name="Percent 2 2 6 2 4 5" xfId="57921"/>
    <cellStyle name="Percent 2 2 6 2 4 6" xfId="57922"/>
    <cellStyle name="Percent 2 2 6 2 5" xfId="57923"/>
    <cellStyle name="Percent 2 2 6 2 5 2" xfId="57924"/>
    <cellStyle name="Percent 2 2 6 2 5 2 2" xfId="57925"/>
    <cellStyle name="Percent 2 2 6 2 5 2 3" xfId="57926"/>
    <cellStyle name="Percent 2 2 6 2 5 3" xfId="57927"/>
    <cellStyle name="Percent 2 2 6 2 5 4" xfId="57928"/>
    <cellStyle name="Percent 2 2 6 2 5 5" xfId="57929"/>
    <cellStyle name="Percent 2 2 6 2 5 6" xfId="57930"/>
    <cellStyle name="Percent 2 2 6 2 6" xfId="57931"/>
    <cellStyle name="Percent 2 2 6 2 6 2" xfId="57932"/>
    <cellStyle name="Percent 2 2 6 2 6 3" xfId="57933"/>
    <cellStyle name="Percent 2 2 6 2 7" xfId="57934"/>
    <cellStyle name="Percent 2 2 6 2 8" xfId="57935"/>
    <cellStyle name="Percent 2 2 6 2 9" xfId="57936"/>
    <cellStyle name="Percent 2 2 6 3" xfId="57937"/>
    <cellStyle name="Percent 2 2 6 3 2" xfId="57938"/>
    <cellStyle name="Percent 2 2 6 3 2 2" xfId="57939"/>
    <cellStyle name="Percent 2 2 6 3 2 2 2" xfId="57940"/>
    <cellStyle name="Percent 2 2 6 3 2 2 2 2" xfId="57941"/>
    <cellStyle name="Percent 2 2 6 3 2 2 2 3" xfId="57942"/>
    <cellStyle name="Percent 2 2 6 3 2 2 3" xfId="57943"/>
    <cellStyle name="Percent 2 2 6 3 2 2 4" xfId="57944"/>
    <cellStyle name="Percent 2 2 6 3 2 2 5" xfId="57945"/>
    <cellStyle name="Percent 2 2 6 3 2 2 6" xfId="57946"/>
    <cellStyle name="Percent 2 2 6 3 2 3" xfId="57947"/>
    <cellStyle name="Percent 2 2 6 3 2 3 2" xfId="57948"/>
    <cellStyle name="Percent 2 2 6 3 2 3 3" xfId="57949"/>
    <cellStyle name="Percent 2 2 6 3 2 4" xfId="57950"/>
    <cellStyle name="Percent 2 2 6 3 2 5" xfId="57951"/>
    <cellStyle name="Percent 2 2 6 3 2 6" xfId="57952"/>
    <cellStyle name="Percent 2 2 6 3 2 7" xfId="57953"/>
    <cellStyle name="Percent 2 2 6 3 3" xfId="57954"/>
    <cellStyle name="Percent 2 2 6 3 3 2" xfId="57955"/>
    <cellStyle name="Percent 2 2 6 3 3 2 2" xfId="57956"/>
    <cellStyle name="Percent 2 2 6 3 3 2 3" xfId="57957"/>
    <cellStyle name="Percent 2 2 6 3 3 3" xfId="57958"/>
    <cellStyle name="Percent 2 2 6 3 3 4" xfId="57959"/>
    <cellStyle name="Percent 2 2 6 3 3 5" xfId="57960"/>
    <cellStyle name="Percent 2 2 6 3 3 6" xfId="57961"/>
    <cellStyle name="Percent 2 2 6 3 4" xfId="57962"/>
    <cellStyle name="Percent 2 2 6 3 4 2" xfId="57963"/>
    <cellStyle name="Percent 2 2 6 3 4 2 2" xfId="57964"/>
    <cellStyle name="Percent 2 2 6 3 4 2 3" xfId="57965"/>
    <cellStyle name="Percent 2 2 6 3 4 3" xfId="57966"/>
    <cellStyle name="Percent 2 2 6 3 4 4" xfId="57967"/>
    <cellStyle name="Percent 2 2 6 3 4 5" xfId="57968"/>
    <cellStyle name="Percent 2 2 6 3 4 6" xfId="57969"/>
    <cellStyle name="Percent 2 2 6 3 5" xfId="57970"/>
    <cellStyle name="Percent 2 2 6 3 5 2" xfId="57971"/>
    <cellStyle name="Percent 2 2 6 3 5 3" xfId="57972"/>
    <cellStyle name="Percent 2 2 6 3 6" xfId="57973"/>
    <cellStyle name="Percent 2 2 6 3 7" xfId="57974"/>
    <cellStyle name="Percent 2 2 6 3 8" xfId="57975"/>
    <cellStyle name="Percent 2 2 6 3 9" xfId="57976"/>
    <cellStyle name="Percent 2 2 6 4" xfId="57977"/>
    <cellStyle name="Percent 2 2 6 4 2" xfId="57978"/>
    <cellStyle name="Percent 2 2 6 4 2 2" xfId="57979"/>
    <cellStyle name="Percent 2 2 6 4 2 2 2" xfId="57980"/>
    <cellStyle name="Percent 2 2 6 4 2 2 3" xfId="57981"/>
    <cellStyle name="Percent 2 2 6 4 2 3" xfId="57982"/>
    <cellStyle name="Percent 2 2 6 4 2 4" xfId="57983"/>
    <cellStyle name="Percent 2 2 6 4 2 5" xfId="57984"/>
    <cellStyle name="Percent 2 2 6 4 2 6" xfId="57985"/>
    <cellStyle name="Percent 2 2 6 4 3" xfId="57986"/>
    <cellStyle name="Percent 2 2 6 4 3 2" xfId="57987"/>
    <cellStyle name="Percent 2 2 6 4 3 3" xfId="57988"/>
    <cellStyle name="Percent 2 2 6 4 4" xfId="57989"/>
    <cellStyle name="Percent 2 2 6 4 5" xfId="57990"/>
    <cellStyle name="Percent 2 2 6 4 6" xfId="57991"/>
    <cellStyle name="Percent 2 2 6 4 7" xfId="57992"/>
    <cellStyle name="Percent 2 2 6 5" xfId="57993"/>
    <cellStyle name="Percent 2 2 6 5 2" xfId="57994"/>
    <cellStyle name="Percent 2 2 6 5 2 2" xfId="57995"/>
    <cellStyle name="Percent 2 2 6 5 2 3" xfId="57996"/>
    <cellStyle name="Percent 2 2 6 5 3" xfId="57997"/>
    <cellStyle name="Percent 2 2 6 5 4" xfId="57998"/>
    <cellStyle name="Percent 2 2 6 5 5" xfId="57999"/>
    <cellStyle name="Percent 2 2 6 5 6" xfId="58000"/>
    <cellStyle name="Percent 2 2 6 6" xfId="58001"/>
    <cellStyle name="Percent 2 2 6 6 2" xfId="58002"/>
    <cellStyle name="Percent 2 2 6 6 2 2" xfId="58003"/>
    <cellStyle name="Percent 2 2 6 6 2 3" xfId="58004"/>
    <cellStyle name="Percent 2 2 6 6 3" xfId="58005"/>
    <cellStyle name="Percent 2 2 6 6 4" xfId="58006"/>
    <cellStyle name="Percent 2 2 6 6 5" xfId="58007"/>
    <cellStyle name="Percent 2 2 6 6 6" xfId="58008"/>
    <cellStyle name="Percent 2 2 6 7" xfId="58009"/>
    <cellStyle name="Percent 2 2 6 7 2" xfId="58010"/>
    <cellStyle name="Percent 2 2 6 7 2 2" xfId="58011"/>
    <cellStyle name="Percent 2 2 6 7 2 3" xfId="58012"/>
    <cellStyle name="Percent 2 2 6 7 3" xfId="58013"/>
    <cellStyle name="Percent 2 2 6 7 4" xfId="58014"/>
    <cellStyle name="Percent 2 2 6 7 5" xfId="58015"/>
    <cellStyle name="Percent 2 2 6 7 6" xfId="58016"/>
    <cellStyle name="Percent 2 2 6 8" xfId="58017"/>
    <cellStyle name="Percent 2 2 6 8 2" xfId="58018"/>
    <cellStyle name="Percent 2 2 6 8 2 2" xfId="58019"/>
    <cellStyle name="Percent 2 2 6 8 2 3" xfId="58020"/>
    <cellStyle name="Percent 2 2 6 8 3" xfId="58021"/>
    <cellStyle name="Percent 2 2 6 8 4" xfId="58022"/>
    <cellStyle name="Percent 2 2 6 8 5" xfId="58023"/>
    <cellStyle name="Percent 2 2 6 8 6" xfId="58024"/>
    <cellStyle name="Percent 2 2 6 9" xfId="58025"/>
    <cellStyle name="Percent 2 2 6 9 2" xfId="58026"/>
    <cellStyle name="Percent 2 2 6 9 3" xfId="58027"/>
    <cellStyle name="Percent 2 2 7" xfId="58028"/>
    <cellStyle name="Percent 2 2 7 10" xfId="58029"/>
    <cellStyle name="Percent 2 2 7 2" xfId="58030"/>
    <cellStyle name="Percent 2 2 7 2 2" xfId="58031"/>
    <cellStyle name="Percent 2 2 7 2 2 2" xfId="58032"/>
    <cellStyle name="Percent 2 2 7 2 2 2 2" xfId="58033"/>
    <cellStyle name="Percent 2 2 7 2 2 2 3" xfId="58034"/>
    <cellStyle name="Percent 2 2 7 2 2 3" xfId="58035"/>
    <cellStyle name="Percent 2 2 7 2 2 4" xfId="58036"/>
    <cellStyle name="Percent 2 2 7 2 2 5" xfId="58037"/>
    <cellStyle name="Percent 2 2 7 2 2 6" xfId="58038"/>
    <cellStyle name="Percent 2 2 7 2 3" xfId="58039"/>
    <cellStyle name="Percent 2 2 7 2 3 2" xfId="58040"/>
    <cellStyle name="Percent 2 2 7 2 3 2 2" xfId="58041"/>
    <cellStyle name="Percent 2 2 7 2 3 2 3" xfId="58042"/>
    <cellStyle name="Percent 2 2 7 2 3 3" xfId="58043"/>
    <cellStyle name="Percent 2 2 7 2 3 4" xfId="58044"/>
    <cellStyle name="Percent 2 2 7 2 3 5" xfId="58045"/>
    <cellStyle name="Percent 2 2 7 2 3 6" xfId="58046"/>
    <cellStyle name="Percent 2 2 7 2 4" xfId="58047"/>
    <cellStyle name="Percent 2 2 7 2 4 2" xfId="58048"/>
    <cellStyle name="Percent 2 2 7 2 4 3" xfId="58049"/>
    <cellStyle name="Percent 2 2 7 2 5" xfId="58050"/>
    <cellStyle name="Percent 2 2 7 2 6" xfId="58051"/>
    <cellStyle name="Percent 2 2 7 2 7" xfId="58052"/>
    <cellStyle name="Percent 2 2 7 2 8" xfId="58053"/>
    <cellStyle name="Percent 2 2 7 3" xfId="58054"/>
    <cellStyle name="Percent 2 2 7 3 2" xfId="58055"/>
    <cellStyle name="Percent 2 2 7 3 2 2" xfId="58056"/>
    <cellStyle name="Percent 2 2 7 3 2 2 2" xfId="58057"/>
    <cellStyle name="Percent 2 2 7 3 2 2 3" xfId="58058"/>
    <cellStyle name="Percent 2 2 7 3 2 3" xfId="58059"/>
    <cellStyle name="Percent 2 2 7 3 2 4" xfId="58060"/>
    <cellStyle name="Percent 2 2 7 3 2 5" xfId="58061"/>
    <cellStyle name="Percent 2 2 7 3 2 6" xfId="58062"/>
    <cellStyle name="Percent 2 2 7 3 3" xfId="58063"/>
    <cellStyle name="Percent 2 2 7 3 3 2" xfId="58064"/>
    <cellStyle name="Percent 2 2 7 3 3 3" xfId="58065"/>
    <cellStyle name="Percent 2 2 7 3 4" xfId="58066"/>
    <cellStyle name="Percent 2 2 7 3 5" xfId="58067"/>
    <cellStyle name="Percent 2 2 7 3 6" xfId="58068"/>
    <cellStyle name="Percent 2 2 7 3 7" xfId="58069"/>
    <cellStyle name="Percent 2 2 7 4" xfId="58070"/>
    <cellStyle name="Percent 2 2 7 4 2" xfId="58071"/>
    <cellStyle name="Percent 2 2 7 4 2 2" xfId="58072"/>
    <cellStyle name="Percent 2 2 7 4 2 3" xfId="58073"/>
    <cellStyle name="Percent 2 2 7 4 3" xfId="58074"/>
    <cellStyle name="Percent 2 2 7 4 4" xfId="58075"/>
    <cellStyle name="Percent 2 2 7 4 5" xfId="58076"/>
    <cellStyle name="Percent 2 2 7 4 6" xfId="58077"/>
    <cellStyle name="Percent 2 2 7 5" xfId="58078"/>
    <cellStyle name="Percent 2 2 7 5 2" xfId="58079"/>
    <cellStyle name="Percent 2 2 7 5 2 2" xfId="58080"/>
    <cellStyle name="Percent 2 2 7 5 2 3" xfId="58081"/>
    <cellStyle name="Percent 2 2 7 5 3" xfId="58082"/>
    <cellStyle name="Percent 2 2 7 5 4" xfId="58083"/>
    <cellStyle name="Percent 2 2 7 5 5" xfId="58084"/>
    <cellStyle name="Percent 2 2 7 5 6" xfId="58085"/>
    <cellStyle name="Percent 2 2 7 6" xfId="58086"/>
    <cellStyle name="Percent 2 2 7 6 2" xfId="58087"/>
    <cellStyle name="Percent 2 2 7 6 3" xfId="58088"/>
    <cellStyle name="Percent 2 2 7 7" xfId="58089"/>
    <cellStyle name="Percent 2 2 7 8" xfId="58090"/>
    <cellStyle name="Percent 2 2 7 9" xfId="58091"/>
    <cellStyle name="Percent 2 2 8" xfId="58092"/>
    <cellStyle name="Percent 2 2 8 2" xfId="58093"/>
    <cellStyle name="Percent 2 2 8 2 2" xfId="58094"/>
    <cellStyle name="Percent 2 2 8 2 2 2" xfId="58095"/>
    <cellStyle name="Percent 2 2 8 2 2 2 2" xfId="58096"/>
    <cellStyle name="Percent 2 2 8 2 2 2 3" xfId="58097"/>
    <cellStyle name="Percent 2 2 8 2 2 3" xfId="58098"/>
    <cellStyle name="Percent 2 2 8 2 2 4" xfId="58099"/>
    <cellStyle name="Percent 2 2 8 2 2 5" xfId="58100"/>
    <cellStyle name="Percent 2 2 8 2 2 6" xfId="58101"/>
    <cellStyle name="Percent 2 2 8 2 3" xfId="58102"/>
    <cellStyle name="Percent 2 2 8 2 3 2" xfId="58103"/>
    <cellStyle name="Percent 2 2 8 2 3 3" xfId="58104"/>
    <cellStyle name="Percent 2 2 8 2 4" xfId="58105"/>
    <cellStyle name="Percent 2 2 8 2 5" xfId="58106"/>
    <cellStyle name="Percent 2 2 8 2 6" xfId="58107"/>
    <cellStyle name="Percent 2 2 8 2 7" xfId="58108"/>
    <cellStyle name="Percent 2 2 8 3" xfId="58109"/>
    <cellStyle name="Percent 2 2 8 3 2" xfId="58110"/>
    <cellStyle name="Percent 2 2 8 3 2 2" xfId="58111"/>
    <cellStyle name="Percent 2 2 8 3 2 3" xfId="58112"/>
    <cellStyle name="Percent 2 2 8 3 3" xfId="58113"/>
    <cellStyle name="Percent 2 2 8 3 4" xfId="58114"/>
    <cellStyle name="Percent 2 2 8 3 5" xfId="58115"/>
    <cellStyle name="Percent 2 2 8 3 6" xfId="58116"/>
    <cellStyle name="Percent 2 2 8 4" xfId="58117"/>
    <cellStyle name="Percent 2 2 8 4 2" xfId="58118"/>
    <cellStyle name="Percent 2 2 8 4 2 2" xfId="58119"/>
    <cellStyle name="Percent 2 2 8 4 2 3" xfId="58120"/>
    <cellStyle name="Percent 2 2 8 4 3" xfId="58121"/>
    <cellStyle name="Percent 2 2 8 4 4" xfId="58122"/>
    <cellStyle name="Percent 2 2 8 4 5" xfId="58123"/>
    <cellStyle name="Percent 2 2 8 4 6" xfId="58124"/>
    <cellStyle name="Percent 2 2 8 5" xfId="58125"/>
    <cellStyle name="Percent 2 2 8 5 2" xfId="58126"/>
    <cellStyle name="Percent 2 2 8 5 3" xfId="58127"/>
    <cellStyle name="Percent 2 2 8 6" xfId="58128"/>
    <cellStyle name="Percent 2 2 8 7" xfId="58129"/>
    <cellStyle name="Percent 2 2 8 8" xfId="58130"/>
    <cellStyle name="Percent 2 2 8 9" xfId="58131"/>
    <cellStyle name="Percent 2 2 9" xfId="58132"/>
    <cellStyle name="Percent 2 2 9 2" xfId="58133"/>
    <cellStyle name="Percent 2 2 9 2 2" xfId="58134"/>
    <cellStyle name="Percent 2 2 9 2 2 2" xfId="58135"/>
    <cellStyle name="Percent 2 2 9 2 2 3" xfId="58136"/>
    <cellStyle name="Percent 2 2 9 2 3" xfId="58137"/>
    <cellStyle name="Percent 2 2 9 2 4" xfId="58138"/>
    <cellStyle name="Percent 2 2 9 2 5" xfId="58139"/>
    <cellStyle name="Percent 2 2 9 2 6" xfId="58140"/>
    <cellStyle name="Percent 2 2 9 3" xfId="58141"/>
    <cellStyle name="Percent 2 2 9 3 2" xfId="58142"/>
    <cellStyle name="Percent 2 2 9 3 3" xfId="58143"/>
    <cellStyle name="Percent 2 2 9 4" xfId="58144"/>
    <cellStyle name="Percent 2 2 9 5" xfId="58145"/>
    <cellStyle name="Percent 2 2 9 6" xfId="58146"/>
    <cellStyle name="Percent 2 2 9 7" xfId="58147"/>
    <cellStyle name="Percent 2 3" xfId="166"/>
    <cellStyle name="Percent 2 3 10" xfId="58148"/>
    <cellStyle name="Percent 2 3 10 2" xfId="58149"/>
    <cellStyle name="Percent 2 3 10 2 2" xfId="58150"/>
    <cellStyle name="Percent 2 3 10 2 3" xfId="58151"/>
    <cellStyle name="Percent 2 3 10 3" xfId="58152"/>
    <cellStyle name="Percent 2 3 10 4" xfId="58153"/>
    <cellStyle name="Percent 2 3 10 5" xfId="58154"/>
    <cellStyle name="Percent 2 3 10 6" xfId="58155"/>
    <cellStyle name="Percent 2 3 11" xfId="58156"/>
    <cellStyle name="Percent 2 3 11 2" xfId="58157"/>
    <cellStyle name="Percent 2 3 11 2 2" xfId="58158"/>
    <cellStyle name="Percent 2 3 11 2 3" xfId="58159"/>
    <cellStyle name="Percent 2 3 11 3" xfId="58160"/>
    <cellStyle name="Percent 2 3 11 4" xfId="58161"/>
    <cellStyle name="Percent 2 3 11 5" xfId="58162"/>
    <cellStyle name="Percent 2 3 11 6" xfId="58163"/>
    <cellStyle name="Percent 2 3 12" xfId="58164"/>
    <cellStyle name="Percent 2 3 12 2" xfId="58165"/>
    <cellStyle name="Percent 2 3 12 3" xfId="58166"/>
    <cellStyle name="Percent 2 3 13" xfId="58167"/>
    <cellStyle name="Percent 2 3 14" xfId="58168"/>
    <cellStyle name="Percent 2 3 15" xfId="58169"/>
    <cellStyle name="Percent 2 3 16" xfId="58170"/>
    <cellStyle name="Percent 2 3 2" xfId="167"/>
    <cellStyle name="Percent 2 3 2 10" xfId="58171"/>
    <cellStyle name="Percent 2 3 2 10 2" xfId="58172"/>
    <cellStyle name="Percent 2 3 2 10 3" xfId="58173"/>
    <cellStyle name="Percent 2 3 2 11" xfId="58174"/>
    <cellStyle name="Percent 2 3 2 12" xfId="58175"/>
    <cellStyle name="Percent 2 3 2 13" xfId="58176"/>
    <cellStyle name="Percent 2 3 2 14" xfId="58177"/>
    <cellStyle name="Percent 2 3 2 2" xfId="554"/>
    <cellStyle name="Percent 2 3 2 2 10" xfId="58178"/>
    <cellStyle name="Percent 2 3 2 2 11" xfId="58179"/>
    <cellStyle name="Percent 2 3 2 2 12" xfId="58180"/>
    <cellStyle name="Percent 2 3 2 2 13" xfId="58181"/>
    <cellStyle name="Percent 2 3 2 2 2" xfId="58182"/>
    <cellStyle name="Percent 2 3 2 2 2 10" xfId="58183"/>
    <cellStyle name="Percent 2 3 2 2 2 2" xfId="58184"/>
    <cellStyle name="Percent 2 3 2 2 2 2 2" xfId="58185"/>
    <cellStyle name="Percent 2 3 2 2 2 2 2 2" xfId="58186"/>
    <cellStyle name="Percent 2 3 2 2 2 2 2 2 2" xfId="58187"/>
    <cellStyle name="Percent 2 3 2 2 2 2 2 2 3" xfId="58188"/>
    <cellStyle name="Percent 2 3 2 2 2 2 2 3" xfId="58189"/>
    <cellStyle name="Percent 2 3 2 2 2 2 2 4" xfId="58190"/>
    <cellStyle name="Percent 2 3 2 2 2 2 2 5" xfId="58191"/>
    <cellStyle name="Percent 2 3 2 2 2 2 2 6" xfId="58192"/>
    <cellStyle name="Percent 2 3 2 2 2 2 3" xfId="58193"/>
    <cellStyle name="Percent 2 3 2 2 2 2 3 2" xfId="58194"/>
    <cellStyle name="Percent 2 3 2 2 2 2 3 2 2" xfId="58195"/>
    <cellStyle name="Percent 2 3 2 2 2 2 3 2 3" xfId="58196"/>
    <cellStyle name="Percent 2 3 2 2 2 2 3 3" xfId="58197"/>
    <cellStyle name="Percent 2 3 2 2 2 2 3 4" xfId="58198"/>
    <cellStyle name="Percent 2 3 2 2 2 2 3 5" xfId="58199"/>
    <cellStyle name="Percent 2 3 2 2 2 2 3 6" xfId="58200"/>
    <cellStyle name="Percent 2 3 2 2 2 2 4" xfId="58201"/>
    <cellStyle name="Percent 2 3 2 2 2 2 4 2" xfId="58202"/>
    <cellStyle name="Percent 2 3 2 2 2 2 4 3" xfId="58203"/>
    <cellStyle name="Percent 2 3 2 2 2 2 5" xfId="58204"/>
    <cellStyle name="Percent 2 3 2 2 2 2 6" xfId="58205"/>
    <cellStyle name="Percent 2 3 2 2 2 2 7" xfId="58206"/>
    <cellStyle name="Percent 2 3 2 2 2 2 8" xfId="58207"/>
    <cellStyle name="Percent 2 3 2 2 2 3" xfId="58208"/>
    <cellStyle name="Percent 2 3 2 2 2 3 2" xfId="58209"/>
    <cellStyle name="Percent 2 3 2 2 2 3 2 2" xfId="58210"/>
    <cellStyle name="Percent 2 3 2 2 2 3 2 2 2" xfId="58211"/>
    <cellStyle name="Percent 2 3 2 2 2 3 2 2 3" xfId="58212"/>
    <cellStyle name="Percent 2 3 2 2 2 3 2 3" xfId="58213"/>
    <cellStyle name="Percent 2 3 2 2 2 3 2 4" xfId="58214"/>
    <cellStyle name="Percent 2 3 2 2 2 3 2 5" xfId="58215"/>
    <cellStyle name="Percent 2 3 2 2 2 3 2 6" xfId="58216"/>
    <cellStyle name="Percent 2 3 2 2 2 3 3" xfId="58217"/>
    <cellStyle name="Percent 2 3 2 2 2 3 3 2" xfId="58218"/>
    <cellStyle name="Percent 2 3 2 2 2 3 3 3" xfId="58219"/>
    <cellStyle name="Percent 2 3 2 2 2 3 4" xfId="58220"/>
    <cellStyle name="Percent 2 3 2 2 2 3 5" xfId="58221"/>
    <cellStyle name="Percent 2 3 2 2 2 3 6" xfId="58222"/>
    <cellStyle name="Percent 2 3 2 2 2 3 7" xfId="58223"/>
    <cellStyle name="Percent 2 3 2 2 2 4" xfId="58224"/>
    <cellStyle name="Percent 2 3 2 2 2 4 2" xfId="58225"/>
    <cellStyle name="Percent 2 3 2 2 2 4 2 2" xfId="58226"/>
    <cellStyle name="Percent 2 3 2 2 2 4 2 3" xfId="58227"/>
    <cellStyle name="Percent 2 3 2 2 2 4 3" xfId="58228"/>
    <cellStyle name="Percent 2 3 2 2 2 4 4" xfId="58229"/>
    <cellStyle name="Percent 2 3 2 2 2 4 5" xfId="58230"/>
    <cellStyle name="Percent 2 3 2 2 2 4 6" xfId="58231"/>
    <cellStyle name="Percent 2 3 2 2 2 5" xfId="58232"/>
    <cellStyle name="Percent 2 3 2 2 2 5 2" xfId="58233"/>
    <cellStyle name="Percent 2 3 2 2 2 5 2 2" xfId="58234"/>
    <cellStyle name="Percent 2 3 2 2 2 5 2 3" xfId="58235"/>
    <cellStyle name="Percent 2 3 2 2 2 5 3" xfId="58236"/>
    <cellStyle name="Percent 2 3 2 2 2 5 4" xfId="58237"/>
    <cellStyle name="Percent 2 3 2 2 2 5 5" xfId="58238"/>
    <cellStyle name="Percent 2 3 2 2 2 5 6" xfId="58239"/>
    <cellStyle name="Percent 2 3 2 2 2 6" xfId="58240"/>
    <cellStyle name="Percent 2 3 2 2 2 6 2" xfId="58241"/>
    <cellStyle name="Percent 2 3 2 2 2 6 3" xfId="58242"/>
    <cellStyle name="Percent 2 3 2 2 2 7" xfId="58243"/>
    <cellStyle name="Percent 2 3 2 2 2 8" xfId="58244"/>
    <cellStyle name="Percent 2 3 2 2 2 9" xfId="58245"/>
    <cellStyle name="Percent 2 3 2 2 3" xfId="58246"/>
    <cellStyle name="Percent 2 3 2 2 3 2" xfId="58247"/>
    <cellStyle name="Percent 2 3 2 2 3 2 2" xfId="58248"/>
    <cellStyle name="Percent 2 3 2 2 3 2 2 2" xfId="58249"/>
    <cellStyle name="Percent 2 3 2 2 3 2 2 2 2" xfId="58250"/>
    <cellStyle name="Percent 2 3 2 2 3 2 2 2 3" xfId="58251"/>
    <cellStyle name="Percent 2 3 2 2 3 2 2 3" xfId="58252"/>
    <cellStyle name="Percent 2 3 2 2 3 2 2 4" xfId="58253"/>
    <cellStyle name="Percent 2 3 2 2 3 2 2 5" xfId="58254"/>
    <cellStyle name="Percent 2 3 2 2 3 2 2 6" xfId="58255"/>
    <cellStyle name="Percent 2 3 2 2 3 2 3" xfId="58256"/>
    <cellStyle name="Percent 2 3 2 2 3 2 3 2" xfId="58257"/>
    <cellStyle name="Percent 2 3 2 2 3 2 3 3" xfId="58258"/>
    <cellStyle name="Percent 2 3 2 2 3 2 4" xfId="58259"/>
    <cellStyle name="Percent 2 3 2 2 3 2 5" xfId="58260"/>
    <cellStyle name="Percent 2 3 2 2 3 2 6" xfId="58261"/>
    <cellStyle name="Percent 2 3 2 2 3 2 7" xfId="58262"/>
    <cellStyle name="Percent 2 3 2 2 3 3" xfId="58263"/>
    <cellStyle name="Percent 2 3 2 2 3 3 2" xfId="58264"/>
    <cellStyle name="Percent 2 3 2 2 3 3 2 2" xfId="58265"/>
    <cellStyle name="Percent 2 3 2 2 3 3 2 3" xfId="58266"/>
    <cellStyle name="Percent 2 3 2 2 3 3 3" xfId="58267"/>
    <cellStyle name="Percent 2 3 2 2 3 3 4" xfId="58268"/>
    <cellStyle name="Percent 2 3 2 2 3 3 5" xfId="58269"/>
    <cellStyle name="Percent 2 3 2 2 3 3 6" xfId="58270"/>
    <cellStyle name="Percent 2 3 2 2 3 4" xfId="58271"/>
    <cellStyle name="Percent 2 3 2 2 3 4 2" xfId="58272"/>
    <cellStyle name="Percent 2 3 2 2 3 4 2 2" xfId="58273"/>
    <cellStyle name="Percent 2 3 2 2 3 4 2 3" xfId="58274"/>
    <cellStyle name="Percent 2 3 2 2 3 4 3" xfId="58275"/>
    <cellStyle name="Percent 2 3 2 2 3 4 4" xfId="58276"/>
    <cellStyle name="Percent 2 3 2 2 3 4 5" xfId="58277"/>
    <cellStyle name="Percent 2 3 2 2 3 4 6" xfId="58278"/>
    <cellStyle name="Percent 2 3 2 2 3 5" xfId="58279"/>
    <cellStyle name="Percent 2 3 2 2 3 5 2" xfId="58280"/>
    <cellStyle name="Percent 2 3 2 2 3 5 3" xfId="58281"/>
    <cellStyle name="Percent 2 3 2 2 3 6" xfId="58282"/>
    <cellStyle name="Percent 2 3 2 2 3 7" xfId="58283"/>
    <cellStyle name="Percent 2 3 2 2 3 8" xfId="58284"/>
    <cellStyle name="Percent 2 3 2 2 3 9" xfId="58285"/>
    <cellStyle name="Percent 2 3 2 2 4" xfId="58286"/>
    <cellStyle name="Percent 2 3 2 2 4 2" xfId="58287"/>
    <cellStyle name="Percent 2 3 2 2 4 2 2" xfId="58288"/>
    <cellStyle name="Percent 2 3 2 2 4 2 2 2" xfId="58289"/>
    <cellStyle name="Percent 2 3 2 2 4 2 2 3" xfId="58290"/>
    <cellStyle name="Percent 2 3 2 2 4 2 3" xfId="58291"/>
    <cellStyle name="Percent 2 3 2 2 4 2 4" xfId="58292"/>
    <cellStyle name="Percent 2 3 2 2 4 2 5" xfId="58293"/>
    <cellStyle name="Percent 2 3 2 2 4 2 6" xfId="58294"/>
    <cellStyle name="Percent 2 3 2 2 4 3" xfId="58295"/>
    <cellStyle name="Percent 2 3 2 2 4 3 2" xfId="58296"/>
    <cellStyle name="Percent 2 3 2 2 4 3 3" xfId="58297"/>
    <cellStyle name="Percent 2 3 2 2 4 4" xfId="58298"/>
    <cellStyle name="Percent 2 3 2 2 4 5" xfId="58299"/>
    <cellStyle name="Percent 2 3 2 2 4 6" xfId="58300"/>
    <cellStyle name="Percent 2 3 2 2 4 7" xfId="58301"/>
    <cellStyle name="Percent 2 3 2 2 5" xfId="58302"/>
    <cellStyle name="Percent 2 3 2 2 5 2" xfId="58303"/>
    <cellStyle name="Percent 2 3 2 2 5 2 2" xfId="58304"/>
    <cellStyle name="Percent 2 3 2 2 5 2 3" xfId="58305"/>
    <cellStyle name="Percent 2 3 2 2 5 3" xfId="58306"/>
    <cellStyle name="Percent 2 3 2 2 5 4" xfId="58307"/>
    <cellStyle name="Percent 2 3 2 2 5 5" xfId="58308"/>
    <cellStyle name="Percent 2 3 2 2 5 6" xfId="58309"/>
    <cellStyle name="Percent 2 3 2 2 6" xfId="58310"/>
    <cellStyle name="Percent 2 3 2 2 6 2" xfId="58311"/>
    <cellStyle name="Percent 2 3 2 2 6 2 2" xfId="58312"/>
    <cellStyle name="Percent 2 3 2 2 6 2 3" xfId="58313"/>
    <cellStyle name="Percent 2 3 2 2 6 3" xfId="58314"/>
    <cellStyle name="Percent 2 3 2 2 6 4" xfId="58315"/>
    <cellStyle name="Percent 2 3 2 2 6 5" xfId="58316"/>
    <cellStyle name="Percent 2 3 2 2 6 6" xfId="58317"/>
    <cellStyle name="Percent 2 3 2 2 7" xfId="58318"/>
    <cellStyle name="Percent 2 3 2 2 7 2" xfId="58319"/>
    <cellStyle name="Percent 2 3 2 2 7 2 2" xfId="58320"/>
    <cellStyle name="Percent 2 3 2 2 7 2 3" xfId="58321"/>
    <cellStyle name="Percent 2 3 2 2 7 3" xfId="58322"/>
    <cellStyle name="Percent 2 3 2 2 7 4" xfId="58323"/>
    <cellStyle name="Percent 2 3 2 2 7 5" xfId="58324"/>
    <cellStyle name="Percent 2 3 2 2 7 6" xfId="58325"/>
    <cellStyle name="Percent 2 3 2 2 8" xfId="58326"/>
    <cellStyle name="Percent 2 3 2 2 8 2" xfId="58327"/>
    <cellStyle name="Percent 2 3 2 2 8 2 2" xfId="58328"/>
    <cellStyle name="Percent 2 3 2 2 8 2 3" xfId="58329"/>
    <cellStyle name="Percent 2 3 2 2 8 3" xfId="58330"/>
    <cellStyle name="Percent 2 3 2 2 8 4" xfId="58331"/>
    <cellStyle name="Percent 2 3 2 2 8 5" xfId="58332"/>
    <cellStyle name="Percent 2 3 2 2 8 6" xfId="58333"/>
    <cellStyle name="Percent 2 3 2 2 9" xfId="58334"/>
    <cellStyle name="Percent 2 3 2 2 9 2" xfId="58335"/>
    <cellStyle name="Percent 2 3 2 2 9 3" xfId="58336"/>
    <cellStyle name="Percent 2 3 2 3" xfId="58337"/>
    <cellStyle name="Percent 2 3 2 3 10" xfId="58338"/>
    <cellStyle name="Percent 2 3 2 3 2" xfId="58339"/>
    <cellStyle name="Percent 2 3 2 3 2 2" xfId="58340"/>
    <cellStyle name="Percent 2 3 2 3 2 2 2" xfId="58341"/>
    <cellStyle name="Percent 2 3 2 3 2 2 2 2" xfId="58342"/>
    <cellStyle name="Percent 2 3 2 3 2 2 2 3" xfId="58343"/>
    <cellStyle name="Percent 2 3 2 3 2 2 3" xfId="58344"/>
    <cellStyle name="Percent 2 3 2 3 2 2 4" xfId="58345"/>
    <cellStyle name="Percent 2 3 2 3 2 2 5" xfId="58346"/>
    <cellStyle name="Percent 2 3 2 3 2 2 6" xfId="58347"/>
    <cellStyle name="Percent 2 3 2 3 2 3" xfId="58348"/>
    <cellStyle name="Percent 2 3 2 3 2 3 2" xfId="58349"/>
    <cellStyle name="Percent 2 3 2 3 2 3 2 2" xfId="58350"/>
    <cellStyle name="Percent 2 3 2 3 2 3 2 3" xfId="58351"/>
    <cellStyle name="Percent 2 3 2 3 2 3 3" xfId="58352"/>
    <cellStyle name="Percent 2 3 2 3 2 3 4" xfId="58353"/>
    <cellStyle name="Percent 2 3 2 3 2 3 5" xfId="58354"/>
    <cellStyle name="Percent 2 3 2 3 2 3 6" xfId="58355"/>
    <cellStyle name="Percent 2 3 2 3 2 4" xfId="58356"/>
    <cellStyle name="Percent 2 3 2 3 2 4 2" xfId="58357"/>
    <cellStyle name="Percent 2 3 2 3 2 4 3" xfId="58358"/>
    <cellStyle name="Percent 2 3 2 3 2 5" xfId="58359"/>
    <cellStyle name="Percent 2 3 2 3 2 6" xfId="58360"/>
    <cellStyle name="Percent 2 3 2 3 2 7" xfId="58361"/>
    <cellStyle name="Percent 2 3 2 3 2 8" xfId="58362"/>
    <cellStyle name="Percent 2 3 2 3 3" xfId="58363"/>
    <cellStyle name="Percent 2 3 2 3 3 2" xfId="58364"/>
    <cellStyle name="Percent 2 3 2 3 3 2 2" xfId="58365"/>
    <cellStyle name="Percent 2 3 2 3 3 2 2 2" xfId="58366"/>
    <cellStyle name="Percent 2 3 2 3 3 2 2 3" xfId="58367"/>
    <cellStyle name="Percent 2 3 2 3 3 2 3" xfId="58368"/>
    <cellStyle name="Percent 2 3 2 3 3 2 4" xfId="58369"/>
    <cellStyle name="Percent 2 3 2 3 3 2 5" xfId="58370"/>
    <cellStyle name="Percent 2 3 2 3 3 2 6" xfId="58371"/>
    <cellStyle name="Percent 2 3 2 3 3 3" xfId="58372"/>
    <cellStyle name="Percent 2 3 2 3 3 3 2" xfId="58373"/>
    <cellStyle name="Percent 2 3 2 3 3 3 3" xfId="58374"/>
    <cellStyle name="Percent 2 3 2 3 3 4" xfId="58375"/>
    <cellStyle name="Percent 2 3 2 3 3 5" xfId="58376"/>
    <cellStyle name="Percent 2 3 2 3 3 6" xfId="58377"/>
    <cellStyle name="Percent 2 3 2 3 3 7" xfId="58378"/>
    <cellStyle name="Percent 2 3 2 3 4" xfId="58379"/>
    <cellStyle name="Percent 2 3 2 3 4 2" xfId="58380"/>
    <cellStyle name="Percent 2 3 2 3 4 2 2" xfId="58381"/>
    <cellStyle name="Percent 2 3 2 3 4 2 3" xfId="58382"/>
    <cellStyle name="Percent 2 3 2 3 4 3" xfId="58383"/>
    <cellStyle name="Percent 2 3 2 3 4 4" xfId="58384"/>
    <cellStyle name="Percent 2 3 2 3 4 5" xfId="58385"/>
    <cellStyle name="Percent 2 3 2 3 4 6" xfId="58386"/>
    <cellStyle name="Percent 2 3 2 3 5" xfId="58387"/>
    <cellStyle name="Percent 2 3 2 3 5 2" xfId="58388"/>
    <cellStyle name="Percent 2 3 2 3 5 2 2" xfId="58389"/>
    <cellStyle name="Percent 2 3 2 3 5 2 3" xfId="58390"/>
    <cellStyle name="Percent 2 3 2 3 5 3" xfId="58391"/>
    <cellStyle name="Percent 2 3 2 3 5 4" xfId="58392"/>
    <cellStyle name="Percent 2 3 2 3 5 5" xfId="58393"/>
    <cellStyle name="Percent 2 3 2 3 5 6" xfId="58394"/>
    <cellStyle name="Percent 2 3 2 3 6" xfId="58395"/>
    <cellStyle name="Percent 2 3 2 3 6 2" xfId="58396"/>
    <cellStyle name="Percent 2 3 2 3 6 3" xfId="58397"/>
    <cellStyle name="Percent 2 3 2 3 7" xfId="58398"/>
    <cellStyle name="Percent 2 3 2 3 8" xfId="58399"/>
    <cellStyle name="Percent 2 3 2 3 9" xfId="58400"/>
    <cellStyle name="Percent 2 3 2 4" xfId="58401"/>
    <cellStyle name="Percent 2 3 2 4 2" xfId="58402"/>
    <cellStyle name="Percent 2 3 2 4 2 2" xfId="58403"/>
    <cellStyle name="Percent 2 3 2 4 2 2 2" xfId="58404"/>
    <cellStyle name="Percent 2 3 2 4 2 2 2 2" xfId="58405"/>
    <cellStyle name="Percent 2 3 2 4 2 2 2 3" xfId="58406"/>
    <cellStyle name="Percent 2 3 2 4 2 2 3" xfId="58407"/>
    <cellStyle name="Percent 2 3 2 4 2 2 4" xfId="58408"/>
    <cellStyle name="Percent 2 3 2 4 2 2 5" xfId="58409"/>
    <cellStyle name="Percent 2 3 2 4 2 2 6" xfId="58410"/>
    <cellStyle name="Percent 2 3 2 4 2 3" xfId="58411"/>
    <cellStyle name="Percent 2 3 2 4 2 3 2" xfId="58412"/>
    <cellStyle name="Percent 2 3 2 4 2 3 3" xfId="58413"/>
    <cellStyle name="Percent 2 3 2 4 2 4" xfId="58414"/>
    <cellStyle name="Percent 2 3 2 4 2 5" xfId="58415"/>
    <cellStyle name="Percent 2 3 2 4 2 6" xfId="58416"/>
    <cellStyle name="Percent 2 3 2 4 2 7" xfId="58417"/>
    <cellStyle name="Percent 2 3 2 4 3" xfId="58418"/>
    <cellStyle name="Percent 2 3 2 4 3 2" xfId="58419"/>
    <cellStyle name="Percent 2 3 2 4 3 2 2" xfId="58420"/>
    <cellStyle name="Percent 2 3 2 4 3 2 3" xfId="58421"/>
    <cellStyle name="Percent 2 3 2 4 3 3" xfId="58422"/>
    <cellStyle name="Percent 2 3 2 4 3 4" xfId="58423"/>
    <cellStyle name="Percent 2 3 2 4 3 5" xfId="58424"/>
    <cellStyle name="Percent 2 3 2 4 3 6" xfId="58425"/>
    <cellStyle name="Percent 2 3 2 4 4" xfId="58426"/>
    <cellStyle name="Percent 2 3 2 4 4 2" xfId="58427"/>
    <cellStyle name="Percent 2 3 2 4 4 2 2" xfId="58428"/>
    <cellStyle name="Percent 2 3 2 4 4 2 3" xfId="58429"/>
    <cellStyle name="Percent 2 3 2 4 4 3" xfId="58430"/>
    <cellStyle name="Percent 2 3 2 4 4 4" xfId="58431"/>
    <cellStyle name="Percent 2 3 2 4 4 5" xfId="58432"/>
    <cellStyle name="Percent 2 3 2 4 4 6" xfId="58433"/>
    <cellStyle name="Percent 2 3 2 4 5" xfId="58434"/>
    <cellStyle name="Percent 2 3 2 4 5 2" xfId="58435"/>
    <cellStyle name="Percent 2 3 2 4 5 3" xfId="58436"/>
    <cellStyle name="Percent 2 3 2 4 6" xfId="58437"/>
    <cellStyle name="Percent 2 3 2 4 7" xfId="58438"/>
    <cellStyle name="Percent 2 3 2 4 8" xfId="58439"/>
    <cellStyle name="Percent 2 3 2 4 9" xfId="58440"/>
    <cellStyle name="Percent 2 3 2 5" xfId="58441"/>
    <cellStyle name="Percent 2 3 2 5 2" xfId="58442"/>
    <cellStyle name="Percent 2 3 2 5 2 2" xfId="58443"/>
    <cellStyle name="Percent 2 3 2 5 2 2 2" xfId="58444"/>
    <cellStyle name="Percent 2 3 2 5 2 2 3" xfId="58445"/>
    <cellStyle name="Percent 2 3 2 5 2 3" xfId="58446"/>
    <cellStyle name="Percent 2 3 2 5 2 4" xfId="58447"/>
    <cellStyle name="Percent 2 3 2 5 2 5" xfId="58448"/>
    <cellStyle name="Percent 2 3 2 5 2 6" xfId="58449"/>
    <cellStyle name="Percent 2 3 2 5 3" xfId="58450"/>
    <cellStyle name="Percent 2 3 2 5 3 2" xfId="58451"/>
    <cellStyle name="Percent 2 3 2 5 3 3" xfId="58452"/>
    <cellStyle name="Percent 2 3 2 5 4" xfId="58453"/>
    <cellStyle name="Percent 2 3 2 5 5" xfId="58454"/>
    <cellStyle name="Percent 2 3 2 5 6" xfId="58455"/>
    <cellStyle name="Percent 2 3 2 5 7" xfId="58456"/>
    <cellStyle name="Percent 2 3 2 6" xfId="58457"/>
    <cellStyle name="Percent 2 3 2 6 2" xfId="58458"/>
    <cellStyle name="Percent 2 3 2 6 2 2" xfId="58459"/>
    <cellStyle name="Percent 2 3 2 6 2 3" xfId="58460"/>
    <cellStyle name="Percent 2 3 2 6 3" xfId="58461"/>
    <cellStyle name="Percent 2 3 2 6 4" xfId="58462"/>
    <cellStyle name="Percent 2 3 2 6 5" xfId="58463"/>
    <cellStyle name="Percent 2 3 2 6 6" xfId="58464"/>
    <cellStyle name="Percent 2 3 2 7" xfId="58465"/>
    <cellStyle name="Percent 2 3 2 7 2" xfId="58466"/>
    <cellStyle name="Percent 2 3 2 7 2 2" xfId="58467"/>
    <cellStyle name="Percent 2 3 2 7 2 3" xfId="58468"/>
    <cellStyle name="Percent 2 3 2 7 3" xfId="58469"/>
    <cellStyle name="Percent 2 3 2 7 4" xfId="58470"/>
    <cellStyle name="Percent 2 3 2 7 5" xfId="58471"/>
    <cellStyle name="Percent 2 3 2 7 6" xfId="58472"/>
    <cellStyle name="Percent 2 3 2 8" xfId="58473"/>
    <cellStyle name="Percent 2 3 2 8 2" xfId="58474"/>
    <cellStyle name="Percent 2 3 2 8 2 2" xfId="58475"/>
    <cellStyle name="Percent 2 3 2 8 2 3" xfId="58476"/>
    <cellStyle name="Percent 2 3 2 8 3" xfId="58477"/>
    <cellStyle name="Percent 2 3 2 8 4" xfId="58478"/>
    <cellStyle name="Percent 2 3 2 8 5" xfId="58479"/>
    <cellStyle name="Percent 2 3 2 8 6" xfId="58480"/>
    <cellStyle name="Percent 2 3 2 9" xfId="58481"/>
    <cellStyle name="Percent 2 3 2 9 2" xfId="58482"/>
    <cellStyle name="Percent 2 3 2 9 2 2" xfId="58483"/>
    <cellStyle name="Percent 2 3 2 9 2 3" xfId="58484"/>
    <cellStyle name="Percent 2 3 2 9 3" xfId="58485"/>
    <cellStyle name="Percent 2 3 2 9 4" xfId="58486"/>
    <cellStyle name="Percent 2 3 2 9 5" xfId="58487"/>
    <cellStyle name="Percent 2 3 2 9 6" xfId="58488"/>
    <cellStyle name="Percent 2 3 3" xfId="555"/>
    <cellStyle name="Percent 2 3 3 10" xfId="58489"/>
    <cellStyle name="Percent 2 3 3 10 2" xfId="58490"/>
    <cellStyle name="Percent 2 3 3 10 3" xfId="58491"/>
    <cellStyle name="Percent 2 3 3 11" xfId="58492"/>
    <cellStyle name="Percent 2 3 3 12" xfId="58493"/>
    <cellStyle name="Percent 2 3 3 13" xfId="58494"/>
    <cellStyle name="Percent 2 3 3 14" xfId="58495"/>
    <cellStyle name="Percent 2 3 3 2" xfId="58496"/>
    <cellStyle name="Percent 2 3 3 2 10" xfId="58497"/>
    <cellStyle name="Percent 2 3 3 2 11" xfId="58498"/>
    <cellStyle name="Percent 2 3 3 2 12" xfId="58499"/>
    <cellStyle name="Percent 2 3 3 2 13" xfId="58500"/>
    <cellStyle name="Percent 2 3 3 2 2" xfId="58501"/>
    <cellStyle name="Percent 2 3 3 2 2 10" xfId="58502"/>
    <cellStyle name="Percent 2 3 3 2 2 2" xfId="58503"/>
    <cellStyle name="Percent 2 3 3 2 2 2 2" xfId="58504"/>
    <cellStyle name="Percent 2 3 3 2 2 2 2 2" xfId="58505"/>
    <cellStyle name="Percent 2 3 3 2 2 2 2 2 2" xfId="58506"/>
    <cellStyle name="Percent 2 3 3 2 2 2 2 2 3" xfId="58507"/>
    <cellStyle name="Percent 2 3 3 2 2 2 2 3" xfId="58508"/>
    <cellStyle name="Percent 2 3 3 2 2 2 2 4" xfId="58509"/>
    <cellStyle name="Percent 2 3 3 2 2 2 2 5" xfId="58510"/>
    <cellStyle name="Percent 2 3 3 2 2 2 2 6" xfId="58511"/>
    <cellStyle name="Percent 2 3 3 2 2 2 3" xfId="58512"/>
    <cellStyle name="Percent 2 3 3 2 2 2 3 2" xfId="58513"/>
    <cellStyle name="Percent 2 3 3 2 2 2 3 2 2" xfId="58514"/>
    <cellStyle name="Percent 2 3 3 2 2 2 3 2 3" xfId="58515"/>
    <cellStyle name="Percent 2 3 3 2 2 2 3 3" xfId="58516"/>
    <cellStyle name="Percent 2 3 3 2 2 2 3 4" xfId="58517"/>
    <cellStyle name="Percent 2 3 3 2 2 2 3 5" xfId="58518"/>
    <cellStyle name="Percent 2 3 3 2 2 2 3 6" xfId="58519"/>
    <cellStyle name="Percent 2 3 3 2 2 2 4" xfId="58520"/>
    <cellStyle name="Percent 2 3 3 2 2 2 4 2" xfId="58521"/>
    <cellStyle name="Percent 2 3 3 2 2 2 4 3" xfId="58522"/>
    <cellStyle name="Percent 2 3 3 2 2 2 5" xfId="58523"/>
    <cellStyle name="Percent 2 3 3 2 2 2 6" xfId="58524"/>
    <cellStyle name="Percent 2 3 3 2 2 2 7" xfId="58525"/>
    <cellStyle name="Percent 2 3 3 2 2 2 8" xfId="58526"/>
    <cellStyle name="Percent 2 3 3 2 2 3" xfId="58527"/>
    <cellStyle name="Percent 2 3 3 2 2 3 2" xfId="58528"/>
    <cellStyle name="Percent 2 3 3 2 2 3 2 2" xfId="58529"/>
    <cellStyle name="Percent 2 3 3 2 2 3 2 2 2" xfId="58530"/>
    <cellStyle name="Percent 2 3 3 2 2 3 2 2 3" xfId="58531"/>
    <cellStyle name="Percent 2 3 3 2 2 3 2 3" xfId="58532"/>
    <cellStyle name="Percent 2 3 3 2 2 3 2 4" xfId="58533"/>
    <cellStyle name="Percent 2 3 3 2 2 3 2 5" xfId="58534"/>
    <cellStyle name="Percent 2 3 3 2 2 3 2 6" xfId="58535"/>
    <cellStyle name="Percent 2 3 3 2 2 3 3" xfId="58536"/>
    <cellStyle name="Percent 2 3 3 2 2 3 3 2" xfId="58537"/>
    <cellStyle name="Percent 2 3 3 2 2 3 3 3" xfId="58538"/>
    <cellStyle name="Percent 2 3 3 2 2 3 4" xfId="58539"/>
    <cellStyle name="Percent 2 3 3 2 2 3 5" xfId="58540"/>
    <cellStyle name="Percent 2 3 3 2 2 3 6" xfId="58541"/>
    <cellStyle name="Percent 2 3 3 2 2 3 7" xfId="58542"/>
    <cellStyle name="Percent 2 3 3 2 2 4" xfId="58543"/>
    <cellStyle name="Percent 2 3 3 2 2 4 2" xfId="58544"/>
    <cellStyle name="Percent 2 3 3 2 2 4 2 2" xfId="58545"/>
    <cellStyle name="Percent 2 3 3 2 2 4 2 3" xfId="58546"/>
    <cellStyle name="Percent 2 3 3 2 2 4 3" xfId="58547"/>
    <cellStyle name="Percent 2 3 3 2 2 4 4" xfId="58548"/>
    <cellStyle name="Percent 2 3 3 2 2 4 5" xfId="58549"/>
    <cellStyle name="Percent 2 3 3 2 2 4 6" xfId="58550"/>
    <cellStyle name="Percent 2 3 3 2 2 5" xfId="58551"/>
    <cellStyle name="Percent 2 3 3 2 2 5 2" xfId="58552"/>
    <cellStyle name="Percent 2 3 3 2 2 5 2 2" xfId="58553"/>
    <cellStyle name="Percent 2 3 3 2 2 5 2 3" xfId="58554"/>
    <cellStyle name="Percent 2 3 3 2 2 5 3" xfId="58555"/>
    <cellStyle name="Percent 2 3 3 2 2 5 4" xfId="58556"/>
    <cellStyle name="Percent 2 3 3 2 2 5 5" xfId="58557"/>
    <cellStyle name="Percent 2 3 3 2 2 5 6" xfId="58558"/>
    <cellStyle name="Percent 2 3 3 2 2 6" xfId="58559"/>
    <cellStyle name="Percent 2 3 3 2 2 6 2" xfId="58560"/>
    <cellStyle name="Percent 2 3 3 2 2 6 3" xfId="58561"/>
    <cellStyle name="Percent 2 3 3 2 2 7" xfId="58562"/>
    <cellStyle name="Percent 2 3 3 2 2 8" xfId="58563"/>
    <cellStyle name="Percent 2 3 3 2 2 9" xfId="58564"/>
    <cellStyle name="Percent 2 3 3 2 3" xfId="58565"/>
    <cellStyle name="Percent 2 3 3 2 3 2" xfId="58566"/>
    <cellStyle name="Percent 2 3 3 2 3 2 2" xfId="58567"/>
    <cellStyle name="Percent 2 3 3 2 3 2 2 2" xfId="58568"/>
    <cellStyle name="Percent 2 3 3 2 3 2 2 2 2" xfId="58569"/>
    <cellStyle name="Percent 2 3 3 2 3 2 2 2 3" xfId="58570"/>
    <cellStyle name="Percent 2 3 3 2 3 2 2 3" xfId="58571"/>
    <cellStyle name="Percent 2 3 3 2 3 2 2 4" xfId="58572"/>
    <cellStyle name="Percent 2 3 3 2 3 2 2 5" xfId="58573"/>
    <cellStyle name="Percent 2 3 3 2 3 2 2 6" xfId="58574"/>
    <cellStyle name="Percent 2 3 3 2 3 2 3" xfId="58575"/>
    <cellStyle name="Percent 2 3 3 2 3 2 3 2" xfId="58576"/>
    <cellStyle name="Percent 2 3 3 2 3 2 3 3" xfId="58577"/>
    <cellStyle name="Percent 2 3 3 2 3 2 4" xfId="58578"/>
    <cellStyle name="Percent 2 3 3 2 3 2 5" xfId="58579"/>
    <cellStyle name="Percent 2 3 3 2 3 2 6" xfId="58580"/>
    <cellStyle name="Percent 2 3 3 2 3 2 7" xfId="58581"/>
    <cellStyle name="Percent 2 3 3 2 3 3" xfId="58582"/>
    <cellStyle name="Percent 2 3 3 2 3 3 2" xfId="58583"/>
    <cellStyle name="Percent 2 3 3 2 3 3 2 2" xfId="58584"/>
    <cellStyle name="Percent 2 3 3 2 3 3 2 3" xfId="58585"/>
    <cellStyle name="Percent 2 3 3 2 3 3 3" xfId="58586"/>
    <cellStyle name="Percent 2 3 3 2 3 3 4" xfId="58587"/>
    <cellStyle name="Percent 2 3 3 2 3 3 5" xfId="58588"/>
    <cellStyle name="Percent 2 3 3 2 3 3 6" xfId="58589"/>
    <cellStyle name="Percent 2 3 3 2 3 4" xfId="58590"/>
    <cellStyle name="Percent 2 3 3 2 3 4 2" xfId="58591"/>
    <cellStyle name="Percent 2 3 3 2 3 4 2 2" xfId="58592"/>
    <cellStyle name="Percent 2 3 3 2 3 4 2 3" xfId="58593"/>
    <cellStyle name="Percent 2 3 3 2 3 4 3" xfId="58594"/>
    <cellStyle name="Percent 2 3 3 2 3 4 4" xfId="58595"/>
    <cellStyle name="Percent 2 3 3 2 3 4 5" xfId="58596"/>
    <cellStyle name="Percent 2 3 3 2 3 4 6" xfId="58597"/>
    <cellStyle name="Percent 2 3 3 2 3 5" xfId="58598"/>
    <cellStyle name="Percent 2 3 3 2 3 5 2" xfId="58599"/>
    <cellStyle name="Percent 2 3 3 2 3 5 3" xfId="58600"/>
    <cellStyle name="Percent 2 3 3 2 3 6" xfId="58601"/>
    <cellStyle name="Percent 2 3 3 2 3 7" xfId="58602"/>
    <cellStyle name="Percent 2 3 3 2 3 8" xfId="58603"/>
    <cellStyle name="Percent 2 3 3 2 3 9" xfId="58604"/>
    <cellStyle name="Percent 2 3 3 2 4" xfId="58605"/>
    <cellStyle name="Percent 2 3 3 2 4 2" xfId="58606"/>
    <cellStyle name="Percent 2 3 3 2 4 2 2" xfId="58607"/>
    <cellStyle name="Percent 2 3 3 2 4 2 2 2" xfId="58608"/>
    <cellStyle name="Percent 2 3 3 2 4 2 2 3" xfId="58609"/>
    <cellStyle name="Percent 2 3 3 2 4 2 3" xfId="58610"/>
    <cellStyle name="Percent 2 3 3 2 4 2 4" xfId="58611"/>
    <cellStyle name="Percent 2 3 3 2 4 2 5" xfId="58612"/>
    <cellStyle name="Percent 2 3 3 2 4 2 6" xfId="58613"/>
    <cellStyle name="Percent 2 3 3 2 4 3" xfId="58614"/>
    <cellStyle name="Percent 2 3 3 2 4 3 2" xfId="58615"/>
    <cellStyle name="Percent 2 3 3 2 4 3 3" xfId="58616"/>
    <cellStyle name="Percent 2 3 3 2 4 4" xfId="58617"/>
    <cellStyle name="Percent 2 3 3 2 4 5" xfId="58618"/>
    <cellStyle name="Percent 2 3 3 2 4 6" xfId="58619"/>
    <cellStyle name="Percent 2 3 3 2 4 7" xfId="58620"/>
    <cellStyle name="Percent 2 3 3 2 5" xfId="58621"/>
    <cellStyle name="Percent 2 3 3 2 5 2" xfId="58622"/>
    <cellStyle name="Percent 2 3 3 2 5 2 2" xfId="58623"/>
    <cellStyle name="Percent 2 3 3 2 5 2 3" xfId="58624"/>
    <cellStyle name="Percent 2 3 3 2 5 3" xfId="58625"/>
    <cellStyle name="Percent 2 3 3 2 5 4" xfId="58626"/>
    <cellStyle name="Percent 2 3 3 2 5 5" xfId="58627"/>
    <cellStyle name="Percent 2 3 3 2 5 6" xfId="58628"/>
    <cellStyle name="Percent 2 3 3 2 6" xfId="58629"/>
    <cellStyle name="Percent 2 3 3 2 6 2" xfId="58630"/>
    <cellStyle name="Percent 2 3 3 2 6 2 2" xfId="58631"/>
    <cellStyle name="Percent 2 3 3 2 6 2 3" xfId="58632"/>
    <cellStyle name="Percent 2 3 3 2 6 3" xfId="58633"/>
    <cellStyle name="Percent 2 3 3 2 6 4" xfId="58634"/>
    <cellStyle name="Percent 2 3 3 2 6 5" xfId="58635"/>
    <cellStyle name="Percent 2 3 3 2 6 6" xfId="58636"/>
    <cellStyle name="Percent 2 3 3 2 7" xfId="58637"/>
    <cellStyle name="Percent 2 3 3 2 7 2" xfId="58638"/>
    <cellStyle name="Percent 2 3 3 2 7 2 2" xfId="58639"/>
    <cellStyle name="Percent 2 3 3 2 7 2 3" xfId="58640"/>
    <cellStyle name="Percent 2 3 3 2 7 3" xfId="58641"/>
    <cellStyle name="Percent 2 3 3 2 7 4" xfId="58642"/>
    <cellStyle name="Percent 2 3 3 2 7 5" xfId="58643"/>
    <cellStyle name="Percent 2 3 3 2 7 6" xfId="58644"/>
    <cellStyle name="Percent 2 3 3 2 8" xfId="58645"/>
    <cellStyle name="Percent 2 3 3 2 8 2" xfId="58646"/>
    <cellStyle name="Percent 2 3 3 2 8 2 2" xfId="58647"/>
    <cellStyle name="Percent 2 3 3 2 8 2 3" xfId="58648"/>
    <cellStyle name="Percent 2 3 3 2 8 3" xfId="58649"/>
    <cellStyle name="Percent 2 3 3 2 8 4" xfId="58650"/>
    <cellStyle name="Percent 2 3 3 2 8 5" xfId="58651"/>
    <cellStyle name="Percent 2 3 3 2 8 6" xfId="58652"/>
    <cellStyle name="Percent 2 3 3 2 9" xfId="58653"/>
    <cellStyle name="Percent 2 3 3 2 9 2" xfId="58654"/>
    <cellStyle name="Percent 2 3 3 2 9 3" xfId="58655"/>
    <cellStyle name="Percent 2 3 3 3" xfId="58656"/>
    <cellStyle name="Percent 2 3 3 3 10" xfId="58657"/>
    <cellStyle name="Percent 2 3 3 3 2" xfId="58658"/>
    <cellStyle name="Percent 2 3 3 3 2 2" xfId="58659"/>
    <cellStyle name="Percent 2 3 3 3 2 2 2" xfId="58660"/>
    <cellStyle name="Percent 2 3 3 3 2 2 2 2" xfId="58661"/>
    <cellStyle name="Percent 2 3 3 3 2 2 2 3" xfId="58662"/>
    <cellStyle name="Percent 2 3 3 3 2 2 3" xfId="58663"/>
    <cellStyle name="Percent 2 3 3 3 2 2 4" xfId="58664"/>
    <cellStyle name="Percent 2 3 3 3 2 2 5" xfId="58665"/>
    <cellStyle name="Percent 2 3 3 3 2 2 6" xfId="58666"/>
    <cellStyle name="Percent 2 3 3 3 2 3" xfId="58667"/>
    <cellStyle name="Percent 2 3 3 3 2 3 2" xfId="58668"/>
    <cellStyle name="Percent 2 3 3 3 2 3 2 2" xfId="58669"/>
    <cellStyle name="Percent 2 3 3 3 2 3 2 3" xfId="58670"/>
    <cellStyle name="Percent 2 3 3 3 2 3 3" xfId="58671"/>
    <cellStyle name="Percent 2 3 3 3 2 3 4" xfId="58672"/>
    <cellStyle name="Percent 2 3 3 3 2 3 5" xfId="58673"/>
    <cellStyle name="Percent 2 3 3 3 2 3 6" xfId="58674"/>
    <cellStyle name="Percent 2 3 3 3 2 4" xfId="58675"/>
    <cellStyle name="Percent 2 3 3 3 2 4 2" xfId="58676"/>
    <cellStyle name="Percent 2 3 3 3 2 4 3" xfId="58677"/>
    <cellStyle name="Percent 2 3 3 3 2 5" xfId="58678"/>
    <cellStyle name="Percent 2 3 3 3 2 6" xfId="58679"/>
    <cellStyle name="Percent 2 3 3 3 2 7" xfId="58680"/>
    <cellStyle name="Percent 2 3 3 3 2 8" xfId="58681"/>
    <cellStyle name="Percent 2 3 3 3 3" xfId="58682"/>
    <cellStyle name="Percent 2 3 3 3 3 2" xfId="58683"/>
    <cellStyle name="Percent 2 3 3 3 3 2 2" xfId="58684"/>
    <cellStyle name="Percent 2 3 3 3 3 2 2 2" xfId="58685"/>
    <cellStyle name="Percent 2 3 3 3 3 2 2 3" xfId="58686"/>
    <cellStyle name="Percent 2 3 3 3 3 2 3" xfId="58687"/>
    <cellStyle name="Percent 2 3 3 3 3 2 4" xfId="58688"/>
    <cellStyle name="Percent 2 3 3 3 3 2 5" xfId="58689"/>
    <cellStyle name="Percent 2 3 3 3 3 2 6" xfId="58690"/>
    <cellStyle name="Percent 2 3 3 3 3 3" xfId="58691"/>
    <cellStyle name="Percent 2 3 3 3 3 3 2" xfId="58692"/>
    <cellStyle name="Percent 2 3 3 3 3 3 3" xfId="58693"/>
    <cellStyle name="Percent 2 3 3 3 3 4" xfId="58694"/>
    <cellStyle name="Percent 2 3 3 3 3 5" xfId="58695"/>
    <cellStyle name="Percent 2 3 3 3 3 6" xfId="58696"/>
    <cellStyle name="Percent 2 3 3 3 3 7" xfId="58697"/>
    <cellStyle name="Percent 2 3 3 3 4" xfId="58698"/>
    <cellStyle name="Percent 2 3 3 3 4 2" xfId="58699"/>
    <cellStyle name="Percent 2 3 3 3 4 2 2" xfId="58700"/>
    <cellStyle name="Percent 2 3 3 3 4 2 3" xfId="58701"/>
    <cellStyle name="Percent 2 3 3 3 4 3" xfId="58702"/>
    <cellStyle name="Percent 2 3 3 3 4 4" xfId="58703"/>
    <cellStyle name="Percent 2 3 3 3 4 5" xfId="58704"/>
    <cellStyle name="Percent 2 3 3 3 4 6" xfId="58705"/>
    <cellStyle name="Percent 2 3 3 3 5" xfId="58706"/>
    <cellStyle name="Percent 2 3 3 3 5 2" xfId="58707"/>
    <cellStyle name="Percent 2 3 3 3 5 2 2" xfId="58708"/>
    <cellStyle name="Percent 2 3 3 3 5 2 3" xfId="58709"/>
    <cellStyle name="Percent 2 3 3 3 5 3" xfId="58710"/>
    <cellStyle name="Percent 2 3 3 3 5 4" xfId="58711"/>
    <cellStyle name="Percent 2 3 3 3 5 5" xfId="58712"/>
    <cellStyle name="Percent 2 3 3 3 5 6" xfId="58713"/>
    <cellStyle name="Percent 2 3 3 3 6" xfId="58714"/>
    <cellStyle name="Percent 2 3 3 3 6 2" xfId="58715"/>
    <cellStyle name="Percent 2 3 3 3 6 3" xfId="58716"/>
    <cellStyle name="Percent 2 3 3 3 7" xfId="58717"/>
    <cellStyle name="Percent 2 3 3 3 8" xfId="58718"/>
    <cellStyle name="Percent 2 3 3 3 9" xfId="58719"/>
    <cellStyle name="Percent 2 3 3 4" xfId="58720"/>
    <cellStyle name="Percent 2 3 3 4 2" xfId="58721"/>
    <cellStyle name="Percent 2 3 3 4 2 2" xfId="58722"/>
    <cellStyle name="Percent 2 3 3 4 2 2 2" xfId="58723"/>
    <cellStyle name="Percent 2 3 3 4 2 2 2 2" xfId="58724"/>
    <cellStyle name="Percent 2 3 3 4 2 2 2 3" xfId="58725"/>
    <cellStyle name="Percent 2 3 3 4 2 2 3" xfId="58726"/>
    <cellStyle name="Percent 2 3 3 4 2 2 4" xfId="58727"/>
    <cellStyle name="Percent 2 3 3 4 2 2 5" xfId="58728"/>
    <cellStyle name="Percent 2 3 3 4 2 2 6" xfId="58729"/>
    <cellStyle name="Percent 2 3 3 4 2 3" xfId="58730"/>
    <cellStyle name="Percent 2 3 3 4 2 3 2" xfId="58731"/>
    <cellStyle name="Percent 2 3 3 4 2 3 3" xfId="58732"/>
    <cellStyle name="Percent 2 3 3 4 2 4" xfId="58733"/>
    <cellStyle name="Percent 2 3 3 4 2 5" xfId="58734"/>
    <cellStyle name="Percent 2 3 3 4 2 6" xfId="58735"/>
    <cellStyle name="Percent 2 3 3 4 2 7" xfId="58736"/>
    <cellStyle name="Percent 2 3 3 4 3" xfId="58737"/>
    <cellStyle name="Percent 2 3 3 4 3 2" xfId="58738"/>
    <cellStyle name="Percent 2 3 3 4 3 2 2" xfId="58739"/>
    <cellStyle name="Percent 2 3 3 4 3 2 3" xfId="58740"/>
    <cellStyle name="Percent 2 3 3 4 3 3" xfId="58741"/>
    <cellStyle name="Percent 2 3 3 4 3 4" xfId="58742"/>
    <cellStyle name="Percent 2 3 3 4 3 5" xfId="58743"/>
    <cellStyle name="Percent 2 3 3 4 3 6" xfId="58744"/>
    <cellStyle name="Percent 2 3 3 4 4" xfId="58745"/>
    <cellStyle name="Percent 2 3 3 4 4 2" xfId="58746"/>
    <cellStyle name="Percent 2 3 3 4 4 2 2" xfId="58747"/>
    <cellStyle name="Percent 2 3 3 4 4 2 3" xfId="58748"/>
    <cellStyle name="Percent 2 3 3 4 4 3" xfId="58749"/>
    <cellStyle name="Percent 2 3 3 4 4 4" xfId="58750"/>
    <cellStyle name="Percent 2 3 3 4 4 5" xfId="58751"/>
    <cellStyle name="Percent 2 3 3 4 4 6" xfId="58752"/>
    <cellStyle name="Percent 2 3 3 4 5" xfId="58753"/>
    <cellStyle name="Percent 2 3 3 4 5 2" xfId="58754"/>
    <cellStyle name="Percent 2 3 3 4 5 3" xfId="58755"/>
    <cellStyle name="Percent 2 3 3 4 6" xfId="58756"/>
    <cellStyle name="Percent 2 3 3 4 7" xfId="58757"/>
    <cellStyle name="Percent 2 3 3 4 8" xfId="58758"/>
    <cellStyle name="Percent 2 3 3 4 9" xfId="58759"/>
    <cellStyle name="Percent 2 3 3 5" xfId="58760"/>
    <cellStyle name="Percent 2 3 3 5 2" xfId="58761"/>
    <cellStyle name="Percent 2 3 3 5 2 2" xfId="58762"/>
    <cellStyle name="Percent 2 3 3 5 2 2 2" xfId="58763"/>
    <cellStyle name="Percent 2 3 3 5 2 2 3" xfId="58764"/>
    <cellStyle name="Percent 2 3 3 5 2 3" xfId="58765"/>
    <cellStyle name="Percent 2 3 3 5 2 4" xfId="58766"/>
    <cellStyle name="Percent 2 3 3 5 2 5" xfId="58767"/>
    <cellStyle name="Percent 2 3 3 5 2 6" xfId="58768"/>
    <cellStyle name="Percent 2 3 3 5 3" xfId="58769"/>
    <cellStyle name="Percent 2 3 3 5 3 2" xfId="58770"/>
    <cellStyle name="Percent 2 3 3 5 3 3" xfId="58771"/>
    <cellStyle name="Percent 2 3 3 5 4" xfId="58772"/>
    <cellStyle name="Percent 2 3 3 5 5" xfId="58773"/>
    <cellStyle name="Percent 2 3 3 5 6" xfId="58774"/>
    <cellStyle name="Percent 2 3 3 5 7" xfId="58775"/>
    <cellStyle name="Percent 2 3 3 6" xfId="58776"/>
    <cellStyle name="Percent 2 3 3 6 2" xfId="58777"/>
    <cellStyle name="Percent 2 3 3 6 2 2" xfId="58778"/>
    <cellStyle name="Percent 2 3 3 6 2 3" xfId="58779"/>
    <cellStyle name="Percent 2 3 3 6 3" xfId="58780"/>
    <cellStyle name="Percent 2 3 3 6 4" xfId="58781"/>
    <cellStyle name="Percent 2 3 3 6 5" xfId="58782"/>
    <cellStyle name="Percent 2 3 3 6 6" xfId="58783"/>
    <cellStyle name="Percent 2 3 3 7" xfId="58784"/>
    <cellStyle name="Percent 2 3 3 7 2" xfId="58785"/>
    <cellStyle name="Percent 2 3 3 7 2 2" xfId="58786"/>
    <cellStyle name="Percent 2 3 3 7 2 3" xfId="58787"/>
    <cellStyle name="Percent 2 3 3 7 3" xfId="58788"/>
    <cellStyle name="Percent 2 3 3 7 4" xfId="58789"/>
    <cellStyle name="Percent 2 3 3 7 5" xfId="58790"/>
    <cellStyle name="Percent 2 3 3 7 6" xfId="58791"/>
    <cellStyle name="Percent 2 3 3 8" xfId="58792"/>
    <cellStyle name="Percent 2 3 3 8 2" xfId="58793"/>
    <cellStyle name="Percent 2 3 3 8 2 2" xfId="58794"/>
    <cellStyle name="Percent 2 3 3 8 2 3" xfId="58795"/>
    <cellStyle name="Percent 2 3 3 8 3" xfId="58796"/>
    <cellStyle name="Percent 2 3 3 8 4" xfId="58797"/>
    <cellStyle name="Percent 2 3 3 8 5" xfId="58798"/>
    <cellStyle name="Percent 2 3 3 8 6" xfId="58799"/>
    <cellStyle name="Percent 2 3 3 9" xfId="58800"/>
    <cellStyle name="Percent 2 3 3 9 2" xfId="58801"/>
    <cellStyle name="Percent 2 3 3 9 2 2" xfId="58802"/>
    <cellStyle name="Percent 2 3 3 9 2 3" xfId="58803"/>
    <cellStyle name="Percent 2 3 3 9 3" xfId="58804"/>
    <cellStyle name="Percent 2 3 3 9 4" xfId="58805"/>
    <cellStyle name="Percent 2 3 3 9 5" xfId="58806"/>
    <cellStyle name="Percent 2 3 3 9 6" xfId="58807"/>
    <cellStyle name="Percent 2 3 4" xfId="58808"/>
    <cellStyle name="Percent 2 3 4 10" xfId="58809"/>
    <cellStyle name="Percent 2 3 4 11" xfId="58810"/>
    <cellStyle name="Percent 2 3 4 12" xfId="58811"/>
    <cellStyle name="Percent 2 3 4 13" xfId="58812"/>
    <cellStyle name="Percent 2 3 4 2" xfId="58813"/>
    <cellStyle name="Percent 2 3 4 2 10" xfId="58814"/>
    <cellStyle name="Percent 2 3 4 2 2" xfId="58815"/>
    <cellStyle name="Percent 2 3 4 2 2 2" xfId="58816"/>
    <cellStyle name="Percent 2 3 4 2 2 2 2" xfId="58817"/>
    <cellStyle name="Percent 2 3 4 2 2 2 2 2" xfId="58818"/>
    <cellStyle name="Percent 2 3 4 2 2 2 2 3" xfId="58819"/>
    <cellStyle name="Percent 2 3 4 2 2 2 3" xfId="58820"/>
    <cellStyle name="Percent 2 3 4 2 2 2 4" xfId="58821"/>
    <cellStyle name="Percent 2 3 4 2 2 2 5" xfId="58822"/>
    <cellStyle name="Percent 2 3 4 2 2 2 6" xfId="58823"/>
    <cellStyle name="Percent 2 3 4 2 2 3" xfId="58824"/>
    <cellStyle name="Percent 2 3 4 2 2 3 2" xfId="58825"/>
    <cellStyle name="Percent 2 3 4 2 2 3 2 2" xfId="58826"/>
    <cellStyle name="Percent 2 3 4 2 2 3 2 3" xfId="58827"/>
    <cellStyle name="Percent 2 3 4 2 2 3 3" xfId="58828"/>
    <cellStyle name="Percent 2 3 4 2 2 3 4" xfId="58829"/>
    <cellStyle name="Percent 2 3 4 2 2 3 5" xfId="58830"/>
    <cellStyle name="Percent 2 3 4 2 2 3 6" xfId="58831"/>
    <cellStyle name="Percent 2 3 4 2 2 4" xfId="58832"/>
    <cellStyle name="Percent 2 3 4 2 2 4 2" xfId="58833"/>
    <cellStyle name="Percent 2 3 4 2 2 4 3" xfId="58834"/>
    <cellStyle name="Percent 2 3 4 2 2 5" xfId="58835"/>
    <cellStyle name="Percent 2 3 4 2 2 6" xfId="58836"/>
    <cellStyle name="Percent 2 3 4 2 2 7" xfId="58837"/>
    <cellStyle name="Percent 2 3 4 2 2 8" xfId="58838"/>
    <cellStyle name="Percent 2 3 4 2 3" xfId="58839"/>
    <cellStyle name="Percent 2 3 4 2 3 2" xfId="58840"/>
    <cellStyle name="Percent 2 3 4 2 3 2 2" xfId="58841"/>
    <cellStyle name="Percent 2 3 4 2 3 2 2 2" xfId="58842"/>
    <cellStyle name="Percent 2 3 4 2 3 2 2 3" xfId="58843"/>
    <cellStyle name="Percent 2 3 4 2 3 2 3" xfId="58844"/>
    <cellStyle name="Percent 2 3 4 2 3 2 4" xfId="58845"/>
    <cellStyle name="Percent 2 3 4 2 3 2 5" xfId="58846"/>
    <cellStyle name="Percent 2 3 4 2 3 2 6" xfId="58847"/>
    <cellStyle name="Percent 2 3 4 2 3 3" xfId="58848"/>
    <cellStyle name="Percent 2 3 4 2 3 3 2" xfId="58849"/>
    <cellStyle name="Percent 2 3 4 2 3 3 3" xfId="58850"/>
    <cellStyle name="Percent 2 3 4 2 3 4" xfId="58851"/>
    <cellStyle name="Percent 2 3 4 2 3 5" xfId="58852"/>
    <cellStyle name="Percent 2 3 4 2 3 6" xfId="58853"/>
    <cellStyle name="Percent 2 3 4 2 3 7" xfId="58854"/>
    <cellStyle name="Percent 2 3 4 2 4" xfId="58855"/>
    <cellStyle name="Percent 2 3 4 2 4 2" xfId="58856"/>
    <cellStyle name="Percent 2 3 4 2 4 2 2" xfId="58857"/>
    <cellStyle name="Percent 2 3 4 2 4 2 3" xfId="58858"/>
    <cellStyle name="Percent 2 3 4 2 4 3" xfId="58859"/>
    <cellStyle name="Percent 2 3 4 2 4 4" xfId="58860"/>
    <cellStyle name="Percent 2 3 4 2 4 5" xfId="58861"/>
    <cellStyle name="Percent 2 3 4 2 4 6" xfId="58862"/>
    <cellStyle name="Percent 2 3 4 2 5" xfId="58863"/>
    <cellStyle name="Percent 2 3 4 2 5 2" xfId="58864"/>
    <cellStyle name="Percent 2 3 4 2 5 2 2" xfId="58865"/>
    <cellStyle name="Percent 2 3 4 2 5 2 3" xfId="58866"/>
    <cellStyle name="Percent 2 3 4 2 5 3" xfId="58867"/>
    <cellStyle name="Percent 2 3 4 2 5 4" xfId="58868"/>
    <cellStyle name="Percent 2 3 4 2 5 5" xfId="58869"/>
    <cellStyle name="Percent 2 3 4 2 5 6" xfId="58870"/>
    <cellStyle name="Percent 2 3 4 2 6" xfId="58871"/>
    <cellStyle name="Percent 2 3 4 2 6 2" xfId="58872"/>
    <cellStyle name="Percent 2 3 4 2 6 3" xfId="58873"/>
    <cellStyle name="Percent 2 3 4 2 7" xfId="58874"/>
    <cellStyle name="Percent 2 3 4 2 8" xfId="58875"/>
    <cellStyle name="Percent 2 3 4 2 9" xfId="58876"/>
    <cellStyle name="Percent 2 3 4 3" xfId="58877"/>
    <cellStyle name="Percent 2 3 4 3 2" xfId="58878"/>
    <cellStyle name="Percent 2 3 4 3 2 2" xfId="58879"/>
    <cellStyle name="Percent 2 3 4 3 2 2 2" xfId="58880"/>
    <cellStyle name="Percent 2 3 4 3 2 2 2 2" xfId="58881"/>
    <cellStyle name="Percent 2 3 4 3 2 2 2 3" xfId="58882"/>
    <cellStyle name="Percent 2 3 4 3 2 2 3" xfId="58883"/>
    <cellStyle name="Percent 2 3 4 3 2 2 4" xfId="58884"/>
    <cellStyle name="Percent 2 3 4 3 2 2 5" xfId="58885"/>
    <cellStyle name="Percent 2 3 4 3 2 2 6" xfId="58886"/>
    <cellStyle name="Percent 2 3 4 3 2 3" xfId="58887"/>
    <cellStyle name="Percent 2 3 4 3 2 3 2" xfId="58888"/>
    <cellStyle name="Percent 2 3 4 3 2 3 3" xfId="58889"/>
    <cellStyle name="Percent 2 3 4 3 2 4" xfId="58890"/>
    <cellStyle name="Percent 2 3 4 3 2 5" xfId="58891"/>
    <cellStyle name="Percent 2 3 4 3 2 6" xfId="58892"/>
    <cellStyle name="Percent 2 3 4 3 2 7" xfId="58893"/>
    <cellStyle name="Percent 2 3 4 3 3" xfId="58894"/>
    <cellStyle name="Percent 2 3 4 3 3 2" xfId="58895"/>
    <cellStyle name="Percent 2 3 4 3 3 2 2" xfId="58896"/>
    <cellStyle name="Percent 2 3 4 3 3 2 3" xfId="58897"/>
    <cellStyle name="Percent 2 3 4 3 3 3" xfId="58898"/>
    <cellStyle name="Percent 2 3 4 3 3 4" xfId="58899"/>
    <cellStyle name="Percent 2 3 4 3 3 5" xfId="58900"/>
    <cellStyle name="Percent 2 3 4 3 3 6" xfId="58901"/>
    <cellStyle name="Percent 2 3 4 3 4" xfId="58902"/>
    <cellStyle name="Percent 2 3 4 3 4 2" xfId="58903"/>
    <cellStyle name="Percent 2 3 4 3 4 2 2" xfId="58904"/>
    <cellStyle name="Percent 2 3 4 3 4 2 3" xfId="58905"/>
    <cellStyle name="Percent 2 3 4 3 4 3" xfId="58906"/>
    <cellStyle name="Percent 2 3 4 3 4 4" xfId="58907"/>
    <cellStyle name="Percent 2 3 4 3 4 5" xfId="58908"/>
    <cellStyle name="Percent 2 3 4 3 4 6" xfId="58909"/>
    <cellStyle name="Percent 2 3 4 3 5" xfId="58910"/>
    <cellStyle name="Percent 2 3 4 3 5 2" xfId="58911"/>
    <cellStyle name="Percent 2 3 4 3 5 3" xfId="58912"/>
    <cellStyle name="Percent 2 3 4 3 6" xfId="58913"/>
    <cellStyle name="Percent 2 3 4 3 7" xfId="58914"/>
    <cellStyle name="Percent 2 3 4 3 8" xfId="58915"/>
    <cellStyle name="Percent 2 3 4 3 9" xfId="58916"/>
    <cellStyle name="Percent 2 3 4 4" xfId="58917"/>
    <cellStyle name="Percent 2 3 4 4 2" xfId="58918"/>
    <cellStyle name="Percent 2 3 4 4 2 2" xfId="58919"/>
    <cellStyle name="Percent 2 3 4 4 2 2 2" xfId="58920"/>
    <cellStyle name="Percent 2 3 4 4 2 2 3" xfId="58921"/>
    <cellStyle name="Percent 2 3 4 4 2 3" xfId="58922"/>
    <cellStyle name="Percent 2 3 4 4 2 4" xfId="58923"/>
    <cellStyle name="Percent 2 3 4 4 2 5" xfId="58924"/>
    <cellStyle name="Percent 2 3 4 4 2 6" xfId="58925"/>
    <cellStyle name="Percent 2 3 4 4 3" xfId="58926"/>
    <cellStyle name="Percent 2 3 4 4 3 2" xfId="58927"/>
    <cellStyle name="Percent 2 3 4 4 3 3" xfId="58928"/>
    <cellStyle name="Percent 2 3 4 4 4" xfId="58929"/>
    <cellStyle name="Percent 2 3 4 4 5" xfId="58930"/>
    <cellStyle name="Percent 2 3 4 4 6" xfId="58931"/>
    <cellStyle name="Percent 2 3 4 4 7" xfId="58932"/>
    <cellStyle name="Percent 2 3 4 5" xfId="58933"/>
    <cellStyle name="Percent 2 3 4 5 2" xfId="58934"/>
    <cellStyle name="Percent 2 3 4 5 2 2" xfId="58935"/>
    <cellStyle name="Percent 2 3 4 5 2 3" xfId="58936"/>
    <cellStyle name="Percent 2 3 4 5 3" xfId="58937"/>
    <cellStyle name="Percent 2 3 4 5 4" xfId="58938"/>
    <cellStyle name="Percent 2 3 4 5 5" xfId="58939"/>
    <cellStyle name="Percent 2 3 4 5 6" xfId="58940"/>
    <cellStyle name="Percent 2 3 4 6" xfId="58941"/>
    <cellStyle name="Percent 2 3 4 6 2" xfId="58942"/>
    <cellStyle name="Percent 2 3 4 6 2 2" xfId="58943"/>
    <cellStyle name="Percent 2 3 4 6 2 3" xfId="58944"/>
    <cellStyle name="Percent 2 3 4 6 3" xfId="58945"/>
    <cellStyle name="Percent 2 3 4 6 4" xfId="58946"/>
    <cellStyle name="Percent 2 3 4 6 5" xfId="58947"/>
    <cellStyle name="Percent 2 3 4 6 6" xfId="58948"/>
    <cellStyle name="Percent 2 3 4 7" xfId="58949"/>
    <cellStyle name="Percent 2 3 4 7 2" xfId="58950"/>
    <cellStyle name="Percent 2 3 4 7 2 2" xfId="58951"/>
    <cellStyle name="Percent 2 3 4 7 2 3" xfId="58952"/>
    <cellStyle name="Percent 2 3 4 7 3" xfId="58953"/>
    <cellStyle name="Percent 2 3 4 7 4" xfId="58954"/>
    <cellStyle name="Percent 2 3 4 7 5" xfId="58955"/>
    <cellStyle name="Percent 2 3 4 7 6" xfId="58956"/>
    <cellStyle name="Percent 2 3 4 8" xfId="58957"/>
    <cellStyle name="Percent 2 3 4 8 2" xfId="58958"/>
    <cellStyle name="Percent 2 3 4 8 2 2" xfId="58959"/>
    <cellStyle name="Percent 2 3 4 8 2 3" xfId="58960"/>
    <cellStyle name="Percent 2 3 4 8 3" xfId="58961"/>
    <cellStyle name="Percent 2 3 4 8 4" xfId="58962"/>
    <cellStyle name="Percent 2 3 4 8 5" xfId="58963"/>
    <cellStyle name="Percent 2 3 4 8 6" xfId="58964"/>
    <cellStyle name="Percent 2 3 4 9" xfId="58965"/>
    <cellStyle name="Percent 2 3 4 9 2" xfId="58966"/>
    <cellStyle name="Percent 2 3 4 9 3" xfId="58967"/>
    <cellStyle name="Percent 2 3 5" xfId="58968"/>
    <cellStyle name="Percent 2 3 5 10" xfId="58969"/>
    <cellStyle name="Percent 2 3 5 2" xfId="58970"/>
    <cellStyle name="Percent 2 3 5 2 2" xfId="58971"/>
    <cellStyle name="Percent 2 3 5 2 2 2" xfId="58972"/>
    <cellStyle name="Percent 2 3 5 2 2 2 2" xfId="58973"/>
    <cellStyle name="Percent 2 3 5 2 2 2 3" xfId="58974"/>
    <cellStyle name="Percent 2 3 5 2 2 3" xfId="58975"/>
    <cellStyle name="Percent 2 3 5 2 2 4" xfId="58976"/>
    <cellStyle name="Percent 2 3 5 2 2 5" xfId="58977"/>
    <cellStyle name="Percent 2 3 5 2 2 6" xfId="58978"/>
    <cellStyle name="Percent 2 3 5 2 3" xfId="58979"/>
    <cellStyle name="Percent 2 3 5 2 3 2" xfId="58980"/>
    <cellStyle name="Percent 2 3 5 2 3 2 2" xfId="58981"/>
    <cellStyle name="Percent 2 3 5 2 3 2 3" xfId="58982"/>
    <cellStyle name="Percent 2 3 5 2 3 3" xfId="58983"/>
    <cellStyle name="Percent 2 3 5 2 3 4" xfId="58984"/>
    <cellStyle name="Percent 2 3 5 2 3 5" xfId="58985"/>
    <cellStyle name="Percent 2 3 5 2 3 6" xfId="58986"/>
    <cellStyle name="Percent 2 3 5 2 4" xfId="58987"/>
    <cellStyle name="Percent 2 3 5 2 4 2" xfId="58988"/>
    <cellStyle name="Percent 2 3 5 2 4 3" xfId="58989"/>
    <cellStyle name="Percent 2 3 5 2 5" xfId="58990"/>
    <cellStyle name="Percent 2 3 5 2 6" xfId="58991"/>
    <cellStyle name="Percent 2 3 5 2 7" xfId="58992"/>
    <cellStyle name="Percent 2 3 5 2 8" xfId="58993"/>
    <cellStyle name="Percent 2 3 5 3" xfId="58994"/>
    <cellStyle name="Percent 2 3 5 3 2" xfId="58995"/>
    <cellStyle name="Percent 2 3 5 3 2 2" xfId="58996"/>
    <cellStyle name="Percent 2 3 5 3 2 2 2" xfId="58997"/>
    <cellStyle name="Percent 2 3 5 3 2 2 3" xfId="58998"/>
    <cellStyle name="Percent 2 3 5 3 2 3" xfId="58999"/>
    <cellStyle name="Percent 2 3 5 3 2 4" xfId="59000"/>
    <cellStyle name="Percent 2 3 5 3 2 5" xfId="59001"/>
    <cellStyle name="Percent 2 3 5 3 2 6" xfId="59002"/>
    <cellStyle name="Percent 2 3 5 3 3" xfId="59003"/>
    <cellStyle name="Percent 2 3 5 3 3 2" xfId="59004"/>
    <cellStyle name="Percent 2 3 5 3 3 3" xfId="59005"/>
    <cellStyle name="Percent 2 3 5 3 4" xfId="59006"/>
    <cellStyle name="Percent 2 3 5 3 5" xfId="59007"/>
    <cellStyle name="Percent 2 3 5 3 6" xfId="59008"/>
    <cellStyle name="Percent 2 3 5 3 7" xfId="59009"/>
    <cellStyle name="Percent 2 3 5 4" xfId="59010"/>
    <cellStyle name="Percent 2 3 5 4 2" xfId="59011"/>
    <cellStyle name="Percent 2 3 5 4 2 2" xfId="59012"/>
    <cellStyle name="Percent 2 3 5 4 2 3" xfId="59013"/>
    <cellStyle name="Percent 2 3 5 4 3" xfId="59014"/>
    <cellStyle name="Percent 2 3 5 4 4" xfId="59015"/>
    <cellStyle name="Percent 2 3 5 4 5" xfId="59016"/>
    <cellStyle name="Percent 2 3 5 4 6" xfId="59017"/>
    <cellStyle name="Percent 2 3 5 5" xfId="59018"/>
    <cellStyle name="Percent 2 3 5 5 2" xfId="59019"/>
    <cellStyle name="Percent 2 3 5 5 2 2" xfId="59020"/>
    <cellStyle name="Percent 2 3 5 5 2 3" xfId="59021"/>
    <cellStyle name="Percent 2 3 5 5 3" xfId="59022"/>
    <cellStyle name="Percent 2 3 5 5 4" xfId="59023"/>
    <cellStyle name="Percent 2 3 5 5 5" xfId="59024"/>
    <cellStyle name="Percent 2 3 5 5 6" xfId="59025"/>
    <cellStyle name="Percent 2 3 5 6" xfId="59026"/>
    <cellStyle name="Percent 2 3 5 6 2" xfId="59027"/>
    <cellStyle name="Percent 2 3 5 6 3" xfId="59028"/>
    <cellStyle name="Percent 2 3 5 7" xfId="59029"/>
    <cellStyle name="Percent 2 3 5 8" xfId="59030"/>
    <cellStyle name="Percent 2 3 5 9" xfId="59031"/>
    <cellStyle name="Percent 2 3 6" xfId="59032"/>
    <cellStyle name="Percent 2 3 6 2" xfId="59033"/>
    <cellStyle name="Percent 2 3 6 2 2" xfId="59034"/>
    <cellStyle name="Percent 2 3 6 2 2 2" xfId="59035"/>
    <cellStyle name="Percent 2 3 6 2 2 2 2" xfId="59036"/>
    <cellStyle name="Percent 2 3 6 2 2 2 3" xfId="59037"/>
    <cellStyle name="Percent 2 3 6 2 2 3" xfId="59038"/>
    <cellStyle name="Percent 2 3 6 2 2 4" xfId="59039"/>
    <cellStyle name="Percent 2 3 6 2 2 5" xfId="59040"/>
    <cellStyle name="Percent 2 3 6 2 2 6" xfId="59041"/>
    <cellStyle name="Percent 2 3 6 2 3" xfId="59042"/>
    <cellStyle name="Percent 2 3 6 2 3 2" xfId="59043"/>
    <cellStyle name="Percent 2 3 6 2 3 3" xfId="59044"/>
    <cellStyle name="Percent 2 3 6 2 4" xfId="59045"/>
    <cellStyle name="Percent 2 3 6 2 5" xfId="59046"/>
    <cellStyle name="Percent 2 3 6 2 6" xfId="59047"/>
    <cellStyle name="Percent 2 3 6 2 7" xfId="59048"/>
    <cellStyle name="Percent 2 3 6 3" xfId="59049"/>
    <cellStyle name="Percent 2 3 6 3 2" xfId="59050"/>
    <cellStyle name="Percent 2 3 6 3 2 2" xfId="59051"/>
    <cellStyle name="Percent 2 3 6 3 2 3" xfId="59052"/>
    <cellStyle name="Percent 2 3 6 3 3" xfId="59053"/>
    <cellStyle name="Percent 2 3 6 3 4" xfId="59054"/>
    <cellStyle name="Percent 2 3 6 3 5" xfId="59055"/>
    <cellStyle name="Percent 2 3 6 3 6" xfId="59056"/>
    <cellStyle name="Percent 2 3 6 4" xfId="59057"/>
    <cellStyle name="Percent 2 3 6 4 2" xfId="59058"/>
    <cellStyle name="Percent 2 3 6 4 2 2" xfId="59059"/>
    <cellStyle name="Percent 2 3 6 4 2 3" xfId="59060"/>
    <cellStyle name="Percent 2 3 6 4 3" xfId="59061"/>
    <cellStyle name="Percent 2 3 6 4 4" xfId="59062"/>
    <cellStyle name="Percent 2 3 6 4 5" xfId="59063"/>
    <cellStyle name="Percent 2 3 6 4 6" xfId="59064"/>
    <cellStyle name="Percent 2 3 6 5" xfId="59065"/>
    <cellStyle name="Percent 2 3 6 5 2" xfId="59066"/>
    <cellStyle name="Percent 2 3 6 5 3" xfId="59067"/>
    <cellStyle name="Percent 2 3 6 6" xfId="59068"/>
    <cellStyle name="Percent 2 3 6 7" xfId="59069"/>
    <cellStyle name="Percent 2 3 6 8" xfId="59070"/>
    <cellStyle name="Percent 2 3 6 9" xfId="59071"/>
    <cellStyle name="Percent 2 3 7" xfId="59072"/>
    <cellStyle name="Percent 2 3 7 2" xfId="59073"/>
    <cellStyle name="Percent 2 3 7 2 2" xfId="59074"/>
    <cellStyle name="Percent 2 3 7 2 2 2" xfId="59075"/>
    <cellStyle name="Percent 2 3 7 2 2 3" xfId="59076"/>
    <cellStyle name="Percent 2 3 7 2 3" xfId="59077"/>
    <cellStyle name="Percent 2 3 7 2 4" xfId="59078"/>
    <cellStyle name="Percent 2 3 7 2 5" xfId="59079"/>
    <cellStyle name="Percent 2 3 7 2 6" xfId="59080"/>
    <cellStyle name="Percent 2 3 7 3" xfId="59081"/>
    <cellStyle name="Percent 2 3 7 3 2" xfId="59082"/>
    <cellStyle name="Percent 2 3 7 3 3" xfId="59083"/>
    <cellStyle name="Percent 2 3 7 4" xfId="59084"/>
    <cellStyle name="Percent 2 3 7 5" xfId="59085"/>
    <cellStyle name="Percent 2 3 7 6" xfId="59086"/>
    <cellStyle name="Percent 2 3 7 7" xfId="59087"/>
    <cellStyle name="Percent 2 3 8" xfId="59088"/>
    <cellStyle name="Percent 2 3 8 2" xfId="59089"/>
    <cellStyle name="Percent 2 3 8 2 2" xfId="59090"/>
    <cellStyle name="Percent 2 3 8 2 3" xfId="59091"/>
    <cellStyle name="Percent 2 3 8 3" xfId="59092"/>
    <cellStyle name="Percent 2 3 8 4" xfId="59093"/>
    <cellStyle name="Percent 2 3 8 5" xfId="59094"/>
    <cellStyle name="Percent 2 3 8 6" xfId="59095"/>
    <cellStyle name="Percent 2 3 9" xfId="59096"/>
    <cellStyle name="Percent 2 3 9 2" xfId="59097"/>
    <cellStyle name="Percent 2 3 9 2 2" xfId="59098"/>
    <cellStyle name="Percent 2 3 9 2 3" xfId="59099"/>
    <cellStyle name="Percent 2 3 9 3" xfId="59100"/>
    <cellStyle name="Percent 2 3 9 4" xfId="59101"/>
    <cellStyle name="Percent 2 3 9 5" xfId="59102"/>
    <cellStyle name="Percent 2 3 9 6" xfId="59103"/>
    <cellStyle name="Percent 2 4" xfId="556"/>
    <cellStyle name="Percent 2 4 2" xfId="557"/>
    <cellStyle name="Percent 2 5" xfId="558"/>
    <cellStyle name="Percent 2 6" xfId="559"/>
    <cellStyle name="Percent 2 6 2" xfId="59104"/>
    <cellStyle name="Percent 2 7" xfId="59105"/>
    <cellStyle name="Percent 2 7 2" xfId="59106"/>
    <cellStyle name="Percent 2 7 3" xfId="59107"/>
    <cellStyle name="Percent 2 7 3 2" xfId="59108"/>
    <cellStyle name="Percent 2 7 4" xfId="59109"/>
    <cellStyle name="Percent 2 7 4 2" xfId="59110"/>
    <cellStyle name="Percent 2 7 4 2 2" xfId="59111"/>
    <cellStyle name="Percent 2 7 4 3" xfId="59112"/>
    <cellStyle name="Percent 2 7 5" xfId="59113"/>
    <cellStyle name="Percent 2 7 6" xfId="59114"/>
    <cellStyle name="Percent 2 7 6 2" xfId="59115"/>
    <cellStyle name="Percent 2 8" xfId="59116"/>
    <cellStyle name="Percent 2 9" xfId="59117"/>
    <cellStyle name="Percent 2 9 10" xfId="59118"/>
    <cellStyle name="Percent 2 9 11" xfId="59119"/>
    <cellStyle name="Percent 2 9 12" xfId="59120"/>
    <cellStyle name="Percent 2 9 13" xfId="59121"/>
    <cellStyle name="Percent 2 9 2" xfId="59122"/>
    <cellStyle name="Percent 2 9 2 10" xfId="59123"/>
    <cellStyle name="Percent 2 9 2 2" xfId="59124"/>
    <cellStyle name="Percent 2 9 2 2 2" xfId="59125"/>
    <cellStyle name="Percent 2 9 2 2 2 2" xfId="59126"/>
    <cellStyle name="Percent 2 9 2 2 2 2 2" xfId="59127"/>
    <cellStyle name="Percent 2 9 2 2 2 2 3" xfId="59128"/>
    <cellStyle name="Percent 2 9 2 2 2 3" xfId="59129"/>
    <cellStyle name="Percent 2 9 2 2 2 4" xfId="59130"/>
    <cellStyle name="Percent 2 9 2 2 2 5" xfId="59131"/>
    <cellStyle name="Percent 2 9 2 2 2 6" xfId="59132"/>
    <cellStyle name="Percent 2 9 2 2 3" xfId="59133"/>
    <cellStyle name="Percent 2 9 2 2 3 2" xfId="59134"/>
    <cellStyle name="Percent 2 9 2 2 3 2 2" xfId="59135"/>
    <cellStyle name="Percent 2 9 2 2 3 2 3" xfId="59136"/>
    <cellStyle name="Percent 2 9 2 2 3 3" xfId="59137"/>
    <cellStyle name="Percent 2 9 2 2 3 4" xfId="59138"/>
    <cellStyle name="Percent 2 9 2 2 3 5" xfId="59139"/>
    <cellStyle name="Percent 2 9 2 2 3 6" xfId="59140"/>
    <cellStyle name="Percent 2 9 2 2 4" xfId="59141"/>
    <cellStyle name="Percent 2 9 2 2 4 2" xfId="59142"/>
    <cellStyle name="Percent 2 9 2 2 4 3" xfId="59143"/>
    <cellStyle name="Percent 2 9 2 2 5" xfId="59144"/>
    <cellStyle name="Percent 2 9 2 2 6" xfId="59145"/>
    <cellStyle name="Percent 2 9 2 2 7" xfId="59146"/>
    <cellStyle name="Percent 2 9 2 2 8" xfId="59147"/>
    <cellStyle name="Percent 2 9 2 3" xfId="59148"/>
    <cellStyle name="Percent 2 9 2 3 2" xfId="59149"/>
    <cellStyle name="Percent 2 9 2 3 2 2" xfId="59150"/>
    <cellStyle name="Percent 2 9 2 3 2 2 2" xfId="59151"/>
    <cellStyle name="Percent 2 9 2 3 2 2 3" xfId="59152"/>
    <cellStyle name="Percent 2 9 2 3 2 3" xfId="59153"/>
    <cellStyle name="Percent 2 9 2 3 2 4" xfId="59154"/>
    <cellStyle name="Percent 2 9 2 3 2 5" xfId="59155"/>
    <cellStyle name="Percent 2 9 2 3 2 6" xfId="59156"/>
    <cellStyle name="Percent 2 9 2 3 3" xfId="59157"/>
    <cellStyle name="Percent 2 9 2 3 3 2" xfId="59158"/>
    <cellStyle name="Percent 2 9 2 3 3 3" xfId="59159"/>
    <cellStyle name="Percent 2 9 2 3 4" xfId="59160"/>
    <cellStyle name="Percent 2 9 2 3 5" xfId="59161"/>
    <cellStyle name="Percent 2 9 2 3 6" xfId="59162"/>
    <cellStyle name="Percent 2 9 2 3 7" xfId="59163"/>
    <cellStyle name="Percent 2 9 2 4" xfId="59164"/>
    <cellStyle name="Percent 2 9 2 4 2" xfId="59165"/>
    <cellStyle name="Percent 2 9 2 4 2 2" xfId="59166"/>
    <cellStyle name="Percent 2 9 2 4 2 3" xfId="59167"/>
    <cellStyle name="Percent 2 9 2 4 3" xfId="59168"/>
    <cellStyle name="Percent 2 9 2 4 4" xfId="59169"/>
    <cellStyle name="Percent 2 9 2 4 5" xfId="59170"/>
    <cellStyle name="Percent 2 9 2 4 6" xfId="59171"/>
    <cellStyle name="Percent 2 9 2 5" xfId="59172"/>
    <cellStyle name="Percent 2 9 2 5 2" xfId="59173"/>
    <cellStyle name="Percent 2 9 2 5 2 2" xfId="59174"/>
    <cellStyle name="Percent 2 9 2 5 2 3" xfId="59175"/>
    <cellStyle name="Percent 2 9 2 5 3" xfId="59176"/>
    <cellStyle name="Percent 2 9 2 5 4" xfId="59177"/>
    <cellStyle name="Percent 2 9 2 5 5" xfId="59178"/>
    <cellStyle name="Percent 2 9 2 5 6" xfId="59179"/>
    <cellStyle name="Percent 2 9 2 6" xfId="59180"/>
    <cellStyle name="Percent 2 9 2 6 2" xfId="59181"/>
    <cellStyle name="Percent 2 9 2 6 3" xfId="59182"/>
    <cellStyle name="Percent 2 9 2 7" xfId="59183"/>
    <cellStyle name="Percent 2 9 2 8" xfId="59184"/>
    <cellStyle name="Percent 2 9 2 9" xfId="59185"/>
    <cellStyle name="Percent 2 9 3" xfId="59186"/>
    <cellStyle name="Percent 2 9 3 2" xfId="59187"/>
    <cellStyle name="Percent 2 9 3 2 2" xfId="59188"/>
    <cellStyle name="Percent 2 9 3 2 2 2" xfId="59189"/>
    <cellStyle name="Percent 2 9 3 2 2 2 2" xfId="59190"/>
    <cellStyle name="Percent 2 9 3 2 2 2 3" xfId="59191"/>
    <cellStyle name="Percent 2 9 3 2 2 3" xfId="59192"/>
    <cellStyle name="Percent 2 9 3 2 2 4" xfId="59193"/>
    <cellStyle name="Percent 2 9 3 2 2 5" xfId="59194"/>
    <cellStyle name="Percent 2 9 3 2 2 6" xfId="59195"/>
    <cellStyle name="Percent 2 9 3 2 3" xfId="59196"/>
    <cellStyle name="Percent 2 9 3 2 3 2" xfId="59197"/>
    <cellStyle name="Percent 2 9 3 2 3 3" xfId="59198"/>
    <cellStyle name="Percent 2 9 3 2 4" xfId="59199"/>
    <cellStyle name="Percent 2 9 3 2 5" xfId="59200"/>
    <cellStyle name="Percent 2 9 3 2 6" xfId="59201"/>
    <cellStyle name="Percent 2 9 3 2 7" xfId="59202"/>
    <cellStyle name="Percent 2 9 3 3" xfId="59203"/>
    <cellStyle name="Percent 2 9 3 3 2" xfId="59204"/>
    <cellStyle name="Percent 2 9 3 3 2 2" xfId="59205"/>
    <cellStyle name="Percent 2 9 3 3 2 3" xfId="59206"/>
    <cellStyle name="Percent 2 9 3 3 3" xfId="59207"/>
    <cellStyle name="Percent 2 9 3 3 4" xfId="59208"/>
    <cellStyle name="Percent 2 9 3 3 5" xfId="59209"/>
    <cellStyle name="Percent 2 9 3 3 6" xfId="59210"/>
    <cellStyle name="Percent 2 9 3 4" xfId="59211"/>
    <cellStyle name="Percent 2 9 3 4 2" xfId="59212"/>
    <cellStyle name="Percent 2 9 3 4 2 2" xfId="59213"/>
    <cellStyle name="Percent 2 9 3 4 2 3" xfId="59214"/>
    <cellStyle name="Percent 2 9 3 4 3" xfId="59215"/>
    <cellStyle name="Percent 2 9 3 4 4" xfId="59216"/>
    <cellStyle name="Percent 2 9 3 4 5" xfId="59217"/>
    <cellStyle name="Percent 2 9 3 4 6" xfId="59218"/>
    <cellStyle name="Percent 2 9 3 5" xfId="59219"/>
    <cellStyle name="Percent 2 9 3 5 2" xfId="59220"/>
    <cellStyle name="Percent 2 9 3 5 3" xfId="59221"/>
    <cellStyle name="Percent 2 9 3 6" xfId="59222"/>
    <cellStyle name="Percent 2 9 3 7" xfId="59223"/>
    <cellStyle name="Percent 2 9 3 8" xfId="59224"/>
    <cellStyle name="Percent 2 9 3 9" xfId="59225"/>
    <cellStyle name="Percent 2 9 4" xfId="59226"/>
    <cellStyle name="Percent 2 9 4 2" xfId="59227"/>
    <cellStyle name="Percent 2 9 4 2 2" xfId="59228"/>
    <cellStyle name="Percent 2 9 4 2 2 2" xfId="59229"/>
    <cellStyle name="Percent 2 9 4 2 2 3" xfId="59230"/>
    <cellStyle name="Percent 2 9 4 2 3" xfId="59231"/>
    <cellStyle name="Percent 2 9 4 2 4" xfId="59232"/>
    <cellStyle name="Percent 2 9 4 2 5" xfId="59233"/>
    <cellStyle name="Percent 2 9 4 2 6" xfId="59234"/>
    <cellStyle name="Percent 2 9 4 3" xfId="59235"/>
    <cellStyle name="Percent 2 9 4 3 2" xfId="59236"/>
    <cellStyle name="Percent 2 9 4 3 3" xfId="59237"/>
    <cellStyle name="Percent 2 9 4 4" xfId="59238"/>
    <cellStyle name="Percent 2 9 4 5" xfId="59239"/>
    <cellStyle name="Percent 2 9 4 6" xfId="59240"/>
    <cellStyle name="Percent 2 9 4 7" xfId="59241"/>
    <cellStyle name="Percent 2 9 5" xfId="59242"/>
    <cellStyle name="Percent 2 9 5 2" xfId="59243"/>
    <cellStyle name="Percent 2 9 5 2 2" xfId="59244"/>
    <cellStyle name="Percent 2 9 5 2 3" xfId="59245"/>
    <cellStyle name="Percent 2 9 5 3" xfId="59246"/>
    <cellStyle name="Percent 2 9 5 4" xfId="59247"/>
    <cellStyle name="Percent 2 9 5 5" xfId="59248"/>
    <cellStyle name="Percent 2 9 5 6" xfId="59249"/>
    <cellStyle name="Percent 2 9 6" xfId="59250"/>
    <cellStyle name="Percent 2 9 6 2" xfId="59251"/>
    <cellStyle name="Percent 2 9 6 2 2" xfId="59252"/>
    <cellStyle name="Percent 2 9 6 2 3" xfId="59253"/>
    <cellStyle name="Percent 2 9 6 3" xfId="59254"/>
    <cellStyle name="Percent 2 9 6 4" xfId="59255"/>
    <cellStyle name="Percent 2 9 6 5" xfId="59256"/>
    <cellStyle name="Percent 2 9 6 6" xfId="59257"/>
    <cellStyle name="Percent 2 9 7" xfId="59258"/>
    <cellStyle name="Percent 2 9 7 2" xfId="59259"/>
    <cellStyle name="Percent 2 9 7 2 2" xfId="59260"/>
    <cellStyle name="Percent 2 9 7 2 3" xfId="59261"/>
    <cellStyle name="Percent 2 9 7 3" xfId="59262"/>
    <cellStyle name="Percent 2 9 7 4" xfId="59263"/>
    <cellStyle name="Percent 2 9 7 5" xfId="59264"/>
    <cellStyle name="Percent 2 9 7 6" xfId="59265"/>
    <cellStyle name="Percent 2 9 8" xfId="59266"/>
    <cellStyle name="Percent 2 9 8 2" xfId="59267"/>
    <cellStyle name="Percent 2 9 8 2 2" xfId="59268"/>
    <cellStyle name="Percent 2 9 8 2 3" xfId="59269"/>
    <cellStyle name="Percent 2 9 8 3" xfId="59270"/>
    <cellStyle name="Percent 2 9 8 4" xfId="59271"/>
    <cellStyle name="Percent 2 9 8 5" xfId="59272"/>
    <cellStyle name="Percent 2 9 8 6" xfId="59273"/>
    <cellStyle name="Percent 2 9 9" xfId="59274"/>
    <cellStyle name="Percent 2 9 9 2" xfId="59275"/>
    <cellStyle name="Percent 2 9 9 3" xfId="59276"/>
    <cellStyle name="Percent 3" xfId="168"/>
    <cellStyle name="Percent 3 10" xfId="59277"/>
    <cellStyle name="Percent 3 10 2" xfId="59278"/>
    <cellStyle name="Percent 3 10 2 2" xfId="59279"/>
    <cellStyle name="Percent 3 10 2 3" xfId="59280"/>
    <cellStyle name="Percent 3 10 3" xfId="59281"/>
    <cellStyle name="Percent 3 10 4" xfId="59282"/>
    <cellStyle name="Percent 3 10 5" xfId="59283"/>
    <cellStyle name="Percent 3 10 6" xfId="59284"/>
    <cellStyle name="Percent 3 11" xfId="59285"/>
    <cellStyle name="Percent 3 11 2" xfId="59286"/>
    <cellStyle name="Percent 3 11 2 2" xfId="59287"/>
    <cellStyle name="Percent 3 11 2 3" xfId="59288"/>
    <cellStyle name="Percent 3 11 3" xfId="59289"/>
    <cellStyle name="Percent 3 11 4" xfId="59290"/>
    <cellStyle name="Percent 3 11 5" xfId="59291"/>
    <cellStyle name="Percent 3 11 6" xfId="59292"/>
    <cellStyle name="Percent 3 2" xfId="560"/>
    <cellStyle name="Percent 3 2 2" xfId="561"/>
    <cellStyle name="Percent 3 2 2 2" xfId="562"/>
    <cellStyle name="Percent 3 2 3" xfId="563"/>
    <cellStyle name="Percent 3 3" xfId="564"/>
    <cellStyle name="Percent 3 3 10" xfId="59293"/>
    <cellStyle name="Percent 3 3 10 2" xfId="59294"/>
    <cellStyle name="Percent 3 3 10 2 2" xfId="59295"/>
    <cellStyle name="Percent 3 3 10 2 3" xfId="59296"/>
    <cellStyle name="Percent 3 3 10 3" xfId="59297"/>
    <cellStyle name="Percent 3 3 10 4" xfId="59298"/>
    <cellStyle name="Percent 3 3 10 5" xfId="59299"/>
    <cellStyle name="Percent 3 3 10 6" xfId="59300"/>
    <cellStyle name="Percent 3 3 11" xfId="59301"/>
    <cellStyle name="Percent 3 3 11 2" xfId="59302"/>
    <cellStyle name="Percent 3 3 11 2 2" xfId="59303"/>
    <cellStyle name="Percent 3 3 11 2 3" xfId="59304"/>
    <cellStyle name="Percent 3 3 11 3" xfId="59305"/>
    <cellStyle name="Percent 3 3 11 4" xfId="59306"/>
    <cellStyle name="Percent 3 3 11 5" xfId="59307"/>
    <cellStyle name="Percent 3 3 11 6" xfId="59308"/>
    <cellStyle name="Percent 3 3 12" xfId="59309"/>
    <cellStyle name="Percent 3 3 12 2" xfId="59310"/>
    <cellStyle name="Percent 3 3 12 3" xfId="59311"/>
    <cellStyle name="Percent 3 3 13" xfId="59312"/>
    <cellStyle name="Percent 3 3 14" xfId="59313"/>
    <cellStyle name="Percent 3 3 15" xfId="59314"/>
    <cellStyle name="Percent 3 3 16" xfId="59315"/>
    <cellStyle name="Percent 3 3 2" xfId="565"/>
    <cellStyle name="Percent 3 3 2 10" xfId="59316"/>
    <cellStyle name="Percent 3 3 2 10 2" xfId="59317"/>
    <cellStyle name="Percent 3 3 2 10 3" xfId="59318"/>
    <cellStyle name="Percent 3 3 2 11" xfId="59319"/>
    <cellStyle name="Percent 3 3 2 12" xfId="59320"/>
    <cellStyle name="Percent 3 3 2 13" xfId="59321"/>
    <cellStyle name="Percent 3 3 2 14" xfId="59322"/>
    <cellStyle name="Percent 3 3 2 2" xfId="566"/>
    <cellStyle name="Percent 3 3 2 2 10" xfId="59323"/>
    <cellStyle name="Percent 3 3 2 2 11" xfId="59324"/>
    <cellStyle name="Percent 3 3 2 2 12" xfId="59325"/>
    <cellStyle name="Percent 3 3 2 2 13" xfId="59326"/>
    <cellStyle name="Percent 3 3 2 2 2" xfId="59327"/>
    <cellStyle name="Percent 3 3 2 2 2 10" xfId="59328"/>
    <cellStyle name="Percent 3 3 2 2 2 2" xfId="59329"/>
    <cellStyle name="Percent 3 3 2 2 2 2 2" xfId="59330"/>
    <cellStyle name="Percent 3 3 2 2 2 2 2 2" xfId="59331"/>
    <cellStyle name="Percent 3 3 2 2 2 2 2 2 2" xfId="59332"/>
    <cellStyle name="Percent 3 3 2 2 2 2 2 2 3" xfId="59333"/>
    <cellStyle name="Percent 3 3 2 2 2 2 2 3" xfId="59334"/>
    <cellStyle name="Percent 3 3 2 2 2 2 2 4" xfId="59335"/>
    <cellStyle name="Percent 3 3 2 2 2 2 2 5" xfId="59336"/>
    <cellStyle name="Percent 3 3 2 2 2 2 2 6" xfId="59337"/>
    <cellStyle name="Percent 3 3 2 2 2 2 3" xfId="59338"/>
    <cellStyle name="Percent 3 3 2 2 2 2 3 2" xfId="59339"/>
    <cellStyle name="Percent 3 3 2 2 2 2 3 2 2" xfId="59340"/>
    <cellStyle name="Percent 3 3 2 2 2 2 3 2 3" xfId="59341"/>
    <cellStyle name="Percent 3 3 2 2 2 2 3 3" xfId="59342"/>
    <cellStyle name="Percent 3 3 2 2 2 2 3 4" xfId="59343"/>
    <cellStyle name="Percent 3 3 2 2 2 2 3 5" xfId="59344"/>
    <cellStyle name="Percent 3 3 2 2 2 2 3 6" xfId="59345"/>
    <cellStyle name="Percent 3 3 2 2 2 2 4" xfId="59346"/>
    <cellStyle name="Percent 3 3 2 2 2 2 4 2" xfId="59347"/>
    <cellStyle name="Percent 3 3 2 2 2 2 4 3" xfId="59348"/>
    <cellStyle name="Percent 3 3 2 2 2 2 5" xfId="59349"/>
    <cellStyle name="Percent 3 3 2 2 2 2 6" xfId="59350"/>
    <cellStyle name="Percent 3 3 2 2 2 2 7" xfId="59351"/>
    <cellStyle name="Percent 3 3 2 2 2 2 8" xfId="59352"/>
    <cellStyle name="Percent 3 3 2 2 2 3" xfId="59353"/>
    <cellStyle name="Percent 3 3 2 2 2 3 2" xfId="59354"/>
    <cellStyle name="Percent 3 3 2 2 2 3 2 2" xfId="59355"/>
    <cellStyle name="Percent 3 3 2 2 2 3 2 2 2" xfId="59356"/>
    <cellStyle name="Percent 3 3 2 2 2 3 2 2 3" xfId="59357"/>
    <cellStyle name="Percent 3 3 2 2 2 3 2 3" xfId="59358"/>
    <cellStyle name="Percent 3 3 2 2 2 3 2 4" xfId="59359"/>
    <cellStyle name="Percent 3 3 2 2 2 3 2 5" xfId="59360"/>
    <cellStyle name="Percent 3 3 2 2 2 3 2 6" xfId="59361"/>
    <cellStyle name="Percent 3 3 2 2 2 3 3" xfId="59362"/>
    <cellStyle name="Percent 3 3 2 2 2 3 3 2" xfId="59363"/>
    <cellStyle name="Percent 3 3 2 2 2 3 3 3" xfId="59364"/>
    <cellStyle name="Percent 3 3 2 2 2 3 4" xfId="59365"/>
    <cellStyle name="Percent 3 3 2 2 2 3 5" xfId="59366"/>
    <cellStyle name="Percent 3 3 2 2 2 3 6" xfId="59367"/>
    <cellStyle name="Percent 3 3 2 2 2 3 7" xfId="59368"/>
    <cellStyle name="Percent 3 3 2 2 2 4" xfId="59369"/>
    <cellStyle name="Percent 3 3 2 2 2 4 2" xfId="59370"/>
    <cellStyle name="Percent 3 3 2 2 2 4 2 2" xfId="59371"/>
    <cellStyle name="Percent 3 3 2 2 2 4 2 3" xfId="59372"/>
    <cellStyle name="Percent 3 3 2 2 2 4 3" xfId="59373"/>
    <cellStyle name="Percent 3 3 2 2 2 4 4" xfId="59374"/>
    <cellStyle name="Percent 3 3 2 2 2 4 5" xfId="59375"/>
    <cellStyle name="Percent 3 3 2 2 2 4 6" xfId="59376"/>
    <cellStyle name="Percent 3 3 2 2 2 5" xfId="59377"/>
    <cellStyle name="Percent 3 3 2 2 2 5 2" xfId="59378"/>
    <cellStyle name="Percent 3 3 2 2 2 5 2 2" xfId="59379"/>
    <cellStyle name="Percent 3 3 2 2 2 5 2 3" xfId="59380"/>
    <cellStyle name="Percent 3 3 2 2 2 5 3" xfId="59381"/>
    <cellStyle name="Percent 3 3 2 2 2 5 4" xfId="59382"/>
    <cellStyle name="Percent 3 3 2 2 2 5 5" xfId="59383"/>
    <cellStyle name="Percent 3 3 2 2 2 5 6" xfId="59384"/>
    <cellStyle name="Percent 3 3 2 2 2 6" xfId="59385"/>
    <cellStyle name="Percent 3 3 2 2 2 6 2" xfId="59386"/>
    <cellStyle name="Percent 3 3 2 2 2 6 3" xfId="59387"/>
    <cellStyle name="Percent 3 3 2 2 2 7" xfId="59388"/>
    <cellStyle name="Percent 3 3 2 2 2 8" xfId="59389"/>
    <cellStyle name="Percent 3 3 2 2 2 9" xfId="59390"/>
    <cellStyle name="Percent 3 3 2 2 3" xfId="59391"/>
    <cellStyle name="Percent 3 3 2 2 3 2" xfId="59392"/>
    <cellStyle name="Percent 3 3 2 2 3 2 2" xfId="59393"/>
    <cellStyle name="Percent 3 3 2 2 3 2 2 2" xfId="59394"/>
    <cellStyle name="Percent 3 3 2 2 3 2 2 2 2" xfId="59395"/>
    <cellStyle name="Percent 3 3 2 2 3 2 2 2 3" xfId="59396"/>
    <cellStyle name="Percent 3 3 2 2 3 2 2 3" xfId="59397"/>
    <cellStyle name="Percent 3 3 2 2 3 2 2 4" xfId="59398"/>
    <cellStyle name="Percent 3 3 2 2 3 2 2 5" xfId="59399"/>
    <cellStyle name="Percent 3 3 2 2 3 2 2 6" xfId="59400"/>
    <cellStyle name="Percent 3 3 2 2 3 2 3" xfId="59401"/>
    <cellStyle name="Percent 3 3 2 2 3 2 3 2" xfId="59402"/>
    <cellStyle name="Percent 3 3 2 2 3 2 3 3" xfId="59403"/>
    <cellStyle name="Percent 3 3 2 2 3 2 4" xfId="59404"/>
    <cellStyle name="Percent 3 3 2 2 3 2 5" xfId="59405"/>
    <cellStyle name="Percent 3 3 2 2 3 2 6" xfId="59406"/>
    <cellStyle name="Percent 3 3 2 2 3 2 7" xfId="59407"/>
    <cellStyle name="Percent 3 3 2 2 3 3" xfId="59408"/>
    <cellStyle name="Percent 3 3 2 2 3 3 2" xfId="59409"/>
    <cellStyle name="Percent 3 3 2 2 3 3 2 2" xfId="59410"/>
    <cellStyle name="Percent 3 3 2 2 3 3 2 3" xfId="59411"/>
    <cellStyle name="Percent 3 3 2 2 3 3 3" xfId="59412"/>
    <cellStyle name="Percent 3 3 2 2 3 3 4" xfId="59413"/>
    <cellStyle name="Percent 3 3 2 2 3 3 5" xfId="59414"/>
    <cellStyle name="Percent 3 3 2 2 3 3 6" xfId="59415"/>
    <cellStyle name="Percent 3 3 2 2 3 4" xfId="59416"/>
    <cellStyle name="Percent 3 3 2 2 3 4 2" xfId="59417"/>
    <cellStyle name="Percent 3 3 2 2 3 4 2 2" xfId="59418"/>
    <cellStyle name="Percent 3 3 2 2 3 4 2 3" xfId="59419"/>
    <cellStyle name="Percent 3 3 2 2 3 4 3" xfId="59420"/>
    <cellStyle name="Percent 3 3 2 2 3 4 4" xfId="59421"/>
    <cellStyle name="Percent 3 3 2 2 3 4 5" xfId="59422"/>
    <cellStyle name="Percent 3 3 2 2 3 4 6" xfId="59423"/>
    <cellStyle name="Percent 3 3 2 2 3 5" xfId="59424"/>
    <cellStyle name="Percent 3 3 2 2 3 5 2" xfId="59425"/>
    <cellStyle name="Percent 3 3 2 2 3 5 3" xfId="59426"/>
    <cellStyle name="Percent 3 3 2 2 3 6" xfId="59427"/>
    <cellStyle name="Percent 3 3 2 2 3 7" xfId="59428"/>
    <cellStyle name="Percent 3 3 2 2 3 8" xfId="59429"/>
    <cellStyle name="Percent 3 3 2 2 3 9" xfId="59430"/>
    <cellStyle name="Percent 3 3 2 2 4" xfId="59431"/>
    <cellStyle name="Percent 3 3 2 2 4 2" xfId="59432"/>
    <cellStyle name="Percent 3 3 2 2 4 2 2" xfId="59433"/>
    <cellStyle name="Percent 3 3 2 2 4 2 2 2" xfId="59434"/>
    <cellStyle name="Percent 3 3 2 2 4 2 2 3" xfId="59435"/>
    <cellStyle name="Percent 3 3 2 2 4 2 3" xfId="59436"/>
    <cellStyle name="Percent 3 3 2 2 4 2 4" xfId="59437"/>
    <cellStyle name="Percent 3 3 2 2 4 2 5" xfId="59438"/>
    <cellStyle name="Percent 3 3 2 2 4 2 6" xfId="59439"/>
    <cellStyle name="Percent 3 3 2 2 4 3" xfId="59440"/>
    <cellStyle name="Percent 3 3 2 2 4 3 2" xfId="59441"/>
    <cellStyle name="Percent 3 3 2 2 4 3 3" xfId="59442"/>
    <cellStyle name="Percent 3 3 2 2 4 4" xfId="59443"/>
    <cellStyle name="Percent 3 3 2 2 4 5" xfId="59444"/>
    <cellStyle name="Percent 3 3 2 2 4 6" xfId="59445"/>
    <cellStyle name="Percent 3 3 2 2 4 7" xfId="59446"/>
    <cellStyle name="Percent 3 3 2 2 5" xfId="59447"/>
    <cellStyle name="Percent 3 3 2 2 5 2" xfId="59448"/>
    <cellStyle name="Percent 3 3 2 2 5 2 2" xfId="59449"/>
    <cellStyle name="Percent 3 3 2 2 5 2 3" xfId="59450"/>
    <cellStyle name="Percent 3 3 2 2 5 3" xfId="59451"/>
    <cellStyle name="Percent 3 3 2 2 5 4" xfId="59452"/>
    <cellStyle name="Percent 3 3 2 2 5 5" xfId="59453"/>
    <cellStyle name="Percent 3 3 2 2 5 6" xfId="59454"/>
    <cellStyle name="Percent 3 3 2 2 6" xfId="59455"/>
    <cellStyle name="Percent 3 3 2 2 6 2" xfId="59456"/>
    <cellStyle name="Percent 3 3 2 2 6 2 2" xfId="59457"/>
    <cellStyle name="Percent 3 3 2 2 6 2 3" xfId="59458"/>
    <cellStyle name="Percent 3 3 2 2 6 3" xfId="59459"/>
    <cellStyle name="Percent 3 3 2 2 6 4" xfId="59460"/>
    <cellStyle name="Percent 3 3 2 2 6 5" xfId="59461"/>
    <cellStyle name="Percent 3 3 2 2 6 6" xfId="59462"/>
    <cellStyle name="Percent 3 3 2 2 7" xfId="59463"/>
    <cellStyle name="Percent 3 3 2 2 7 2" xfId="59464"/>
    <cellStyle name="Percent 3 3 2 2 7 2 2" xfId="59465"/>
    <cellStyle name="Percent 3 3 2 2 7 2 3" xfId="59466"/>
    <cellStyle name="Percent 3 3 2 2 7 3" xfId="59467"/>
    <cellStyle name="Percent 3 3 2 2 7 4" xfId="59468"/>
    <cellStyle name="Percent 3 3 2 2 7 5" xfId="59469"/>
    <cellStyle name="Percent 3 3 2 2 7 6" xfId="59470"/>
    <cellStyle name="Percent 3 3 2 2 8" xfId="59471"/>
    <cellStyle name="Percent 3 3 2 2 8 2" xfId="59472"/>
    <cellStyle name="Percent 3 3 2 2 8 2 2" xfId="59473"/>
    <cellStyle name="Percent 3 3 2 2 8 2 3" xfId="59474"/>
    <cellStyle name="Percent 3 3 2 2 8 3" xfId="59475"/>
    <cellStyle name="Percent 3 3 2 2 8 4" xfId="59476"/>
    <cellStyle name="Percent 3 3 2 2 8 5" xfId="59477"/>
    <cellStyle name="Percent 3 3 2 2 8 6" xfId="59478"/>
    <cellStyle name="Percent 3 3 2 2 9" xfId="59479"/>
    <cellStyle name="Percent 3 3 2 2 9 2" xfId="59480"/>
    <cellStyle name="Percent 3 3 2 2 9 3" xfId="59481"/>
    <cellStyle name="Percent 3 3 2 3" xfId="59482"/>
    <cellStyle name="Percent 3 3 2 3 10" xfId="59483"/>
    <cellStyle name="Percent 3 3 2 3 2" xfId="59484"/>
    <cellStyle name="Percent 3 3 2 3 2 2" xfId="59485"/>
    <cellStyle name="Percent 3 3 2 3 2 2 2" xfId="59486"/>
    <cellStyle name="Percent 3 3 2 3 2 2 2 2" xfId="59487"/>
    <cellStyle name="Percent 3 3 2 3 2 2 2 3" xfId="59488"/>
    <cellStyle name="Percent 3 3 2 3 2 2 3" xfId="59489"/>
    <cellStyle name="Percent 3 3 2 3 2 2 4" xfId="59490"/>
    <cellStyle name="Percent 3 3 2 3 2 2 5" xfId="59491"/>
    <cellStyle name="Percent 3 3 2 3 2 2 6" xfId="59492"/>
    <cellStyle name="Percent 3 3 2 3 2 3" xfId="59493"/>
    <cellStyle name="Percent 3 3 2 3 2 3 2" xfId="59494"/>
    <cellStyle name="Percent 3 3 2 3 2 3 2 2" xfId="59495"/>
    <cellStyle name="Percent 3 3 2 3 2 3 2 3" xfId="59496"/>
    <cellStyle name="Percent 3 3 2 3 2 3 3" xfId="59497"/>
    <cellStyle name="Percent 3 3 2 3 2 3 4" xfId="59498"/>
    <cellStyle name="Percent 3 3 2 3 2 3 5" xfId="59499"/>
    <cellStyle name="Percent 3 3 2 3 2 3 6" xfId="59500"/>
    <cellStyle name="Percent 3 3 2 3 2 4" xfId="59501"/>
    <cellStyle name="Percent 3 3 2 3 2 4 2" xfId="59502"/>
    <cellStyle name="Percent 3 3 2 3 2 4 3" xfId="59503"/>
    <cellStyle name="Percent 3 3 2 3 2 5" xfId="59504"/>
    <cellStyle name="Percent 3 3 2 3 2 6" xfId="59505"/>
    <cellStyle name="Percent 3 3 2 3 2 7" xfId="59506"/>
    <cellStyle name="Percent 3 3 2 3 2 8" xfId="59507"/>
    <cellStyle name="Percent 3 3 2 3 3" xfId="59508"/>
    <cellStyle name="Percent 3 3 2 3 3 2" xfId="59509"/>
    <cellStyle name="Percent 3 3 2 3 3 2 2" xfId="59510"/>
    <cellStyle name="Percent 3 3 2 3 3 2 2 2" xfId="59511"/>
    <cellStyle name="Percent 3 3 2 3 3 2 2 3" xfId="59512"/>
    <cellStyle name="Percent 3 3 2 3 3 2 3" xfId="59513"/>
    <cellStyle name="Percent 3 3 2 3 3 2 4" xfId="59514"/>
    <cellStyle name="Percent 3 3 2 3 3 2 5" xfId="59515"/>
    <cellStyle name="Percent 3 3 2 3 3 2 6" xfId="59516"/>
    <cellStyle name="Percent 3 3 2 3 3 3" xfId="59517"/>
    <cellStyle name="Percent 3 3 2 3 3 3 2" xfId="59518"/>
    <cellStyle name="Percent 3 3 2 3 3 3 3" xfId="59519"/>
    <cellStyle name="Percent 3 3 2 3 3 4" xfId="59520"/>
    <cellStyle name="Percent 3 3 2 3 3 5" xfId="59521"/>
    <cellStyle name="Percent 3 3 2 3 3 6" xfId="59522"/>
    <cellStyle name="Percent 3 3 2 3 3 7" xfId="59523"/>
    <cellStyle name="Percent 3 3 2 3 4" xfId="59524"/>
    <cellStyle name="Percent 3 3 2 3 4 2" xfId="59525"/>
    <cellStyle name="Percent 3 3 2 3 4 2 2" xfId="59526"/>
    <cellStyle name="Percent 3 3 2 3 4 2 3" xfId="59527"/>
    <cellStyle name="Percent 3 3 2 3 4 3" xfId="59528"/>
    <cellStyle name="Percent 3 3 2 3 4 4" xfId="59529"/>
    <cellStyle name="Percent 3 3 2 3 4 5" xfId="59530"/>
    <cellStyle name="Percent 3 3 2 3 4 6" xfId="59531"/>
    <cellStyle name="Percent 3 3 2 3 5" xfId="59532"/>
    <cellStyle name="Percent 3 3 2 3 5 2" xfId="59533"/>
    <cellStyle name="Percent 3 3 2 3 5 2 2" xfId="59534"/>
    <cellStyle name="Percent 3 3 2 3 5 2 3" xfId="59535"/>
    <cellStyle name="Percent 3 3 2 3 5 3" xfId="59536"/>
    <cellStyle name="Percent 3 3 2 3 5 4" xfId="59537"/>
    <cellStyle name="Percent 3 3 2 3 5 5" xfId="59538"/>
    <cellStyle name="Percent 3 3 2 3 5 6" xfId="59539"/>
    <cellStyle name="Percent 3 3 2 3 6" xfId="59540"/>
    <cellStyle name="Percent 3 3 2 3 6 2" xfId="59541"/>
    <cellStyle name="Percent 3 3 2 3 6 3" xfId="59542"/>
    <cellStyle name="Percent 3 3 2 3 7" xfId="59543"/>
    <cellStyle name="Percent 3 3 2 3 8" xfId="59544"/>
    <cellStyle name="Percent 3 3 2 3 9" xfId="59545"/>
    <cellStyle name="Percent 3 3 2 4" xfId="59546"/>
    <cellStyle name="Percent 3 3 2 4 2" xfId="59547"/>
    <cellStyle name="Percent 3 3 2 4 2 2" xfId="59548"/>
    <cellStyle name="Percent 3 3 2 4 2 2 2" xfId="59549"/>
    <cellStyle name="Percent 3 3 2 4 2 2 2 2" xfId="59550"/>
    <cellStyle name="Percent 3 3 2 4 2 2 2 3" xfId="59551"/>
    <cellStyle name="Percent 3 3 2 4 2 2 3" xfId="59552"/>
    <cellStyle name="Percent 3 3 2 4 2 2 4" xfId="59553"/>
    <cellStyle name="Percent 3 3 2 4 2 2 5" xfId="59554"/>
    <cellStyle name="Percent 3 3 2 4 2 2 6" xfId="59555"/>
    <cellStyle name="Percent 3 3 2 4 2 3" xfId="59556"/>
    <cellStyle name="Percent 3 3 2 4 2 3 2" xfId="59557"/>
    <cellStyle name="Percent 3 3 2 4 2 3 3" xfId="59558"/>
    <cellStyle name="Percent 3 3 2 4 2 4" xfId="59559"/>
    <cellStyle name="Percent 3 3 2 4 2 5" xfId="59560"/>
    <cellStyle name="Percent 3 3 2 4 2 6" xfId="59561"/>
    <cellStyle name="Percent 3 3 2 4 2 7" xfId="59562"/>
    <cellStyle name="Percent 3 3 2 4 3" xfId="59563"/>
    <cellStyle name="Percent 3 3 2 4 3 2" xfId="59564"/>
    <cellStyle name="Percent 3 3 2 4 3 2 2" xfId="59565"/>
    <cellStyle name="Percent 3 3 2 4 3 2 3" xfId="59566"/>
    <cellStyle name="Percent 3 3 2 4 3 3" xfId="59567"/>
    <cellStyle name="Percent 3 3 2 4 3 4" xfId="59568"/>
    <cellStyle name="Percent 3 3 2 4 3 5" xfId="59569"/>
    <cellStyle name="Percent 3 3 2 4 3 6" xfId="59570"/>
    <cellStyle name="Percent 3 3 2 4 4" xfId="59571"/>
    <cellStyle name="Percent 3 3 2 4 4 2" xfId="59572"/>
    <cellStyle name="Percent 3 3 2 4 4 2 2" xfId="59573"/>
    <cellStyle name="Percent 3 3 2 4 4 2 3" xfId="59574"/>
    <cellStyle name="Percent 3 3 2 4 4 3" xfId="59575"/>
    <cellStyle name="Percent 3 3 2 4 4 4" xfId="59576"/>
    <cellStyle name="Percent 3 3 2 4 4 5" xfId="59577"/>
    <cellStyle name="Percent 3 3 2 4 4 6" xfId="59578"/>
    <cellStyle name="Percent 3 3 2 4 5" xfId="59579"/>
    <cellStyle name="Percent 3 3 2 4 5 2" xfId="59580"/>
    <cellStyle name="Percent 3 3 2 4 5 3" xfId="59581"/>
    <cellStyle name="Percent 3 3 2 4 6" xfId="59582"/>
    <cellStyle name="Percent 3 3 2 4 7" xfId="59583"/>
    <cellStyle name="Percent 3 3 2 4 8" xfId="59584"/>
    <cellStyle name="Percent 3 3 2 4 9" xfId="59585"/>
    <cellStyle name="Percent 3 3 2 5" xfId="59586"/>
    <cellStyle name="Percent 3 3 2 5 2" xfId="59587"/>
    <cellStyle name="Percent 3 3 2 5 2 2" xfId="59588"/>
    <cellStyle name="Percent 3 3 2 5 2 2 2" xfId="59589"/>
    <cellStyle name="Percent 3 3 2 5 2 2 3" xfId="59590"/>
    <cellStyle name="Percent 3 3 2 5 2 3" xfId="59591"/>
    <cellStyle name="Percent 3 3 2 5 2 4" xfId="59592"/>
    <cellStyle name="Percent 3 3 2 5 2 5" xfId="59593"/>
    <cellStyle name="Percent 3 3 2 5 2 6" xfId="59594"/>
    <cellStyle name="Percent 3 3 2 5 3" xfId="59595"/>
    <cellStyle name="Percent 3 3 2 5 3 2" xfId="59596"/>
    <cellStyle name="Percent 3 3 2 5 3 3" xfId="59597"/>
    <cellStyle name="Percent 3 3 2 5 4" xfId="59598"/>
    <cellStyle name="Percent 3 3 2 5 5" xfId="59599"/>
    <cellStyle name="Percent 3 3 2 5 6" xfId="59600"/>
    <cellStyle name="Percent 3 3 2 5 7" xfId="59601"/>
    <cellStyle name="Percent 3 3 2 6" xfId="59602"/>
    <cellStyle name="Percent 3 3 2 6 2" xfId="59603"/>
    <cellStyle name="Percent 3 3 2 6 2 2" xfId="59604"/>
    <cellStyle name="Percent 3 3 2 6 2 3" xfId="59605"/>
    <cellStyle name="Percent 3 3 2 6 3" xfId="59606"/>
    <cellStyle name="Percent 3 3 2 6 4" xfId="59607"/>
    <cellStyle name="Percent 3 3 2 6 5" xfId="59608"/>
    <cellStyle name="Percent 3 3 2 6 6" xfId="59609"/>
    <cellStyle name="Percent 3 3 2 7" xfId="59610"/>
    <cellStyle name="Percent 3 3 2 7 2" xfId="59611"/>
    <cellStyle name="Percent 3 3 2 7 2 2" xfId="59612"/>
    <cellStyle name="Percent 3 3 2 7 2 3" xfId="59613"/>
    <cellStyle name="Percent 3 3 2 7 3" xfId="59614"/>
    <cellStyle name="Percent 3 3 2 7 4" xfId="59615"/>
    <cellStyle name="Percent 3 3 2 7 5" xfId="59616"/>
    <cellStyle name="Percent 3 3 2 7 6" xfId="59617"/>
    <cellStyle name="Percent 3 3 2 8" xfId="59618"/>
    <cellStyle name="Percent 3 3 2 8 2" xfId="59619"/>
    <cellStyle name="Percent 3 3 2 8 2 2" xfId="59620"/>
    <cellStyle name="Percent 3 3 2 8 2 3" xfId="59621"/>
    <cellStyle name="Percent 3 3 2 8 3" xfId="59622"/>
    <cellStyle name="Percent 3 3 2 8 4" xfId="59623"/>
    <cellStyle name="Percent 3 3 2 8 5" xfId="59624"/>
    <cellStyle name="Percent 3 3 2 8 6" xfId="59625"/>
    <cellStyle name="Percent 3 3 2 9" xfId="59626"/>
    <cellStyle name="Percent 3 3 2 9 2" xfId="59627"/>
    <cellStyle name="Percent 3 3 2 9 2 2" xfId="59628"/>
    <cellStyle name="Percent 3 3 2 9 2 3" xfId="59629"/>
    <cellStyle name="Percent 3 3 2 9 3" xfId="59630"/>
    <cellStyle name="Percent 3 3 2 9 4" xfId="59631"/>
    <cellStyle name="Percent 3 3 2 9 5" xfId="59632"/>
    <cellStyle name="Percent 3 3 2 9 6" xfId="59633"/>
    <cellStyle name="Percent 3 3 3" xfId="567"/>
    <cellStyle name="Percent 3 3 3 10" xfId="59634"/>
    <cellStyle name="Percent 3 3 3 10 2" xfId="59635"/>
    <cellStyle name="Percent 3 3 3 10 3" xfId="59636"/>
    <cellStyle name="Percent 3 3 3 11" xfId="59637"/>
    <cellStyle name="Percent 3 3 3 12" xfId="59638"/>
    <cellStyle name="Percent 3 3 3 13" xfId="59639"/>
    <cellStyle name="Percent 3 3 3 14" xfId="59640"/>
    <cellStyle name="Percent 3 3 3 2" xfId="59641"/>
    <cellStyle name="Percent 3 3 3 2 10" xfId="59642"/>
    <cellStyle name="Percent 3 3 3 2 11" xfId="59643"/>
    <cellStyle name="Percent 3 3 3 2 12" xfId="59644"/>
    <cellStyle name="Percent 3 3 3 2 13" xfId="59645"/>
    <cellStyle name="Percent 3 3 3 2 2" xfId="59646"/>
    <cellStyle name="Percent 3 3 3 2 2 10" xfId="59647"/>
    <cellStyle name="Percent 3 3 3 2 2 2" xfId="59648"/>
    <cellStyle name="Percent 3 3 3 2 2 2 2" xfId="59649"/>
    <cellStyle name="Percent 3 3 3 2 2 2 2 2" xfId="59650"/>
    <cellStyle name="Percent 3 3 3 2 2 2 2 2 2" xfId="59651"/>
    <cellStyle name="Percent 3 3 3 2 2 2 2 2 3" xfId="59652"/>
    <cellStyle name="Percent 3 3 3 2 2 2 2 3" xfId="59653"/>
    <cellStyle name="Percent 3 3 3 2 2 2 2 4" xfId="59654"/>
    <cellStyle name="Percent 3 3 3 2 2 2 2 5" xfId="59655"/>
    <cellStyle name="Percent 3 3 3 2 2 2 2 6" xfId="59656"/>
    <cellStyle name="Percent 3 3 3 2 2 2 3" xfId="59657"/>
    <cellStyle name="Percent 3 3 3 2 2 2 3 2" xfId="59658"/>
    <cellStyle name="Percent 3 3 3 2 2 2 3 2 2" xfId="59659"/>
    <cellStyle name="Percent 3 3 3 2 2 2 3 2 3" xfId="59660"/>
    <cellStyle name="Percent 3 3 3 2 2 2 3 3" xfId="59661"/>
    <cellStyle name="Percent 3 3 3 2 2 2 3 4" xfId="59662"/>
    <cellStyle name="Percent 3 3 3 2 2 2 3 5" xfId="59663"/>
    <cellStyle name="Percent 3 3 3 2 2 2 3 6" xfId="59664"/>
    <cellStyle name="Percent 3 3 3 2 2 2 4" xfId="59665"/>
    <cellStyle name="Percent 3 3 3 2 2 2 4 2" xfId="59666"/>
    <cellStyle name="Percent 3 3 3 2 2 2 4 3" xfId="59667"/>
    <cellStyle name="Percent 3 3 3 2 2 2 5" xfId="59668"/>
    <cellStyle name="Percent 3 3 3 2 2 2 6" xfId="59669"/>
    <cellStyle name="Percent 3 3 3 2 2 2 7" xfId="59670"/>
    <cellStyle name="Percent 3 3 3 2 2 2 8" xfId="59671"/>
    <cellStyle name="Percent 3 3 3 2 2 3" xfId="59672"/>
    <cellStyle name="Percent 3 3 3 2 2 3 2" xfId="59673"/>
    <cellStyle name="Percent 3 3 3 2 2 3 2 2" xfId="59674"/>
    <cellStyle name="Percent 3 3 3 2 2 3 2 2 2" xfId="59675"/>
    <cellStyle name="Percent 3 3 3 2 2 3 2 2 3" xfId="59676"/>
    <cellStyle name="Percent 3 3 3 2 2 3 2 3" xfId="59677"/>
    <cellStyle name="Percent 3 3 3 2 2 3 2 4" xfId="59678"/>
    <cellStyle name="Percent 3 3 3 2 2 3 2 5" xfId="59679"/>
    <cellStyle name="Percent 3 3 3 2 2 3 2 6" xfId="59680"/>
    <cellStyle name="Percent 3 3 3 2 2 3 3" xfId="59681"/>
    <cellStyle name="Percent 3 3 3 2 2 3 3 2" xfId="59682"/>
    <cellStyle name="Percent 3 3 3 2 2 3 3 3" xfId="59683"/>
    <cellStyle name="Percent 3 3 3 2 2 3 4" xfId="59684"/>
    <cellStyle name="Percent 3 3 3 2 2 3 5" xfId="59685"/>
    <cellStyle name="Percent 3 3 3 2 2 3 6" xfId="59686"/>
    <cellStyle name="Percent 3 3 3 2 2 3 7" xfId="59687"/>
    <cellStyle name="Percent 3 3 3 2 2 4" xfId="59688"/>
    <cellStyle name="Percent 3 3 3 2 2 4 2" xfId="59689"/>
    <cellStyle name="Percent 3 3 3 2 2 4 2 2" xfId="59690"/>
    <cellStyle name="Percent 3 3 3 2 2 4 2 3" xfId="59691"/>
    <cellStyle name="Percent 3 3 3 2 2 4 3" xfId="59692"/>
    <cellStyle name="Percent 3 3 3 2 2 4 4" xfId="59693"/>
    <cellStyle name="Percent 3 3 3 2 2 4 5" xfId="59694"/>
    <cellStyle name="Percent 3 3 3 2 2 4 6" xfId="59695"/>
    <cellStyle name="Percent 3 3 3 2 2 5" xfId="59696"/>
    <cellStyle name="Percent 3 3 3 2 2 5 2" xfId="59697"/>
    <cellStyle name="Percent 3 3 3 2 2 5 2 2" xfId="59698"/>
    <cellStyle name="Percent 3 3 3 2 2 5 2 3" xfId="59699"/>
    <cellStyle name="Percent 3 3 3 2 2 5 3" xfId="59700"/>
    <cellStyle name="Percent 3 3 3 2 2 5 4" xfId="59701"/>
    <cellStyle name="Percent 3 3 3 2 2 5 5" xfId="59702"/>
    <cellStyle name="Percent 3 3 3 2 2 5 6" xfId="59703"/>
    <cellStyle name="Percent 3 3 3 2 2 6" xfId="59704"/>
    <cellStyle name="Percent 3 3 3 2 2 6 2" xfId="59705"/>
    <cellStyle name="Percent 3 3 3 2 2 6 3" xfId="59706"/>
    <cellStyle name="Percent 3 3 3 2 2 7" xfId="59707"/>
    <cellStyle name="Percent 3 3 3 2 2 8" xfId="59708"/>
    <cellStyle name="Percent 3 3 3 2 2 9" xfId="59709"/>
    <cellStyle name="Percent 3 3 3 2 3" xfId="59710"/>
    <cellStyle name="Percent 3 3 3 2 3 2" xfId="59711"/>
    <cellStyle name="Percent 3 3 3 2 3 2 2" xfId="59712"/>
    <cellStyle name="Percent 3 3 3 2 3 2 2 2" xfId="59713"/>
    <cellStyle name="Percent 3 3 3 2 3 2 2 2 2" xfId="59714"/>
    <cellStyle name="Percent 3 3 3 2 3 2 2 2 3" xfId="59715"/>
    <cellStyle name="Percent 3 3 3 2 3 2 2 3" xfId="59716"/>
    <cellStyle name="Percent 3 3 3 2 3 2 2 4" xfId="59717"/>
    <cellStyle name="Percent 3 3 3 2 3 2 2 5" xfId="59718"/>
    <cellStyle name="Percent 3 3 3 2 3 2 2 6" xfId="59719"/>
    <cellStyle name="Percent 3 3 3 2 3 2 3" xfId="59720"/>
    <cellStyle name="Percent 3 3 3 2 3 2 3 2" xfId="59721"/>
    <cellStyle name="Percent 3 3 3 2 3 2 3 3" xfId="59722"/>
    <cellStyle name="Percent 3 3 3 2 3 2 4" xfId="59723"/>
    <cellStyle name="Percent 3 3 3 2 3 2 5" xfId="59724"/>
    <cellStyle name="Percent 3 3 3 2 3 2 6" xfId="59725"/>
    <cellStyle name="Percent 3 3 3 2 3 2 7" xfId="59726"/>
    <cellStyle name="Percent 3 3 3 2 3 3" xfId="59727"/>
    <cellStyle name="Percent 3 3 3 2 3 3 2" xfId="59728"/>
    <cellStyle name="Percent 3 3 3 2 3 3 2 2" xfId="59729"/>
    <cellStyle name="Percent 3 3 3 2 3 3 2 3" xfId="59730"/>
    <cellStyle name="Percent 3 3 3 2 3 3 3" xfId="59731"/>
    <cellStyle name="Percent 3 3 3 2 3 3 4" xfId="59732"/>
    <cellStyle name="Percent 3 3 3 2 3 3 5" xfId="59733"/>
    <cellStyle name="Percent 3 3 3 2 3 3 6" xfId="59734"/>
    <cellStyle name="Percent 3 3 3 2 3 4" xfId="59735"/>
    <cellStyle name="Percent 3 3 3 2 3 4 2" xfId="59736"/>
    <cellStyle name="Percent 3 3 3 2 3 4 2 2" xfId="59737"/>
    <cellStyle name="Percent 3 3 3 2 3 4 2 3" xfId="59738"/>
    <cellStyle name="Percent 3 3 3 2 3 4 3" xfId="59739"/>
    <cellStyle name="Percent 3 3 3 2 3 4 4" xfId="59740"/>
    <cellStyle name="Percent 3 3 3 2 3 4 5" xfId="59741"/>
    <cellStyle name="Percent 3 3 3 2 3 4 6" xfId="59742"/>
    <cellStyle name="Percent 3 3 3 2 3 5" xfId="59743"/>
    <cellStyle name="Percent 3 3 3 2 3 5 2" xfId="59744"/>
    <cellStyle name="Percent 3 3 3 2 3 5 3" xfId="59745"/>
    <cellStyle name="Percent 3 3 3 2 3 6" xfId="59746"/>
    <cellStyle name="Percent 3 3 3 2 3 7" xfId="59747"/>
    <cellStyle name="Percent 3 3 3 2 3 8" xfId="59748"/>
    <cellStyle name="Percent 3 3 3 2 3 9" xfId="59749"/>
    <cellStyle name="Percent 3 3 3 2 4" xfId="59750"/>
    <cellStyle name="Percent 3 3 3 2 4 2" xfId="59751"/>
    <cellStyle name="Percent 3 3 3 2 4 2 2" xfId="59752"/>
    <cellStyle name="Percent 3 3 3 2 4 2 2 2" xfId="59753"/>
    <cellStyle name="Percent 3 3 3 2 4 2 2 3" xfId="59754"/>
    <cellStyle name="Percent 3 3 3 2 4 2 3" xfId="59755"/>
    <cellStyle name="Percent 3 3 3 2 4 2 4" xfId="59756"/>
    <cellStyle name="Percent 3 3 3 2 4 2 5" xfId="59757"/>
    <cellStyle name="Percent 3 3 3 2 4 2 6" xfId="59758"/>
    <cellStyle name="Percent 3 3 3 2 4 3" xfId="59759"/>
    <cellStyle name="Percent 3 3 3 2 4 3 2" xfId="59760"/>
    <cellStyle name="Percent 3 3 3 2 4 3 3" xfId="59761"/>
    <cellStyle name="Percent 3 3 3 2 4 4" xfId="59762"/>
    <cellStyle name="Percent 3 3 3 2 4 5" xfId="59763"/>
    <cellStyle name="Percent 3 3 3 2 4 6" xfId="59764"/>
    <cellStyle name="Percent 3 3 3 2 4 7" xfId="59765"/>
    <cellStyle name="Percent 3 3 3 2 5" xfId="59766"/>
    <cellStyle name="Percent 3 3 3 2 5 2" xfId="59767"/>
    <cellStyle name="Percent 3 3 3 2 5 2 2" xfId="59768"/>
    <cellStyle name="Percent 3 3 3 2 5 2 3" xfId="59769"/>
    <cellStyle name="Percent 3 3 3 2 5 3" xfId="59770"/>
    <cellStyle name="Percent 3 3 3 2 5 4" xfId="59771"/>
    <cellStyle name="Percent 3 3 3 2 5 5" xfId="59772"/>
    <cellStyle name="Percent 3 3 3 2 5 6" xfId="59773"/>
    <cellStyle name="Percent 3 3 3 2 6" xfId="59774"/>
    <cellStyle name="Percent 3 3 3 2 6 2" xfId="59775"/>
    <cellStyle name="Percent 3 3 3 2 6 2 2" xfId="59776"/>
    <cellStyle name="Percent 3 3 3 2 6 2 3" xfId="59777"/>
    <cellStyle name="Percent 3 3 3 2 6 3" xfId="59778"/>
    <cellStyle name="Percent 3 3 3 2 6 4" xfId="59779"/>
    <cellStyle name="Percent 3 3 3 2 6 5" xfId="59780"/>
    <cellStyle name="Percent 3 3 3 2 6 6" xfId="59781"/>
    <cellStyle name="Percent 3 3 3 2 7" xfId="59782"/>
    <cellStyle name="Percent 3 3 3 2 7 2" xfId="59783"/>
    <cellStyle name="Percent 3 3 3 2 7 2 2" xfId="59784"/>
    <cellStyle name="Percent 3 3 3 2 7 2 3" xfId="59785"/>
    <cellStyle name="Percent 3 3 3 2 7 3" xfId="59786"/>
    <cellStyle name="Percent 3 3 3 2 7 4" xfId="59787"/>
    <cellStyle name="Percent 3 3 3 2 7 5" xfId="59788"/>
    <cellStyle name="Percent 3 3 3 2 7 6" xfId="59789"/>
    <cellStyle name="Percent 3 3 3 2 8" xfId="59790"/>
    <cellStyle name="Percent 3 3 3 2 8 2" xfId="59791"/>
    <cellStyle name="Percent 3 3 3 2 8 2 2" xfId="59792"/>
    <cellStyle name="Percent 3 3 3 2 8 2 3" xfId="59793"/>
    <cellStyle name="Percent 3 3 3 2 8 3" xfId="59794"/>
    <cellStyle name="Percent 3 3 3 2 8 4" xfId="59795"/>
    <cellStyle name="Percent 3 3 3 2 8 5" xfId="59796"/>
    <cellStyle name="Percent 3 3 3 2 8 6" xfId="59797"/>
    <cellStyle name="Percent 3 3 3 2 9" xfId="59798"/>
    <cellStyle name="Percent 3 3 3 2 9 2" xfId="59799"/>
    <cellStyle name="Percent 3 3 3 2 9 3" xfId="59800"/>
    <cellStyle name="Percent 3 3 3 3" xfId="59801"/>
    <cellStyle name="Percent 3 3 3 3 10" xfId="59802"/>
    <cellStyle name="Percent 3 3 3 3 2" xfId="59803"/>
    <cellStyle name="Percent 3 3 3 3 2 2" xfId="59804"/>
    <cellStyle name="Percent 3 3 3 3 2 2 2" xfId="59805"/>
    <cellStyle name="Percent 3 3 3 3 2 2 2 2" xfId="59806"/>
    <cellStyle name="Percent 3 3 3 3 2 2 2 3" xfId="59807"/>
    <cellStyle name="Percent 3 3 3 3 2 2 3" xfId="59808"/>
    <cellStyle name="Percent 3 3 3 3 2 2 4" xfId="59809"/>
    <cellStyle name="Percent 3 3 3 3 2 2 5" xfId="59810"/>
    <cellStyle name="Percent 3 3 3 3 2 2 6" xfId="59811"/>
    <cellStyle name="Percent 3 3 3 3 2 3" xfId="59812"/>
    <cellStyle name="Percent 3 3 3 3 2 3 2" xfId="59813"/>
    <cellStyle name="Percent 3 3 3 3 2 3 2 2" xfId="59814"/>
    <cellStyle name="Percent 3 3 3 3 2 3 2 3" xfId="59815"/>
    <cellStyle name="Percent 3 3 3 3 2 3 3" xfId="59816"/>
    <cellStyle name="Percent 3 3 3 3 2 3 4" xfId="59817"/>
    <cellStyle name="Percent 3 3 3 3 2 3 5" xfId="59818"/>
    <cellStyle name="Percent 3 3 3 3 2 3 6" xfId="59819"/>
    <cellStyle name="Percent 3 3 3 3 2 4" xfId="59820"/>
    <cellStyle name="Percent 3 3 3 3 2 4 2" xfId="59821"/>
    <cellStyle name="Percent 3 3 3 3 2 4 3" xfId="59822"/>
    <cellStyle name="Percent 3 3 3 3 2 5" xfId="59823"/>
    <cellStyle name="Percent 3 3 3 3 2 6" xfId="59824"/>
    <cellStyle name="Percent 3 3 3 3 2 7" xfId="59825"/>
    <cellStyle name="Percent 3 3 3 3 2 8" xfId="59826"/>
    <cellStyle name="Percent 3 3 3 3 3" xfId="59827"/>
    <cellStyle name="Percent 3 3 3 3 3 2" xfId="59828"/>
    <cellStyle name="Percent 3 3 3 3 3 2 2" xfId="59829"/>
    <cellStyle name="Percent 3 3 3 3 3 2 2 2" xfId="59830"/>
    <cellStyle name="Percent 3 3 3 3 3 2 2 3" xfId="59831"/>
    <cellStyle name="Percent 3 3 3 3 3 2 3" xfId="59832"/>
    <cellStyle name="Percent 3 3 3 3 3 2 4" xfId="59833"/>
    <cellStyle name="Percent 3 3 3 3 3 2 5" xfId="59834"/>
    <cellStyle name="Percent 3 3 3 3 3 2 6" xfId="59835"/>
    <cellStyle name="Percent 3 3 3 3 3 3" xfId="59836"/>
    <cellStyle name="Percent 3 3 3 3 3 3 2" xfId="59837"/>
    <cellStyle name="Percent 3 3 3 3 3 3 3" xfId="59838"/>
    <cellStyle name="Percent 3 3 3 3 3 4" xfId="59839"/>
    <cellStyle name="Percent 3 3 3 3 3 5" xfId="59840"/>
    <cellStyle name="Percent 3 3 3 3 3 6" xfId="59841"/>
    <cellStyle name="Percent 3 3 3 3 3 7" xfId="59842"/>
    <cellStyle name="Percent 3 3 3 3 4" xfId="59843"/>
    <cellStyle name="Percent 3 3 3 3 4 2" xfId="59844"/>
    <cellStyle name="Percent 3 3 3 3 4 2 2" xfId="59845"/>
    <cellStyle name="Percent 3 3 3 3 4 2 3" xfId="59846"/>
    <cellStyle name="Percent 3 3 3 3 4 3" xfId="59847"/>
    <cellStyle name="Percent 3 3 3 3 4 4" xfId="59848"/>
    <cellStyle name="Percent 3 3 3 3 4 5" xfId="59849"/>
    <cellStyle name="Percent 3 3 3 3 4 6" xfId="59850"/>
    <cellStyle name="Percent 3 3 3 3 5" xfId="59851"/>
    <cellStyle name="Percent 3 3 3 3 5 2" xfId="59852"/>
    <cellStyle name="Percent 3 3 3 3 5 2 2" xfId="59853"/>
    <cellStyle name="Percent 3 3 3 3 5 2 3" xfId="59854"/>
    <cellStyle name="Percent 3 3 3 3 5 3" xfId="59855"/>
    <cellStyle name="Percent 3 3 3 3 5 4" xfId="59856"/>
    <cellStyle name="Percent 3 3 3 3 5 5" xfId="59857"/>
    <cellStyle name="Percent 3 3 3 3 5 6" xfId="59858"/>
    <cellStyle name="Percent 3 3 3 3 6" xfId="59859"/>
    <cellStyle name="Percent 3 3 3 3 6 2" xfId="59860"/>
    <cellStyle name="Percent 3 3 3 3 6 3" xfId="59861"/>
    <cellStyle name="Percent 3 3 3 3 7" xfId="59862"/>
    <cellStyle name="Percent 3 3 3 3 8" xfId="59863"/>
    <cellStyle name="Percent 3 3 3 3 9" xfId="59864"/>
    <cellStyle name="Percent 3 3 3 4" xfId="59865"/>
    <cellStyle name="Percent 3 3 3 4 2" xfId="59866"/>
    <cellStyle name="Percent 3 3 3 4 2 2" xfId="59867"/>
    <cellStyle name="Percent 3 3 3 4 2 2 2" xfId="59868"/>
    <cellStyle name="Percent 3 3 3 4 2 2 2 2" xfId="59869"/>
    <cellStyle name="Percent 3 3 3 4 2 2 2 3" xfId="59870"/>
    <cellStyle name="Percent 3 3 3 4 2 2 3" xfId="59871"/>
    <cellStyle name="Percent 3 3 3 4 2 2 4" xfId="59872"/>
    <cellStyle name="Percent 3 3 3 4 2 2 5" xfId="59873"/>
    <cellStyle name="Percent 3 3 3 4 2 2 6" xfId="59874"/>
    <cellStyle name="Percent 3 3 3 4 2 3" xfId="59875"/>
    <cellStyle name="Percent 3 3 3 4 2 3 2" xfId="59876"/>
    <cellStyle name="Percent 3 3 3 4 2 3 3" xfId="59877"/>
    <cellStyle name="Percent 3 3 3 4 2 4" xfId="59878"/>
    <cellStyle name="Percent 3 3 3 4 2 5" xfId="59879"/>
    <cellStyle name="Percent 3 3 3 4 2 6" xfId="59880"/>
    <cellStyle name="Percent 3 3 3 4 2 7" xfId="59881"/>
    <cellStyle name="Percent 3 3 3 4 3" xfId="59882"/>
    <cellStyle name="Percent 3 3 3 4 3 2" xfId="59883"/>
    <cellStyle name="Percent 3 3 3 4 3 2 2" xfId="59884"/>
    <cellStyle name="Percent 3 3 3 4 3 2 3" xfId="59885"/>
    <cellStyle name="Percent 3 3 3 4 3 3" xfId="59886"/>
    <cellStyle name="Percent 3 3 3 4 3 4" xfId="59887"/>
    <cellStyle name="Percent 3 3 3 4 3 5" xfId="59888"/>
    <cellStyle name="Percent 3 3 3 4 3 6" xfId="59889"/>
    <cellStyle name="Percent 3 3 3 4 4" xfId="59890"/>
    <cellStyle name="Percent 3 3 3 4 4 2" xfId="59891"/>
    <cellStyle name="Percent 3 3 3 4 4 2 2" xfId="59892"/>
    <cellStyle name="Percent 3 3 3 4 4 2 3" xfId="59893"/>
    <cellStyle name="Percent 3 3 3 4 4 3" xfId="59894"/>
    <cellStyle name="Percent 3 3 3 4 4 4" xfId="59895"/>
    <cellStyle name="Percent 3 3 3 4 4 5" xfId="59896"/>
    <cellStyle name="Percent 3 3 3 4 4 6" xfId="59897"/>
    <cellStyle name="Percent 3 3 3 4 5" xfId="59898"/>
    <cellStyle name="Percent 3 3 3 4 5 2" xfId="59899"/>
    <cellStyle name="Percent 3 3 3 4 5 3" xfId="59900"/>
    <cellStyle name="Percent 3 3 3 4 6" xfId="59901"/>
    <cellStyle name="Percent 3 3 3 4 7" xfId="59902"/>
    <cellStyle name="Percent 3 3 3 4 8" xfId="59903"/>
    <cellStyle name="Percent 3 3 3 4 9" xfId="59904"/>
    <cellStyle name="Percent 3 3 3 5" xfId="59905"/>
    <cellStyle name="Percent 3 3 3 5 2" xfId="59906"/>
    <cellStyle name="Percent 3 3 3 5 2 2" xfId="59907"/>
    <cellStyle name="Percent 3 3 3 5 2 2 2" xfId="59908"/>
    <cellStyle name="Percent 3 3 3 5 2 2 3" xfId="59909"/>
    <cellStyle name="Percent 3 3 3 5 2 3" xfId="59910"/>
    <cellStyle name="Percent 3 3 3 5 2 4" xfId="59911"/>
    <cellStyle name="Percent 3 3 3 5 2 5" xfId="59912"/>
    <cellStyle name="Percent 3 3 3 5 2 6" xfId="59913"/>
    <cellStyle name="Percent 3 3 3 5 3" xfId="59914"/>
    <cellStyle name="Percent 3 3 3 5 3 2" xfId="59915"/>
    <cellStyle name="Percent 3 3 3 5 3 3" xfId="59916"/>
    <cellStyle name="Percent 3 3 3 5 4" xfId="59917"/>
    <cellStyle name="Percent 3 3 3 5 5" xfId="59918"/>
    <cellStyle name="Percent 3 3 3 5 6" xfId="59919"/>
    <cellStyle name="Percent 3 3 3 5 7" xfId="59920"/>
    <cellStyle name="Percent 3 3 3 6" xfId="59921"/>
    <cellStyle name="Percent 3 3 3 6 2" xfId="59922"/>
    <cellStyle name="Percent 3 3 3 6 2 2" xfId="59923"/>
    <cellStyle name="Percent 3 3 3 6 2 3" xfId="59924"/>
    <cellStyle name="Percent 3 3 3 6 3" xfId="59925"/>
    <cellStyle name="Percent 3 3 3 6 4" xfId="59926"/>
    <cellStyle name="Percent 3 3 3 6 5" xfId="59927"/>
    <cellStyle name="Percent 3 3 3 6 6" xfId="59928"/>
    <cellStyle name="Percent 3 3 3 7" xfId="59929"/>
    <cellStyle name="Percent 3 3 3 7 2" xfId="59930"/>
    <cellStyle name="Percent 3 3 3 7 2 2" xfId="59931"/>
    <cellStyle name="Percent 3 3 3 7 2 3" xfId="59932"/>
    <cellStyle name="Percent 3 3 3 7 3" xfId="59933"/>
    <cellStyle name="Percent 3 3 3 7 4" xfId="59934"/>
    <cellStyle name="Percent 3 3 3 7 5" xfId="59935"/>
    <cellStyle name="Percent 3 3 3 7 6" xfId="59936"/>
    <cellStyle name="Percent 3 3 3 8" xfId="59937"/>
    <cellStyle name="Percent 3 3 3 8 2" xfId="59938"/>
    <cellStyle name="Percent 3 3 3 8 2 2" xfId="59939"/>
    <cellStyle name="Percent 3 3 3 8 2 3" xfId="59940"/>
    <cellStyle name="Percent 3 3 3 8 3" xfId="59941"/>
    <cellStyle name="Percent 3 3 3 8 4" xfId="59942"/>
    <cellStyle name="Percent 3 3 3 8 5" xfId="59943"/>
    <cellStyle name="Percent 3 3 3 8 6" xfId="59944"/>
    <cellStyle name="Percent 3 3 3 9" xfId="59945"/>
    <cellStyle name="Percent 3 3 3 9 2" xfId="59946"/>
    <cellStyle name="Percent 3 3 3 9 2 2" xfId="59947"/>
    <cellStyle name="Percent 3 3 3 9 2 3" xfId="59948"/>
    <cellStyle name="Percent 3 3 3 9 3" xfId="59949"/>
    <cellStyle name="Percent 3 3 3 9 4" xfId="59950"/>
    <cellStyle name="Percent 3 3 3 9 5" xfId="59951"/>
    <cellStyle name="Percent 3 3 3 9 6" xfId="59952"/>
    <cellStyle name="Percent 3 3 4" xfId="59953"/>
    <cellStyle name="Percent 3 3 4 10" xfId="59954"/>
    <cellStyle name="Percent 3 3 4 11" xfId="59955"/>
    <cellStyle name="Percent 3 3 4 12" xfId="59956"/>
    <cellStyle name="Percent 3 3 4 13" xfId="59957"/>
    <cellStyle name="Percent 3 3 4 2" xfId="59958"/>
    <cellStyle name="Percent 3 3 4 2 10" xfId="59959"/>
    <cellStyle name="Percent 3 3 4 2 2" xfId="59960"/>
    <cellStyle name="Percent 3 3 4 2 2 2" xfId="59961"/>
    <cellStyle name="Percent 3 3 4 2 2 2 2" xfId="59962"/>
    <cellStyle name="Percent 3 3 4 2 2 2 2 2" xfId="59963"/>
    <cellStyle name="Percent 3 3 4 2 2 2 2 3" xfId="59964"/>
    <cellStyle name="Percent 3 3 4 2 2 2 3" xfId="59965"/>
    <cellStyle name="Percent 3 3 4 2 2 2 4" xfId="59966"/>
    <cellStyle name="Percent 3 3 4 2 2 2 5" xfId="59967"/>
    <cellStyle name="Percent 3 3 4 2 2 2 6" xfId="59968"/>
    <cellStyle name="Percent 3 3 4 2 2 3" xfId="59969"/>
    <cellStyle name="Percent 3 3 4 2 2 3 2" xfId="59970"/>
    <cellStyle name="Percent 3 3 4 2 2 3 2 2" xfId="59971"/>
    <cellStyle name="Percent 3 3 4 2 2 3 2 3" xfId="59972"/>
    <cellStyle name="Percent 3 3 4 2 2 3 3" xfId="59973"/>
    <cellStyle name="Percent 3 3 4 2 2 3 4" xfId="59974"/>
    <cellStyle name="Percent 3 3 4 2 2 3 5" xfId="59975"/>
    <cellStyle name="Percent 3 3 4 2 2 3 6" xfId="59976"/>
    <cellStyle name="Percent 3 3 4 2 2 4" xfId="59977"/>
    <cellStyle name="Percent 3 3 4 2 2 4 2" xfId="59978"/>
    <cellStyle name="Percent 3 3 4 2 2 4 3" xfId="59979"/>
    <cellStyle name="Percent 3 3 4 2 2 5" xfId="59980"/>
    <cellStyle name="Percent 3 3 4 2 2 6" xfId="59981"/>
    <cellStyle name="Percent 3 3 4 2 2 7" xfId="59982"/>
    <cellStyle name="Percent 3 3 4 2 2 8" xfId="59983"/>
    <cellStyle name="Percent 3 3 4 2 3" xfId="59984"/>
    <cellStyle name="Percent 3 3 4 2 3 2" xfId="59985"/>
    <cellStyle name="Percent 3 3 4 2 3 2 2" xfId="59986"/>
    <cellStyle name="Percent 3 3 4 2 3 2 2 2" xfId="59987"/>
    <cellStyle name="Percent 3 3 4 2 3 2 2 3" xfId="59988"/>
    <cellStyle name="Percent 3 3 4 2 3 2 3" xfId="59989"/>
    <cellStyle name="Percent 3 3 4 2 3 2 4" xfId="59990"/>
    <cellStyle name="Percent 3 3 4 2 3 2 5" xfId="59991"/>
    <cellStyle name="Percent 3 3 4 2 3 2 6" xfId="59992"/>
    <cellStyle name="Percent 3 3 4 2 3 3" xfId="59993"/>
    <cellStyle name="Percent 3 3 4 2 3 3 2" xfId="59994"/>
    <cellStyle name="Percent 3 3 4 2 3 3 3" xfId="59995"/>
    <cellStyle name="Percent 3 3 4 2 3 4" xfId="59996"/>
    <cellStyle name="Percent 3 3 4 2 3 5" xfId="59997"/>
    <cellStyle name="Percent 3 3 4 2 3 6" xfId="59998"/>
    <cellStyle name="Percent 3 3 4 2 3 7" xfId="59999"/>
    <cellStyle name="Percent 3 3 4 2 4" xfId="60000"/>
    <cellStyle name="Percent 3 3 4 2 4 2" xfId="60001"/>
    <cellStyle name="Percent 3 3 4 2 4 2 2" xfId="60002"/>
    <cellStyle name="Percent 3 3 4 2 4 2 3" xfId="60003"/>
    <cellStyle name="Percent 3 3 4 2 4 3" xfId="60004"/>
    <cellStyle name="Percent 3 3 4 2 4 4" xfId="60005"/>
    <cellStyle name="Percent 3 3 4 2 4 5" xfId="60006"/>
    <cellStyle name="Percent 3 3 4 2 4 6" xfId="60007"/>
    <cellStyle name="Percent 3 3 4 2 5" xfId="60008"/>
    <cellStyle name="Percent 3 3 4 2 5 2" xfId="60009"/>
    <cellStyle name="Percent 3 3 4 2 5 2 2" xfId="60010"/>
    <cellStyle name="Percent 3 3 4 2 5 2 3" xfId="60011"/>
    <cellStyle name="Percent 3 3 4 2 5 3" xfId="60012"/>
    <cellStyle name="Percent 3 3 4 2 5 4" xfId="60013"/>
    <cellStyle name="Percent 3 3 4 2 5 5" xfId="60014"/>
    <cellStyle name="Percent 3 3 4 2 5 6" xfId="60015"/>
    <cellStyle name="Percent 3 3 4 2 6" xfId="60016"/>
    <cellStyle name="Percent 3 3 4 2 6 2" xfId="60017"/>
    <cellStyle name="Percent 3 3 4 2 6 3" xfId="60018"/>
    <cellStyle name="Percent 3 3 4 2 7" xfId="60019"/>
    <cellStyle name="Percent 3 3 4 2 8" xfId="60020"/>
    <cellStyle name="Percent 3 3 4 2 9" xfId="60021"/>
    <cellStyle name="Percent 3 3 4 3" xfId="60022"/>
    <cellStyle name="Percent 3 3 4 3 2" xfId="60023"/>
    <cellStyle name="Percent 3 3 4 3 2 2" xfId="60024"/>
    <cellStyle name="Percent 3 3 4 3 2 2 2" xfId="60025"/>
    <cellStyle name="Percent 3 3 4 3 2 2 2 2" xfId="60026"/>
    <cellStyle name="Percent 3 3 4 3 2 2 2 3" xfId="60027"/>
    <cellStyle name="Percent 3 3 4 3 2 2 3" xfId="60028"/>
    <cellStyle name="Percent 3 3 4 3 2 2 4" xfId="60029"/>
    <cellStyle name="Percent 3 3 4 3 2 2 5" xfId="60030"/>
    <cellStyle name="Percent 3 3 4 3 2 2 6" xfId="60031"/>
    <cellStyle name="Percent 3 3 4 3 2 3" xfId="60032"/>
    <cellStyle name="Percent 3 3 4 3 2 3 2" xfId="60033"/>
    <cellStyle name="Percent 3 3 4 3 2 3 3" xfId="60034"/>
    <cellStyle name="Percent 3 3 4 3 2 4" xfId="60035"/>
    <cellStyle name="Percent 3 3 4 3 2 5" xfId="60036"/>
    <cellStyle name="Percent 3 3 4 3 2 6" xfId="60037"/>
    <cellStyle name="Percent 3 3 4 3 2 7" xfId="60038"/>
    <cellStyle name="Percent 3 3 4 3 3" xfId="60039"/>
    <cellStyle name="Percent 3 3 4 3 3 2" xfId="60040"/>
    <cellStyle name="Percent 3 3 4 3 3 2 2" xfId="60041"/>
    <cellStyle name="Percent 3 3 4 3 3 2 3" xfId="60042"/>
    <cellStyle name="Percent 3 3 4 3 3 3" xfId="60043"/>
    <cellStyle name="Percent 3 3 4 3 3 4" xfId="60044"/>
    <cellStyle name="Percent 3 3 4 3 3 5" xfId="60045"/>
    <cellStyle name="Percent 3 3 4 3 3 6" xfId="60046"/>
    <cellStyle name="Percent 3 3 4 3 4" xfId="60047"/>
    <cellStyle name="Percent 3 3 4 3 4 2" xfId="60048"/>
    <cellStyle name="Percent 3 3 4 3 4 2 2" xfId="60049"/>
    <cellStyle name="Percent 3 3 4 3 4 2 3" xfId="60050"/>
    <cellStyle name="Percent 3 3 4 3 4 3" xfId="60051"/>
    <cellStyle name="Percent 3 3 4 3 4 4" xfId="60052"/>
    <cellStyle name="Percent 3 3 4 3 4 5" xfId="60053"/>
    <cellStyle name="Percent 3 3 4 3 4 6" xfId="60054"/>
    <cellStyle name="Percent 3 3 4 3 5" xfId="60055"/>
    <cellStyle name="Percent 3 3 4 3 5 2" xfId="60056"/>
    <cellStyle name="Percent 3 3 4 3 5 3" xfId="60057"/>
    <cellStyle name="Percent 3 3 4 3 6" xfId="60058"/>
    <cellStyle name="Percent 3 3 4 3 7" xfId="60059"/>
    <cellStyle name="Percent 3 3 4 3 8" xfId="60060"/>
    <cellStyle name="Percent 3 3 4 3 9" xfId="60061"/>
    <cellStyle name="Percent 3 3 4 4" xfId="60062"/>
    <cellStyle name="Percent 3 3 4 4 2" xfId="60063"/>
    <cellStyle name="Percent 3 3 4 4 2 2" xfId="60064"/>
    <cellStyle name="Percent 3 3 4 4 2 2 2" xfId="60065"/>
    <cellStyle name="Percent 3 3 4 4 2 2 3" xfId="60066"/>
    <cellStyle name="Percent 3 3 4 4 2 3" xfId="60067"/>
    <cellStyle name="Percent 3 3 4 4 2 4" xfId="60068"/>
    <cellStyle name="Percent 3 3 4 4 2 5" xfId="60069"/>
    <cellStyle name="Percent 3 3 4 4 2 6" xfId="60070"/>
    <cellStyle name="Percent 3 3 4 4 3" xfId="60071"/>
    <cellStyle name="Percent 3 3 4 4 3 2" xfId="60072"/>
    <cellStyle name="Percent 3 3 4 4 3 3" xfId="60073"/>
    <cellStyle name="Percent 3 3 4 4 4" xfId="60074"/>
    <cellStyle name="Percent 3 3 4 4 5" xfId="60075"/>
    <cellStyle name="Percent 3 3 4 4 6" xfId="60076"/>
    <cellStyle name="Percent 3 3 4 4 7" xfId="60077"/>
    <cellStyle name="Percent 3 3 4 5" xfId="60078"/>
    <cellStyle name="Percent 3 3 4 5 2" xfId="60079"/>
    <cellStyle name="Percent 3 3 4 5 2 2" xfId="60080"/>
    <cellStyle name="Percent 3 3 4 5 2 3" xfId="60081"/>
    <cellStyle name="Percent 3 3 4 5 3" xfId="60082"/>
    <cellStyle name="Percent 3 3 4 5 4" xfId="60083"/>
    <cellStyle name="Percent 3 3 4 5 5" xfId="60084"/>
    <cellStyle name="Percent 3 3 4 5 6" xfId="60085"/>
    <cellStyle name="Percent 3 3 4 6" xfId="60086"/>
    <cellStyle name="Percent 3 3 4 6 2" xfId="60087"/>
    <cellStyle name="Percent 3 3 4 6 2 2" xfId="60088"/>
    <cellStyle name="Percent 3 3 4 6 2 3" xfId="60089"/>
    <cellStyle name="Percent 3 3 4 6 3" xfId="60090"/>
    <cellStyle name="Percent 3 3 4 6 4" xfId="60091"/>
    <cellStyle name="Percent 3 3 4 6 5" xfId="60092"/>
    <cellStyle name="Percent 3 3 4 6 6" xfId="60093"/>
    <cellStyle name="Percent 3 3 4 7" xfId="60094"/>
    <cellStyle name="Percent 3 3 4 7 2" xfId="60095"/>
    <cellStyle name="Percent 3 3 4 7 2 2" xfId="60096"/>
    <cellStyle name="Percent 3 3 4 7 2 3" xfId="60097"/>
    <cellStyle name="Percent 3 3 4 7 3" xfId="60098"/>
    <cellStyle name="Percent 3 3 4 7 4" xfId="60099"/>
    <cellStyle name="Percent 3 3 4 7 5" xfId="60100"/>
    <cellStyle name="Percent 3 3 4 7 6" xfId="60101"/>
    <cellStyle name="Percent 3 3 4 8" xfId="60102"/>
    <cellStyle name="Percent 3 3 4 8 2" xfId="60103"/>
    <cellStyle name="Percent 3 3 4 8 2 2" xfId="60104"/>
    <cellStyle name="Percent 3 3 4 8 2 3" xfId="60105"/>
    <cellStyle name="Percent 3 3 4 8 3" xfId="60106"/>
    <cellStyle name="Percent 3 3 4 8 4" xfId="60107"/>
    <cellStyle name="Percent 3 3 4 8 5" xfId="60108"/>
    <cellStyle name="Percent 3 3 4 8 6" xfId="60109"/>
    <cellStyle name="Percent 3 3 4 9" xfId="60110"/>
    <cellStyle name="Percent 3 3 4 9 2" xfId="60111"/>
    <cellStyle name="Percent 3 3 4 9 3" xfId="60112"/>
    <cellStyle name="Percent 3 3 5" xfId="60113"/>
    <cellStyle name="Percent 3 3 5 10" xfId="60114"/>
    <cellStyle name="Percent 3 3 5 2" xfId="60115"/>
    <cellStyle name="Percent 3 3 5 2 2" xfId="60116"/>
    <cellStyle name="Percent 3 3 5 2 2 2" xfId="60117"/>
    <cellStyle name="Percent 3 3 5 2 2 2 2" xfId="60118"/>
    <cellStyle name="Percent 3 3 5 2 2 2 3" xfId="60119"/>
    <cellStyle name="Percent 3 3 5 2 2 3" xfId="60120"/>
    <cellStyle name="Percent 3 3 5 2 2 4" xfId="60121"/>
    <cellStyle name="Percent 3 3 5 2 2 5" xfId="60122"/>
    <cellStyle name="Percent 3 3 5 2 2 6" xfId="60123"/>
    <cellStyle name="Percent 3 3 5 2 3" xfId="60124"/>
    <cellStyle name="Percent 3 3 5 2 3 2" xfId="60125"/>
    <cellStyle name="Percent 3 3 5 2 3 2 2" xfId="60126"/>
    <cellStyle name="Percent 3 3 5 2 3 2 3" xfId="60127"/>
    <cellStyle name="Percent 3 3 5 2 3 3" xfId="60128"/>
    <cellStyle name="Percent 3 3 5 2 3 4" xfId="60129"/>
    <cellStyle name="Percent 3 3 5 2 3 5" xfId="60130"/>
    <cellStyle name="Percent 3 3 5 2 3 6" xfId="60131"/>
    <cellStyle name="Percent 3 3 5 2 4" xfId="60132"/>
    <cellStyle name="Percent 3 3 5 2 4 2" xfId="60133"/>
    <cellStyle name="Percent 3 3 5 2 4 3" xfId="60134"/>
    <cellStyle name="Percent 3 3 5 2 5" xfId="60135"/>
    <cellStyle name="Percent 3 3 5 2 6" xfId="60136"/>
    <cellStyle name="Percent 3 3 5 2 7" xfId="60137"/>
    <cellStyle name="Percent 3 3 5 2 8" xfId="60138"/>
    <cellStyle name="Percent 3 3 5 3" xfId="60139"/>
    <cellStyle name="Percent 3 3 5 3 2" xfId="60140"/>
    <cellStyle name="Percent 3 3 5 3 2 2" xfId="60141"/>
    <cellStyle name="Percent 3 3 5 3 2 2 2" xfId="60142"/>
    <cellStyle name="Percent 3 3 5 3 2 2 3" xfId="60143"/>
    <cellStyle name="Percent 3 3 5 3 2 3" xfId="60144"/>
    <cellStyle name="Percent 3 3 5 3 2 4" xfId="60145"/>
    <cellStyle name="Percent 3 3 5 3 2 5" xfId="60146"/>
    <cellStyle name="Percent 3 3 5 3 2 6" xfId="60147"/>
    <cellStyle name="Percent 3 3 5 3 3" xfId="60148"/>
    <cellStyle name="Percent 3 3 5 3 3 2" xfId="60149"/>
    <cellStyle name="Percent 3 3 5 3 3 3" xfId="60150"/>
    <cellStyle name="Percent 3 3 5 3 4" xfId="60151"/>
    <cellStyle name="Percent 3 3 5 3 5" xfId="60152"/>
    <cellStyle name="Percent 3 3 5 3 6" xfId="60153"/>
    <cellStyle name="Percent 3 3 5 3 7" xfId="60154"/>
    <cellStyle name="Percent 3 3 5 4" xfId="60155"/>
    <cellStyle name="Percent 3 3 5 4 2" xfId="60156"/>
    <cellStyle name="Percent 3 3 5 4 2 2" xfId="60157"/>
    <cellStyle name="Percent 3 3 5 4 2 3" xfId="60158"/>
    <cellStyle name="Percent 3 3 5 4 3" xfId="60159"/>
    <cellStyle name="Percent 3 3 5 4 4" xfId="60160"/>
    <cellStyle name="Percent 3 3 5 4 5" xfId="60161"/>
    <cellStyle name="Percent 3 3 5 4 6" xfId="60162"/>
    <cellStyle name="Percent 3 3 5 5" xfId="60163"/>
    <cellStyle name="Percent 3 3 5 5 2" xfId="60164"/>
    <cellStyle name="Percent 3 3 5 5 2 2" xfId="60165"/>
    <cellStyle name="Percent 3 3 5 5 2 3" xfId="60166"/>
    <cellStyle name="Percent 3 3 5 5 3" xfId="60167"/>
    <cellStyle name="Percent 3 3 5 5 4" xfId="60168"/>
    <cellStyle name="Percent 3 3 5 5 5" xfId="60169"/>
    <cellStyle name="Percent 3 3 5 5 6" xfId="60170"/>
    <cellStyle name="Percent 3 3 5 6" xfId="60171"/>
    <cellStyle name="Percent 3 3 5 6 2" xfId="60172"/>
    <cellStyle name="Percent 3 3 5 6 3" xfId="60173"/>
    <cellStyle name="Percent 3 3 5 7" xfId="60174"/>
    <cellStyle name="Percent 3 3 5 8" xfId="60175"/>
    <cellStyle name="Percent 3 3 5 9" xfId="60176"/>
    <cellStyle name="Percent 3 3 6" xfId="60177"/>
    <cellStyle name="Percent 3 3 6 2" xfId="60178"/>
    <cellStyle name="Percent 3 3 6 2 2" xfId="60179"/>
    <cellStyle name="Percent 3 3 6 2 2 2" xfId="60180"/>
    <cellStyle name="Percent 3 3 6 2 2 2 2" xfId="60181"/>
    <cellStyle name="Percent 3 3 6 2 2 2 3" xfId="60182"/>
    <cellStyle name="Percent 3 3 6 2 2 3" xfId="60183"/>
    <cellStyle name="Percent 3 3 6 2 2 4" xfId="60184"/>
    <cellStyle name="Percent 3 3 6 2 2 5" xfId="60185"/>
    <cellStyle name="Percent 3 3 6 2 2 6" xfId="60186"/>
    <cellStyle name="Percent 3 3 6 2 3" xfId="60187"/>
    <cellStyle name="Percent 3 3 6 2 3 2" xfId="60188"/>
    <cellStyle name="Percent 3 3 6 2 3 3" xfId="60189"/>
    <cellStyle name="Percent 3 3 6 2 4" xfId="60190"/>
    <cellStyle name="Percent 3 3 6 2 5" xfId="60191"/>
    <cellStyle name="Percent 3 3 6 2 6" xfId="60192"/>
    <cellStyle name="Percent 3 3 6 2 7" xfId="60193"/>
    <cellStyle name="Percent 3 3 6 3" xfId="60194"/>
    <cellStyle name="Percent 3 3 6 3 2" xfId="60195"/>
    <cellStyle name="Percent 3 3 6 3 2 2" xfId="60196"/>
    <cellStyle name="Percent 3 3 6 3 2 3" xfId="60197"/>
    <cellStyle name="Percent 3 3 6 3 3" xfId="60198"/>
    <cellStyle name="Percent 3 3 6 3 4" xfId="60199"/>
    <cellStyle name="Percent 3 3 6 3 5" xfId="60200"/>
    <cellStyle name="Percent 3 3 6 3 6" xfId="60201"/>
    <cellStyle name="Percent 3 3 6 4" xfId="60202"/>
    <cellStyle name="Percent 3 3 6 4 2" xfId="60203"/>
    <cellStyle name="Percent 3 3 6 4 2 2" xfId="60204"/>
    <cellStyle name="Percent 3 3 6 4 2 3" xfId="60205"/>
    <cellStyle name="Percent 3 3 6 4 3" xfId="60206"/>
    <cellStyle name="Percent 3 3 6 4 4" xfId="60207"/>
    <cellStyle name="Percent 3 3 6 4 5" xfId="60208"/>
    <cellStyle name="Percent 3 3 6 4 6" xfId="60209"/>
    <cellStyle name="Percent 3 3 6 5" xfId="60210"/>
    <cellStyle name="Percent 3 3 6 5 2" xfId="60211"/>
    <cellStyle name="Percent 3 3 6 5 3" xfId="60212"/>
    <cellStyle name="Percent 3 3 6 6" xfId="60213"/>
    <cellStyle name="Percent 3 3 6 7" xfId="60214"/>
    <cellStyle name="Percent 3 3 6 8" xfId="60215"/>
    <cellStyle name="Percent 3 3 6 9" xfId="60216"/>
    <cellStyle name="Percent 3 3 7" xfId="60217"/>
    <cellStyle name="Percent 3 3 7 2" xfId="60218"/>
    <cellStyle name="Percent 3 3 7 2 2" xfId="60219"/>
    <cellStyle name="Percent 3 3 7 2 2 2" xfId="60220"/>
    <cellStyle name="Percent 3 3 7 2 2 3" xfId="60221"/>
    <cellStyle name="Percent 3 3 7 2 3" xfId="60222"/>
    <cellStyle name="Percent 3 3 7 2 4" xfId="60223"/>
    <cellStyle name="Percent 3 3 7 2 5" xfId="60224"/>
    <cellStyle name="Percent 3 3 7 2 6" xfId="60225"/>
    <cellStyle name="Percent 3 3 7 3" xfId="60226"/>
    <cellStyle name="Percent 3 3 7 3 2" xfId="60227"/>
    <cellStyle name="Percent 3 3 7 3 3" xfId="60228"/>
    <cellStyle name="Percent 3 3 7 4" xfId="60229"/>
    <cellStyle name="Percent 3 3 7 5" xfId="60230"/>
    <cellStyle name="Percent 3 3 7 6" xfId="60231"/>
    <cellStyle name="Percent 3 3 7 7" xfId="60232"/>
    <cellStyle name="Percent 3 3 8" xfId="60233"/>
    <cellStyle name="Percent 3 3 8 2" xfId="60234"/>
    <cellStyle name="Percent 3 3 8 2 2" xfId="60235"/>
    <cellStyle name="Percent 3 3 8 2 3" xfId="60236"/>
    <cellStyle name="Percent 3 3 8 3" xfId="60237"/>
    <cellStyle name="Percent 3 3 8 4" xfId="60238"/>
    <cellStyle name="Percent 3 3 8 5" xfId="60239"/>
    <cellStyle name="Percent 3 3 8 6" xfId="60240"/>
    <cellStyle name="Percent 3 3 9" xfId="60241"/>
    <cellStyle name="Percent 3 3 9 2" xfId="60242"/>
    <cellStyle name="Percent 3 3 9 2 2" xfId="60243"/>
    <cellStyle name="Percent 3 3 9 2 3" xfId="60244"/>
    <cellStyle name="Percent 3 3 9 3" xfId="60245"/>
    <cellStyle name="Percent 3 3 9 4" xfId="60246"/>
    <cellStyle name="Percent 3 3 9 5" xfId="60247"/>
    <cellStyle name="Percent 3 3 9 6" xfId="60248"/>
    <cellStyle name="Percent 3 4" xfId="568"/>
    <cellStyle name="Percent 3 4 2" xfId="569"/>
    <cellStyle name="Percent 3 5" xfId="570"/>
    <cellStyle name="Percent 3 5 10" xfId="60249"/>
    <cellStyle name="Percent 3 5 10 2" xfId="60250"/>
    <cellStyle name="Percent 3 5 10 3" xfId="60251"/>
    <cellStyle name="Percent 3 5 11" xfId="60252"/>
    <cellStyle name="Percent 3 5 12" xfId="60253"/>
    <cellStyle name="Percent 3 5 13" xfId="60254"/>
    <cellStyle name="Percent 3 5 14" xfId="60255"/>
    <cellStyle name="Percent 3 5 2" xfId="60256"/>
    <cellStyle name="Percent 3 5 2 10" xfId="60257"/>
    <cellStyle name="Percent 3 5 2 11" xfId="60258"/>
    <cellStyle name="Percent 3 5 2 12" xfId="60259"/>
    <cellStyle name="Percent 3 5 2 13" xfId="60260"/>
    <cellStyle name="Percent 3 5 2 2" xfId="60261"/>
    <cellStyle name="Percent 3 5 2 2 10" xfId="60262"/>
    <cellStyle name="Percent 3 5 2 2 2" xfId="60263"/>
    <cellStyle name="Percent 3 5 2 2 2 2" xfId="60264"/>
    <cellStyle name="Percent 3 5 2 2 2 2 2" xfId="60265"/>
    <cellStyle name="Percent 3 5 2 2 2 2 2 2" xfId="60266"/>
    <cellStyle name="Percent 3 5 2 2 2 2 2 3" xfId="60267"/>
    <cellStyle name="Percent 3 5 2 2 2 2 3" xfId="60268"/>
    <cellStyle name="Percent 3 5 2 2 2 2 4" xfId="60269"/>
    <cellStyle name="Percent 3 5 2 2 2 2 5" xfId="60270"/>
    <cellStyle name="Percent 3 5 2 2 2 2 6" xfId="60271"/>
    <cellStyle name="Percent 3 5 2 2 2 3" xfId="60272"/>
    <cellStyle name="Percent 3 5 2 2 2 3 2" xfId="60273"/>
    <cellStyle name="Percent 3 5 2 2 2 3 2 2" xfId="60274"/>
    <cellStyle name="Percent 3 5 2 2 2 3 2 3" xfId="60275"/>
    <cellStyle name="Percent 3 5 2 2 2 3 3" xfId="60276"/>
    <cellStyle name="Percent 3 5 2 2 2 3 4" xfId="60277"/>
    <cellStyle name="Percent 3 5 2 2 2 3 5" xfId="60278"/>
    <cellStyle name="Percent 3 5 2 2 2 3 6" xfId="60279"/>
    <cellStyle name="Percent 3 5 2 2 2 4" xfId="60280"/>
    <cellStyle name="Percent 3 5 2 2 2 4 2" xfId="60281"/>
    <cellStyle name="Percent 3 5 2 2 2 4 3" xfId="60282"/>
    <cellStyle name="Percent 3 5 2 2 2 5" xfId="60283"/>
    <cellStyle name="Percent 3 5 2 2 2 6" xfId="60284"/>
    <cellStyle name="Percent 3 5 2 2 2 7" xfId="60285"/>
    <cellStyle name="Percent 3 5 2 2 2 8" xfId="60286"/>
    <cellStyle name="Percent 3 5 2 2 3" xfId="60287"/>
    <cellStyle name="Percent 3 5 2 2 3 2" xfId="60288"/>
    <cellStyle name="Percent 3 5 2 2 3 2 2" xfId="60289"/>
    <cellStyle name="Percent 3 5 2 2 3 2 2 2" xfId="60290"/>
    <cellStyle name="Percent 3 5 2 2 3 2 2 3" xfId="60291"/>
    <cellStyle name="Percent 3 5 2 2 3 2 3" xfId="60292"/>
    <cellStyle name="Percent 3 5 2 2 3 2 4" xfId="60293"/>
    <cellStyle name="Percent 3 5 2 2 3 2 5" xfId="60294"/>
    <cellStyle name="Percent 3 5 2 2 3 2 6" xfId="60295"/>
    <cellStyle name="Percent 3 5 2 2 3 3" xfId="60296"/>
    <cellStyle name="Percent 3 5 2 2 3 3 2" xfId="60297"/>
    <cellStyle name="Percent 3 5 2 2 3 3 3" xfId="60298"/>
    <cellStyle name="Percent 3 5 2 2 3 4" xfId="60299"/>
    <cellStyle name="Percent 3 5 2 2 3 5" xfId="60300"/>
    <cellStyle name="Percent 3 5 2 2 3 6" xfId="60301"/>
    <cellStyle name="Percent 3 5 2 2 3 7" xfId="60302"/>
    <cellStyle name="Percent 3 5 2 2 4" xfId="60303"/>
    <cellStyle name="Percent 3 5 2 2 4 2" xfId="60304"/>
    <cellStyle name="Percent 3 5 2 2 4 2 2" xfId="60305"/>
    <cellStyle name="Percent 3 5 2 2 4 2 3" xfId="60306"/>
    <cellStyle name="Percent 3 5 2 2 4 3" xfId="60307"/>
    <cellStyle name="Percent 3 5 2 2 4 4" xfId="60308"/>
    <cellStyle name="Percent 3 5 2 2 4 5" xfId="60309"/>
    <cellStyle name="Percent 3 5 2 2 4 6" xfId="60310"/>
    <cellStyle name="Percent 3 5 2 2 5" xfId="60311"/>
    <cellStyle name="Percent 3 5 2 2 5 2" xfId="60312"/>
    <cellStyle name="Percent 3 5 2 2 5 2 2" xfId="60313"/>
    <cellStyle name="Percent 3 5 2 2 5 2 3" xfId="60314"/>
    <cellStyle name="Percent 3 5 2 2 5 3" xfId="60315"/>
    <cellStyle name="Percent 3 5 2 2 5 4" xfId="60316"/>
    <cellStyle name="Percent 3 5 2 2 5 5" xfId="60317"/>
    <cellStyle name="Percent 3 5 2 2 5 6" xfId="60318"/>
    <cellStyle name="Percent 3 5 2 2 6" xfId="60319"/>
    <cellStyle name="Percent 3 5 2 2 6 2" xfId="60320"/>
    <cellStyle name="Percent 3 5 2 2 6 3" xfId="60321"/>
    <cellStyle name="Percent 3 5 2 2 7" xfId="60322"/>
    <cellStyle name="Percent 3 5 2 2 8" xfId="60323"/>
    <cellStyle name="Percent 3 5 2 2 9" xfId="60324"/>
    <cellStyle name="Percent 3 5 2 3" xfId="60325"/>
    <cellStyle name="Percent 3 5 2 3 2" xfId="60326"/>
    <cellStyle name="Percent 3 5 2 3 2 2" xfId="60327"/>
    <cellStyle name="Percent 3 5 2 3 2 2 2" xfId="60328"/>
    <cellStyle name="Percent 3 5 2 3 2 2 2 2" xfId="60329"/>
    <cellStyle name="Percent 3 5 2 3 2 2 2 3" xfId="60330"/>
    <cellStyle name="Percent 3 5 2 3 2 2 3" xfId="60331"/>
    <cellStyle name="Percent 3 5 2 3 2 2 4" xfId="60332"/>
    <cellStyle name="Percent 3 5 2 3 2 2 5" xfId="60333"/>
    <cellStyle name="Percent 3 5 2 3 2 2 6" xfId="60334"/>
    <cellStyle name="Percent 3 5 2 3 2 3" xfId="60335"/>
    <cellStyle name="Percent 3 5 2 3 2 3 2" xfId="60336"/>
    <cellStyle name="Percent 3 5 2 3 2 3 3" xfId="60337"/>
    <cellStyle name="Percent 3 5 2 3 2 4" xfId="60338"/>
    <cellStyle name="Percent 3 5 2 3 2 5" xfId="60339"/>
    <cellStyle name="Percent 3 5 2 3 2 6" xfId="60340"/>
    <cellStyle name="Percent 3 5 2 3 2 7" xfId="60341"/>
    <cellStyle name="Percent 3 5 2 3 3" xfId="60342"/>
    <cellStyle name="Percent 3 5 2 3 3 2" xfId="60343"/>
    <cellStyle name="Percent 3 5 2 3 3 2 2" xfId="60344"/>
    <cellStyle name="Percent 3 5 2 3 3 2 3" xfId="60345"/>
    <cellStyle name="Percent 3 5 2 3 3 3" xfId="60346"/>
    <cellStyle name="Percent 3 5 2 3 3 4" xfId="60347"/>
    <cellStyle name="Percent 3 5 2 3 3 5" xfId="60348"/>
    <cellStyle name="Percent 3 5 2 3 3 6" xfId="60349"/>
    <cellStyle name="Percent 3 5 2 3 4" xfId="60350"/>
    <cellStyle name="Percent 3 5 2 3 4 2" xfId="60351"/>
    <cellStyle name="Percent 3 5 2 3 4 2 2" xfId="60352"/>
    <cellStyle name="Percent 3 5 2 3 4 2 3" xfId="60353"/>
    <cellStyle name="Percent 3 5 2 3 4 3" xfId="60354"/>
    <cellStyle name="Percent 3 5 2 3 4 4" xfId="60355"/>
    <cellStyle name="Percent 3 5 2 3 4 5" xfId="60356"/>
    <cellStyle name="Percent 3 5 2 3 4 6" xfId="60357"/>
    <cellStyle name="Percent 3 5 2 3 5" xfId="60358"/>
    <cellStyle name="Percent 3 5 2 3 5 2" xfId="60359"/>
    <cellStyle name="Percent 3 5 2 3 5 3" xfId="60360"/>
    <cellStyle name="Percent 3 5 2 3 6" xfId="60361"/>
    <cellStyle name="Percent 3 5 2 3 7" xfId="60362"/>
    <cellStyle name="Percent 3 5 2 3 8" xfId="60363"/>
    <cellStyle name="Percent 3 5 2 3 9" xfId="60364"/>
    <cellStyle name="Percent 3 5 2 4" xfId="60365"/>
    <cellStyle name="Percent 3 5 2 4 2" xfId="60366"/>
    <cellStyle name="Percent 3 5 2 4 2 2" xfId="60367"/>
    <cellStyle name="Percent 3 5 2 4 2 2 2" xfId="60368"/>
    <cellStyle name="Percent 3 5 2 4 2 2 3" xfId="60369"/>
    <cellStyle name="Percent 3 5 2 4 2 3" xfId="60370"/>
    <cellStyle name="Percent 3 5 2 4 2 4" xfId="60371"/>
    <cellStyle name="Percent 3 5 2 4 2 5" xfId="60372"/>
    <cellStyle name="Percent 3 5 2 4 2 6" xfId="60373"/>
    <cellStyle name="Percent 3 5 2 4 3" xfId="60374"/>
    <cellStyle name="Percent 3 5 2 4 3 2" xfId="60375"/>
    <cellStyle name="Percent 3 5 2 4 3 3" xfId="60376"/>
    <cellStyle name="Percent 3 5 2 4 4" xfId="60377"/>
    <cellStyle name="Percent 3 5 2 4 5" xfId="60378"/>
    <cellStyle name="Percent 3 5 2 4 6" xfId="60379"/>
    <cellStyle name="Percent 3 5 2 4 7" xfId="60380"/>
    <cellStyle name="Percent 3 5 2 5" xfId="60381"/>
    <cellStyle name="Percent 3 5 2 5 2" xfId="60382"/>
    <cellStyle name="Percent 3 5 2 5 2 2" xfId="60383"/>
    <cellStyle name="Percent 3 5 2 5 2 3" xfId="60384"/>
    <cellStyle name="Percent 3 5 2 5 3" xfId="60385"/>
    <cellStyle name="Percent 3 5 2 5 4" xfId="60386"/>
    <cellStyle name="Percent 3 5 2 5 5" xfId="60387"/>
    <cellStyle name="Percent 3 5 2 5 6" xfId="60388"/>
    <cellStyle name="Percent 3 5 2 6" xfId="60389"/>
    <cellStyle name="Percent 3 5 2 6 2" xfId="60390"/>
    <cellStyle name="Percent 3 5 2 6 2 2" xfId="60391"/>
    <cellStyle name="Percent 3 5 2 6 2 3" xfId="60392"/>
    <cellStyle name="Percent 3 5 2 6 3" xfId="60393"/>
    <cellStyle name="Percent 3 5 2 6 4" xfId="60394"/>
    <cellStyle name="Percent 3 5 2 6 5" xfId="60395"/>
    <cellStyle name="Percent 3 5 2 6 6" xfId="60396"/>
    <cellStyle name="Percent 3 5 2 7" xfId="60397"/>
    <cellStyle name="Percent 3 5 2 7 2" xfId="60398"/>
    <cellStyle name="Percent 3 5 2 7 2 2" xfId="60399"/>
    <cellStyle name="Percent 3 5 2 7 2 3" xfId="60400"/>
    <cellStyle name="Percent 3 5 2 7 3" xfId="60401"/>
    <cellStyle name="Percent 3 5 2 7 4" xfId="60402"/>
    <cellStyle name="Percent 3 5 2 7 5" xfId="60403"/>
    <cellStyle name="Percent 3 5 2 7 6" xfId="60404"/>
    <cellStyle name="Percent 3 5 2 8" xfId="60405"/>
    <cellStyle name="Percent 3 5 2 8 2" xfId="60406"/>
    <cellStyle name="Percent 3 5 2 8 2 2" xfId="60407"/>
    <cellStyle name="Percent 3 5 2 8 2 3" xfId="60408"/>
    <cellStyle name="Percent 3 5 2 8 3" xfId="60409"/>
    <cellStyle name="Percent 3 5 2 8 4" xfId="60410"/>
    <cellStyle name="Percent 3 5 2 8 5" xfId="60411"/>
    <cellStyle name="Percent 3 5 2 8 6" xfId="60412"/>
    <cellStyle name="Percent 3 5 2 9" xfId="60413"/>
    <cellStyle name="Percent 3 5 2 9 2" xfId="60414"/>
    <cellStyle name="Percent 3 5 2 9 3" xfId="60415"/>
    <cellStyle name="Percent 3 5 3" xfId="60416"/>
    <cellStyle name="Percent 3 5 3 10" xfId="60417"/>
    <cellStyle name="Percent 3 5 3 2" xfId="60418"/>
    <cellStyle name="Percent 3 5 3 2 2" xfId="60419"/>
    <cellStyle name="Percent 3 5 3 2 2 2" xfId="60420"/>
    <cellStyle name="Percent 3 5 3 2 2 2 2" xfId="60421"/>
    <cellStyle name="Percent 3 5 3 2 2 2 3" xfId="60422"/>
    <cellStyle name="Percent 3 5 3 2 2 3" xfId="60423"/>
    <cellStyle name="Percent 3 5 3 2 2 4" xfId="60424"/>
    <cellStyle name="Percent 3 5 3 2 2 5" xfId="60425"/>
    <cellStyle name="Percent 3 5 3 2 2 6" xfId="60426"/>
    <cellStyle name="Percent 3 5 3 2 3" xfId="60427"/>
    <cellStyle name="Percent 3 5 3 2 3 2" xfId="60428"/>
    <cellStyle name="Percent 3 5 3 2 3 2 2" xfId="60429"/>
    <cellStyle name="Percent 3 5 3 2 3 2 3" xfId="60430"/>
    <cellStyle name="Percent 3 5 3 2 3 3" xfId="60431"/>
    <cellStyle name="Percent 3 5 3 2 3 4" xfId="60432"/>
    <cellStyle name="Percent 3 5 3 2 3 5" xfId="60433"/>
    <cellStyle name="Percent 3 5 3 2 3 6" xfId="60434"/>
    <cellStyle name="Percent 3 5 3 2 4" xfId="60435"/>
    <cellStyle name="Percent 3 5 3 2 4 2" xfId="60436"/>
    <cellStyle name="Percent 3 5 3 2 4 3" xfId="60437"/>
    <cellStyle name="Percent 3 5 3 2 5" xfId="60438"/>
    <cellStyle name="Percent 3 5 3 2 6" xfId="60439"/>
    <cellStyle name="Percent 3 5 3 2 7" xfId="60440"/>
    <cellStyle name="Percent 3 5 3 2 8" xfId="60441"/>
    <cellStyle name="Percent 3 5 3 3" xfId="60442"/>
    <cellStyle name="Percent 3 5 3 3 2" xfId="60443"/>
    <cellStyle name="Percent 3 5 3 3 2 2" xfId="60444"/>
    <cellStyle name="Percent 3 5 3 3 2 2 2" xfId="60445"/>
    <cellStyle name="Percent 3 5 3 3 2 2 3" xfId="60446"/>
    <cellStyle name="Percent 3 5 3 3 2 3" xfId="60447"/>
    <cellStyle name="Percent 3 5 3 3 2 4" xfId="60448"/>
    <cellStyle name="Percent 3 5 3 3 2 5" xfId="60449"/>
    <cellStyle name="Percent 3 5 3 3 2 6" xfId="60450"/>
    <cellStyle name="Percent 3 5 3 3 3" xfId="60451"/>
    <cellStyle name="Percent 3 5 3 3 3 2" xfId="60452"/>
    <cellStyle name="Percent 3 5 3 3 3 3" xfId="60453"/>
    <cellStyle name="Percent 3 5 3 3 4" xfId="60454"/>
    <cellStyle name="Percent 3 5 3 3 5" xfId="60455"/>
    <cellStyle name="Percent 3 5 3 3 6" xfId="60456"/>
    <cellStyle name="Percent 3 5 3 3 7" xfId="60457"/>
    <cellStyle name="Percent 3 5 3 4" xfId="60458"/>
    <cellStyle name="Percent 3 5 3 4 2" xfId="60459"/>
    <cellStyle name="Percent 3 5 3 4 2 2" xfId="60460"/>
    <cellStyle name="Percent 3 5 3 4 2 3" xfId="60461"/>
    <cellStyle name="Percent 3 5 3 4 3" xfId="60462"/>
    <cellStyle name="Percent 3 5 3 4 4" xfId="60463"/>
    <cellStyle name="Percent 3 5 3 4 5" xfId="60464"/>
    <cellStyle name="Percent 3 5 3 4 6" xfId="60465"/>
    <cellStyle name="Percent 3 5 3 5" xfId="60466"/>
    <cellStyle name="Percent 3 5 3 5 2" xfId="60467"/>
    <cellStyle name="Percent 3 5 3 5 2 2" xfId="60468"/>
    <cellStyle name="Percent 3 5 3 5 2 3" xfId="60469"/>
    <cellStyle name="Percent 3 5 3 5 3" xfId="60470"/>
    <cellStyle name="Percent 3 5 3 5 4" xfId="60471"/>
    <cellStyle name="Percent 3 5 3 5 5" xfId="60472"/>
    <cellStyle name="Percent 3 5 3 5 6" xfId="60473"/>
    <cellStyle name="Percent 3 5 3 6" xfId="60474"/>
    <cellStyle name="Percent 3 5 3 6 2" xfId="60475"/>
    <cellStyle name="Percent 3 5 3 6 3" xfId="60476"/>
    <cellStyle name="Percent 3 5 3 7" xfId="60477"/>
    <cellStyle name="Percent 3 5 3 8" xfId="60478"/>
    <cellStyle name="Percent 3 5 3 9" xfId="60479"/>
    <cellStyle name="Percent 3 5 4" xfId="60480"/>
    <cellStyle name="Percent 3 5 4 2" xfId="60481"/>
    <cellStyle name="Percent 3 5 4 2 2" xfId="60482"/>
    <cellStyle name="Percent 3 5 4 2 2 2" xfId="60483"/>
    <cellStyle name="Percent 3 5 4 2 2 2 2" xfId="60484"/>
    <cellStyle name="Percent 3 5 4 2 2 2 3" xfId="60485"/>
    <cellStyle name="Percent 3 5 4 2 2 3" xfId="60486"/>
    <cellStyle name="Percent 3 5 4 2 2 4" xfId="60487"/>
    <cellStyle name="Percent 3 5 4 2 2 5" xfId="60488"/>
    <cellStyle name="Percent 3 5 4 2 2 6" xfId="60489"/>
    <cellStyle name="Percent 3 5 4 2 3" xfId="60490"/>
    <cellStyle name="Percent 3 5 4 2 3 2" xfId="60491"/>
    <cellStyle name="Percent 3 5 4 2 3 3" xfId="60492"/>
    <cellStyle name="Percent 3 5 4 2 4" xfId="60493"/>
    <cellStyle name="Percent 3 5 4 2 5" xfId="60494"/>
    <cellStyle name="Percent 3 5 4 2 6" xfId="60495"/>
    <cellStyle name="Percent 3 5 4 2 7" xfId="60496"/>
    <cellStyle name="Percent 3 5 4 3" xfId="60497"/>
    <cellStyle name="Percent 3 5 4 3 2" xfId="60498"/>
    <cellStyle name="Percent 3 5 4 3 2 2" xfId="60499"/>
    <cellStyle name="Percent 3 5 4 3 2 3" xfId="60500"/>
    <cellStyle name="Percent 3 5 4 3 3" xfId="60501"/>
    <cellStyle name="Percent 3 5 4 3 4" xfId="60502"/>
    <cellStyle name="Percent 3 5 4 3 5" xfId="60503"/>
    <cellStyle name="Percent 3 5 4 3 6" xfId="60504"/>
    <cellStyle name="Percent 3 5 4 4" xfId="60505"/>
    <cellStyle name="Percent 3 5 4 4 2" xfId="60506"/>
    <cellStyle name="Percent 3 5 4 4 2 2" xfId="60507"/>
    <cellStyle name="Percent 3 5 4 4 2 3" xfId="60508"/>
    <cellStyle name="Percent 3 5 4 4 3" xfId="60509"/>
    <cellStyle name="Percent 3 5 4 4 4" xfId="60510"/>
    <cellStyle name="Percent 3 5 4 4 5" xfId="60511"/>
    <cellStyle name="Percent 3 5 4 4 6" xfId="60512"/>
    <cellStyle name="Percent 3 5 4 5" xfId="60513"/>
    <cellStyle name="Percent 3 5 4 5 2" xfId="60514"/>
    <cellStyle name="Percent 3 5 4 5 3" xfId="60515"/>
    <cellStyle name="Percent 3 5 4 6" xfId="60516"/>
    <cellStyle name="Percent 3 5 4 7" xfId="60517"/>
    <cellStyle name="Percent 3 5 4 8" xfId="60518"/>
    <cellStyle name="Percent 3 5 4 9" xfId="60519"/>
    <cellStyle name="Percent 3 5 5" xfId="60520"/>
    <cellStyle name="Percent 3 5 5 2" xfId="60521"/>
    <cellStyle name="Percent 3 5 5 2 2" xfId="60522"/>
    <cellStyle name="Percent 3 5 5 2 2 2" xfId="60523"/>
    <cellStyle name="Percent 3 5 5 2 2 3" xfId="60524"/>
    <cellStyle name="Percent 3 5 5 2 3" xfId="60525"/>
    <cellStyle name="Percent 3 5 5 2 4" xfId="60526"/>
    <cellStyle name="Percent 3 5 5 2 5" xfId="60527"/>
    <cellStyle name="Percent 3 5 5 2 6" xfId="60528"/>
    <cellStyle name="Percent 3 5 5 3" xfId="60529"/>
    <cellStyle name="Percent 3 5 5 3 2" xfId="60530"/>
    <cellStyle name="Percent 3 5 5 3 3" xfId="60531"/>
    <cellStyle name="Percent 3 5 5 4" xfId="60532"/>
    <cellStyle name="Percent 3 5 5 5" xfId="60533"/>
    <cellStyle name="Percent 3 5 5 6" xfId="60534"/>
    <cellStyle name="Percent 3 5 5 7" xfId="60535"/>
    <cellStyle name="Percent 3 5 6" xfId="60536"/>
    <cellStyle name="Percent 3 5 6 2" xfId="60537"/>
    <cellStyle name="Percent 3 5 6 2 2" xfId="60538"/>
    <cellStyle name="Percent 3 5 6 2 3" xfId="60539"/>
    <cellStyle name="Percent 3 5 6 3" xfId="60540"/>
    <cellStyle name="Percent 3 5 6 4" xfId="60541"/>
    <cellStyle name="Percent 3 5 6 5" xfId="60542"/>
    <cellStyle name="Percent 3 5 6 6" xfId="60543"/>
    <cellStyle name="Percent 3 5 7" xfId="60544"/>
    <cellStyle name="Percent 3 5 7 2" xfId="60545"/>
    <cellStyle name="Percent 3 5 7 2 2" xfId="60546"/>
    <cellStyle name="Percent 3 5 7 2 3" xfId="60547"/>
    <cellStyle name="Percent 3 5 7 3" xfId="60548"/>
    <cellStyle name="Percent 3 5 7 4" xfId="60549"/>
    <cellStyle name="Percent 3 5 7 5" xfId="60550"/>
    <cellStyle name="Percent 3 5 7 6" xfId="60551"/>
    <cellStyle name="Percent 3 5 8" xfId="60552"/>
    <cellStyle name="Percent 3 5 8 2" xfId="60553"/>
    <cellStyle name="Percent 3 5 8 2 2" xfId="60554"/>
    <cellStyle name="Percent 3 5 8 2 3" xfId="60555"/>
    <cellStyle name="Percent 3 5 8 3" xfId="60556"/>
    <cellStyle name="Percent 3 5 8 4" xfId="60557"/>
    <cellStyle name="Percent 3 5 8 5" xfId="60558"/>
    <cellStyle name="Percent 3 5 8 6" xfId="60559"/>
    <cellStyle name="Percent 3 5 9" xfId="60560"/>
    <cellStyle name="Percent 3 5 9 2" xfId="60561"/>
    <cellStyle name="Percent 3 5 9 2 2" xfId="60562"/>
    <cellStyle name="Percent 3 5 9 2 3" xfId="60563"/>
    <cellStyle name="Percent 3 5 9 3" xfId="60564"/>
    <cellStyle name="Percent 3 5 9 4" xfId="60565"/>
    <cellStyle name="Percent 3 5 9 5" xfId="60566"/>
    <cellStyle name="Percent 3 5 9 6" xfId="60567"/>
    <cellStyle name="Percent 3 6" xfId="571"/>
    <cellStyle name="Percent 3 6 10" xfId="60568"/>
    <cellStyle name="Percent 3 6 10 2" xfId="60569"/>
    <cellStyle name="Percent 3 6 10 3" xfId="60570"/>
    <cellStyle name="Percent 3 6 11" xfId="60571"/>
    <cellStyle name="Percent 3 6 12" xfId="60572"/>
    <cellStyle name="Percent 3 6 13" xfId="60573"/>
    <cellStyle name="Percent 3 6 14" xfId="60574"/>
    <cellStyle name="Percent 3 6 2" xfId="60575"/>
    <cellStyle name="Percent 3 6 2 10" xfId="60576"/>
    <cellStyle name="Percent 3 6 2 11" xfId="60577"/>
    <cellStyle name="Percent 3 6 2 12" xfId="60578"/>
    <cellStyle name="Percent 3 6 2 13" xfId="60579"/>
    <cellStyle name="Percent 3 6 2 2" xfId="60580"/>
    <cellStyle name="Percent 3 6 2 2 10" xfId="60581"/>
    <cellStyle name="Percent 3 6 2 2 2" xfId="60582"/>
    <cellStyle name="Percent 3 6 2 2 2 2" xfId="60583"/>
    <cellStyle name="Percent 3 6 2 2 2 2 2" xfId="60584"/>
    <cellStyle name="Percent 3 6 2 2 2 2 2 2" xfId="60585"/>
    <cellStyle name="Percent 3 6 2 2 2 2 2 3" xfId="60586"/>
    <cellStyle name="Percent 3 6 2 2 2 2 3" xfId="60587"/>
    <cellStyle name="Percent 3 6 2 2 2 2 4" xfId="60588"/>
    <cellStyle name="Percent 3 6 2 2 2 2 5" xfId="60589"/>
    <cellStyle name="Percent 3 6 2 2 2 2 6" xfId="60590"/>
    <cellStyle name="Percent 3 6 2 2 2 3" xfId="60591"/>
    <cellStyle name="Percent 3 6 2 2 2 3 2" xfId="60592"/>
    <cellStyle name="Percent 3 6 2 2 2 3 2 2" xfId="60593"/>
    <cellStyle name="Percent 3 6 2 2 2 3 2 3" xfId="60594"/>
    <cellStyle name="Percent 3 6 2 2 2 3 3" xfId="60595"/>
    <cellStyle name="Percent 3 6 2 2 2 3 4" xfId="60596"/>
    <cellStyle name="Percent 3 6 2 2 2 3 5" xfId="60597"/>
    <cellStyle name="Percent 3 6 2 2 2 3 6" xfId="60598"/>
    <cellStyle name="Percent 3 6 2 2 2 4" xfId="60599"/>
    <cellStyle name="Percent 3 6 2 2 2 4 2" xfId="60600"/>
    <cellStyle name="Percent 3 6 2 2 2 4 3" xfId="60601"/>
    <cellStyle name="Percent 3 6 2 2 2 5" xfId="60602"/>
    <cellStyle name="Percent 3 6 2 2 2 6" xfId="60603"/>
    <cellStyle name="Percent 3 6 2 2 2 7" xfId="60604"/>
    <cellStyle name="Percent 3 6 2 2 2 8" xfId="60605"/>
    <cellStyle name="Percent 3 6 2 2 3" xfId="60606"/>
    <cellStyle name="Percent 3 6 2 2 3 2" xfId="60607"/>
    <cellStyle name="Percent 3 6 2 2 3 2 2" xfId="60608"/>
    <cellStyle name="Percent 3 6 2 2 3 2 2 2" xfId="60609"/>
    <cellStyle name="Percent 3 6 2 2 3 2 2 3" xfId="60610"/>
    <cellStyle name="Percent 3 6 2 2 3 2 3" xfId="60611"/>
    <cellStyle name="Percent 3 6 2 2 3 2 4" xfId="60612"/>
    <cellStyle name="Percent 3 6 2 2 3 2 5" xfId="60613"/>
    <cellStyle name="Percent 3 6 2 2 3 2 6" xfId="60614"/>
    <cellStyle name="Percent 3 6 2 2 3 3" xfId="60615"/>
    <cellStyle name="Percent 3 6 2 2 3 3 2" xfId="60616"/>
    <cellStyle name="Percent 3 6 2 2 3 3 3" xfId="60617"/>
    <cellStyle name="Percent 3 6 2 2 3 4" xfId="60618"/>
    <cellStyle name="Percent 3 6 2 2 3 5" xfId="60619"/>
    <cellStyle name="Percent 3 6 2 2 3 6" xfId="60620"/>
    <cellStyle name="Percent 3 6 2 2 3 7" xfId="60621"/>
    <cellStyle name="Percent 3 6 2 2 4" xfId="60622"/>
    <cellStyle name="Percent 3 6 2 2 4 2" xfId="60623"/>
    <cellStyle name="Percent 3 6 2 2 4 2 2" xfId="60624"/>
    <cellStyle name="Percent 3 6 2 2 4 2 3" xfId="60625"/>
    <cellStyle name="Percent 3 6 2 2 4 3" xfId="60626"/>
    <cellStyle name="Percent 3 6 2 2 4 4" xfId="60627"/>
    <cellStyle name="Percent 3 6 2 2 4 5" xfId="60628"/>
    <cellStyle name="Percent 3 6 2 2 4 6" xfId="60629"/>
    <cellStyle name="Percent 3 6 2 2 5" xfId="60630"/>
    <cellStyle name="Percent 3 6 2 2 5 2" xfId="60631"/>
    <cellStyle name="Percent 3 6 2 2 5 2 2" xfId="60632"/>
    <cellStyle name="Percent 3 6 2 2 5 2 3" xfId="60633"/>
    <cellStyle name="Percent 3 6 2 2 5 3" xfId="60634"/>
    <cellStyle name="Percent 3 6 2 2 5 4" xfId="60635"/>
    <cellStyle name="Percent 3 6 2 2 5 5" xfId="60636"/>
    <cellStyle name="Percent 3 6 2 2 5 6" xfId="60637"/>
    <cellStyle name="Percent 3 6 2 2 6" xfId="60638"/>
    <cellStyle name="Percent 3 6 2 2 6 2" xfId="60639"/>
    <cellStyle name="Percent 3 6 2 2 6 3" xfId="60640"/>
    <cellStyle name="Percent 3 6 2 2 7" xfId="60641"/>
    <cellStyle name="Percent 3 6 2 2 8" xfId="60642"/>
    <cellStyle name="Percent 3 6 2 2 9" xfId="60643"/>
    <cellStyle name="Percent 3 6 2 3" xfId="60644"/>
    <cellStyle name="Percent 3 6 2 3 2" xfId="60645"/>
    <cellStyle name="Percent 3 6 2 3 2 2" xfId="60646"/>
    <cellStyle name="Percent 3 6 2 3 2 2 2" xfId="60647"/>
    <cellStyle name="Percent 3 6 2 3 2 2 2 2" xfId="60648"/>
    <cellStyle name="Percent 3 6 2 3 2 2 2 3" xfId="60649"/>
    <cellStyle name="Percent 3 6 2 3 2 2 3" xfId="60650"/>
    <cellStyle name="Percent 3 6 2 3 2 2 4" xfId="60651"/>
    <cellStyle name="Percent 3 6 2 3 2 2 5" xfId="60652"/>
    <cellStyle name="Percent 3 6 2 3 2 2 6" xfId="60653"/>
    <cellStyle name="Percent 3 6 2 3 2 3" xfId="60654"/>
    <cellStyle name="Percent 3 6 2 3 2 3 2" xfId="60655"/>
    <cellStyle name="Percent 3 6 2 3 2 3 3" xfId="60656"/>
    <cellStyle name="Percent 3 6 2 3 2 4" xfId="60657"/>
    <cellStyle name="Percent 3 6 2 3 2 5" xfId="60658"/>
    <cellStyle name="Percent 3 6 2 3 2 6" xfId="60659"/>
    <cellStyle name="Percent 3 6 2 3 2 7" xfId="60660"/>
    <cellStyle name="Percent 3 6 2 3 3" xfId="60661"/>
    <cellStyle name="Percent 3 6 2 3 3 2" xfId="60662"/>
    <cellStyle name="Percent 3 6 2 3 3 2 2" xfId="60663"/>
    <cellStyle name="Percent 3 6 2 3 3 2 3" xfId="60664"/>
    <cellStyle name="Percent 3 6 2 3 3 3" xfId="60665"/>
    <cellStyle name="Percent 3 6 2 3 3 4" xfId="60666"/>
    <cellStyle name="Percent 3 6 2 3 3 5" xfId="60667"/>
    <cellStyle name="Percent 3 6 2 3 3 6" xfId="60668"/>
    <cellStyle name="Percent 3 6 2 3 4" xfId="60669"/>
    <cellStyle name="Percent 3 6 2 3 4 2" xfId="60670"/>
    <cellStyle name="Percent 3 6 2 3 4 2 2" xfId="60671"/>
    <cellStyle name="Percent 3 6 2 3 4 2 3" xfId="60672"/>
    <cellStyle name="Percent 3 6 2 3 4 3" xfId="60673"/>
    <cellStyle name="Percent 3 6 2 3 4 4" xfId="60674"/>
    <cellStyle name="Percent 3 6 2 3 4 5" xfId="60675"/>
    <cellStyle name="Percent 3 6 2 3 4 6" xfId="60676"/>
    <cellStyle name="Percent 3 6 2 3 5" xfId="60677"/>
    <cellStyle name="Percent 3 6 2 3 5 2" xfId="60678"/>
    <cellStyle name="Percent 3 6 2 3 5 3" xfId="60679"/>
    <cellStyle name="Percent 3 6 2 3 6" xfId="60680"/>
    <cellStyle name="Percent 3 6 2 3 7" xfId="60681"/>
    <cellStyle name="Percent 3 6 2 3 8" xfId="60682"/>
    <cellStyle name="Percent 3 6 2 3 9" xfId="60683"/>
    <cellStyle name="Percent 3 6 2 4" xfId="60684"/>
    <cellStyle name="Percent 3 6 2 4 2" xfId="60685"/>
    <cellStyle name="Percent 3 6 2 4 2 2" xfId="60686"/>
    <cellStyle name="Percent 3 6 2 4 2 2 2" xfId="60687"/>
    <cellStyle name="Percent 3 6 2 4 2 2 3" xfId="60688"/>
    <cellStyle name="Percent 3 6 2 4 2 3" xfId="60689"/>
    <cellStyle name="Percent 3 6 2 4 2 4" xfId="60690"/>
    <cellStyle name="Percent 3 6 2 4 2 5" xfId="60691"/>
    <cellStyle name="Percent 3 6 2 4 2 6" xfId="60692"/>
    <cellStyle name="Percent 3 6 2 4 3" xfId="60693"/>
    <cellStyle name="Percent 3 6 2 4 3 2" xfId="60694"/>
    <cellStyle name="Percent 3 6 2 4 3 3" xfId="60695"/>
    <cellStyle name="Percent 3 6 2 4 4" xfId="60696"/>
    <cellStyle name="Percent 3 6 2 4 5" xfId="60697"/>
    <cellStyle name="Percent 3 6 2 4 6" xfId="60698"/>
    <cellStyle name="Percent 3 6 2 4 7" xfId="60699"/>
    <cellStyle name="Percent 3 6 2 5" xfId="60700"/>
    <cellStyle name="Percent 3 6 2 5 2" xfId="60701"/>
    <cellStyle name="Percent 3 6 2 5 2 2" xfId="60702"/>
    <cellStyle name="Percent 3 6 2 5 2 3" xfId="60703"/>
    <cellStyle name="Percent 3 6 2 5 3" xfId="60704"/>
    <cellStyle name="Percent 3 6 2 5 4" xfId="60705"/>
    <cellStyle name="Percent 3 6 2 5 5" xfId="60706"/>
    <cellStyle name="Percent 3 6 2 5 6" xfId="60707"/>
    <cellStyle name="Percent 3 6 2 6" xfId="60708"/>
    <cellStyle name="Percent 3 6 2 6 2" xfId="60709"/>
    <cellStyle name="Percent 3 6 2 6 2 2" xfId="60710"/>
    <cellStyle name="Percent 3 6 2 6 2 3" xfId="60711"/>
    <cellStyle name="Percent 3 6 2 6 3" xfId="60712"/>
    <cellStyle name="Percent 3 6 2 6 4" xfId="60713"/>
    <cellStyle name="Percent 3 6 2 6 5" xfId="60714"/>
    <cellStyle name="Percent 3 6 2 6 6" xfId="60715"/>
    <cellStyle name="Percent 3 6 2 7" xfId="60716"/>
    <cellStyle name="Percent 3 6 2 7 2" xfId="60717"/>
    <cellStyle name="Percent 3 6 2 7 2 2" xfId="60718"/>
    <cellStyle name="Percent 3 6 2 7 2 3" xfId="60719"/>
    <cellStyle name="Percent 3 6 2 7 3" xfId="60720"/>
    <cellStyle name="Percent 3 6 2 7 4" xfId="60721"/>
    <cellStyle name="Percent 3 6 2 7 5" xfId="60722"/>
    <cellStyle name="Percent 3 6 2 7 6" xfId="60723"/>
    <cellStyle name="Percent 3 6 2 8" xfId="60724"/>
    <cellStyle name="Percent 3 6 2 8 2" xfId="60725"/>
    <cellStyle name="Percent 3 6 2 8 2 2" xfId="60726"/>
    <cellStyle name="Percent 3 6 2 8 2 3" xfId="60727"/>
    <cellStyle name="Percent 3 6 2 8 3" xfId="60728"/>
    <cellStyle name="Percent 3 6 2 8 4" xfId="60729"/>
    <cellStyle name="Percent 3 6 2 8 5" xfId="60730"/>
    <cellStyle name="Percent 3 6 2 8 6" xfId="60731"/>
    <cellStyle name="Percent 3 6 2 9" xfId="60732"/>
    <cellStyle name="Percent 3 6 2 9 2" xfId="60733"/>
    <cellStyle name="Percent 3 6 2 9 3" xfId="60734"/>
    <cellStyle name="Percent 3 6 3" xfId="60735"/>
    <cellStyle name="Percent 3 6 3 10" xfId="60736"/>
    <cellStyle name="Percent 3 6 3 2" xfId="60737"/>
    <cellStyle name="Percent 3 6 3 2 2" xfId="60738"/>
    <cellStyle name="Percent 3 6 3 2 2 2" xfId="60739"/>
    <cellStyle name="Percent 3 6 3 2 2 2 2" xfId="60740"/>
    <cellStyle name="Percent 3 6 3 2 2 2 3" xfId="60741"/>
    <cellStyle name="Percent 3 6 3 2 2 3" xfId="60742"/>
    <cellStyle name="Percent 3 6 3 2 2 4" xfId="60743"/>
    <cellStyle name="Percent 3 6 3 2 2 5" xfId="60744"/>
    <cellStyle name="Percent 3 6 3 2 2 6" xfId="60745"/>
    <cellStyle name="Percent 3 6 3 2 3" xfId="60746"/>
    <cellStyle name="Percent 3 6 3 2 3 2" xfId="60747"/>
    <cellStyle name="Percent 3 6 3 2 3 2 2" xfId="60748"/>
    <cellStyle name="Percent 3 6 3 2 3 2 3" xfId="60749"/>
    <cellStyle name="Percent 3 6 3 2 3 3" xfId="60750"/>
    <cellStyle name="Percent 3 6 3 2 3 4" xfId="60751"/>
    <cellStyle name="Percent 3 6 3 2 3 5" xfId="60752"/>
    <cellStyle name="Percent 3 6 3 2 3 6" xfId="60753"/>
    <cellStyle name="Percent 3 6 3 2 4" xfId="60754"/>
    <cellStyle name="Percent 3 6 3 2 4 2" xfId="60755"/>
    <cellStyle name="Percent 3 6 3 2 4 3" xfId="60756"/>
    <cellStyle name="Percent 3 6 3 2 5" xfId="60757"/>
    <cellStyle name="Percent 3 6 3 2 6" xfId="60758"/>
    <cellStyle name="Percent 3 6 3 2 7" xfId="60759"/>
    <cellStyle name="Percent 3 6 3 2 8" xfId="60760"/>
    <cellStyle name="Percent 3 6 3 3" xfId="60761"/>
    <cellStyle name="Percent 3 6 3 3 2" xfId="60762"/>
    <cellStyle name="Percent 3 6 3 3 2 2" xfId="60763"/>
    <cellStyle name="Percent 3 6 3 3 2 2 2" xfId="60764"/>
    <cellStyle name="Percent 3 6 3 3 2 2 3" xfId="60765"/>
    <cellStyle name="Percent 3 6 3 3 2 3" xfId="60766"/>
    <cellStyle name="Percent 3 6 3 3 2 4" xfId="60767"/>
    <cellStyle name="Percent 3 6 3 3 2 5" xfId="60768"/>
    <cellStyle name="Percent 3 6 3 3 2 6" xfId="60769"/>
    <cellStyle name="Percent 3 6 3 3 3" xfId="60770"/>
    <cellStyle name="Percent 3 6 3 3 3 2" xfId="60771"/>
    <cellStyle name="Percent 3 6 3 3 3 3" xfId="60772"/>
    <cellStyle name="Percent 3 6 3 3 4" xfId="60773"/>
    <cellStyle name="Percent 3 6 3 3 5" xfId="60774"/>
    <cellStyle name="Percent 3 6 3 3 6" xfId="60775"/>
    <cellStyle name="Percent 3 6 3 3 7" xfId="60776"/>
    <cellStyle name="Percent 3 6 3 4" xfId="60777"/>
    <cellStyle name="Percent 3 6 3 4 2" xfId="60778"/>
    <cellStyle name="Percent 3 6 3 4 2 2" xfId="60779"/>
    <cellStyle name="Percent 3 6 3 4 2 3" xfId="60780"/>
    <cellStyle name="Percent 3 6 3 4 3" xfId="60781"/>
    <cellStyle name="Percent 3 6 3 4 4" xfId="60782"/>
    <cellStyle name="Percent 3 6 3 4 5" xfId="60783"/>
    <cellStyle name="Percent 3 6 3 4 6" xfId="60784"/>
    <cellStyle name="Percent 3 6 3 5" xfId="60785"/>
    <cellStyle name="Percent 3 6 3 5 2" xfId="60786"/>
    <cellStyle name="Percent 3 6 3 5 2 2" xfId="60787"/>
    <cellStyle name="Percent 3 6 3 5 2 3" xfId="60788"/>
    <cellStyle name="Percent 3 6 3 5 3" xfId="60789"/>
    <cellStyle name="Percent 3 6 3 5 4" xfId="60790"/>
    <cellStyle name="Percent 3 6 3 5 5" xfId="60791"/>
    <cellStyle name="Percent 3 6 3 5 6" xfId="60792"/>
    <cellStyle name="Percent 3 6 3 6" xfId="60793"/>
    <cellStyle name="Percent 3 6 3 6 2" xfId="60794"/>
    <cellStyle name="Percent 3 6 3 6 3" xfId="60795"/>
    <cellStyle name="Percent 3 6 3 7" xfId="60796"/>
    <cellStyle name="Percent 3 6 3 8" xfId="60797"/>
    <cellStyle name="Percent 3 6 3 9" xfId="60798"/>
    <cellStyle name="Percent 3 6 4" xfId="60799"/>
    <cellStyle name="Percent 3 6 4 2" xfId="60800"/>
    <cellStyle name="Percent 3 6 4 2 2" xfId="60801"/>
    <cellStyle name="Percent 3 6 4 2 2 2" xfId="60802"/>
    <cellStyle name="Percent 3 6 4 2 2 2 2" xfId="60803"/>
    <cellStyle name="Percent 3 6 4 2 2 2 3" xfId="60804"/>
    <cellStyle name="Percent 3 6 4 2 2 3" xfId="60805"/>
    <cellStyle name="Percent 3 6 4 2 2 4" xfId="60806"/>
    <cellStyle name="Percent 3 6 4 2 2 5" xfId="60807"/>
    <cellStyle name="Percent 3 6 4 2 2 6" xfId="60808"/>
    <cellStyle name="Percent 3 6 4 2 3" xfId="60809"/>
    <cellStyle name="Percent 3 6 4 2 3 2" xfId="60810"/>
    <cellStyle name="Percent 3 6 4 2 3 3" xfId="60811"/>
    <cellStyle name="Percent 3 6 4 2 4" xfId="60812"/>
    <cellStyle name="Percent 3 6 4 2 5" xfId="60813"/>
    <cellStyle name="Percent 3 6 4 2 6" xfId="60814"/>
    <cellStyle name="Percent 3 6 4 2 7" xfId="60815"/>
    <cellStyle name="Percent 3 6 4 3" xfId="60816"/>
    <cellStyle name="Percent 3 6 4 3 2" xfId="60817"/>
    <cellStyle name="Percent 3 6 4 3 2 2" xfId="60818"/>
    <cellStyle name="Percent 3 6 4 3 2 3" xfId="60819"/>
    <cellStyle name="Percent 3 6 4 3 3" xfId="60820"/>
    <cellStyle name="Percent 3 6 4 3 4" xfId="60821"/>
    <cellStyle name="Percent 3 6 4 3 5" xfId="60822"/>
    <cellStyle name="Percent 3 6 4 3 6" xfId="60823"/>
    <cellStyle name="Percent 3 6 4 4" xfId="60824"/>
    <cellStyle name="Percent 3 6 4 4 2" xfId="60825"/>
    <cellStyle name="Percent 3 6 4 4 2 2" xfId="60826"/>
    <cellStyle name="Percent 3 6 4 4 2 3" xfId="60827"/>
    <cellStyle name="Percent 3 6 4 4 3" xfId="60828"/>
    <cellStyle name="Percent 3 6 4 4 4" xfId="60829"/>
    <cellStyle name="Percent 3 6 4 4 5" xfId="60830"/>
    <cellStyle name="Percent 3 6 4 4 6" xfId="60831"/>
    <cellStyle name="Percent 3 6 4 5" xfId="60832"/>
    <cellStyle name="Percent 3 6 4 5 2" xfId="60833"/>
    <cellStyle name="Percent 3 6 4 5 3" xfId="60834"/>
    <cellStyle name="Percent 3 6 4 6" xfId="60835"/>
    <cellStyle name="Percent 3 6 4 7" xfId="60836"/>
    <cellStyle name="Percent 3 6 4 8" xfId="60837"/>
    <cellStyle name="Percent 3 6 4 9" xfId="60838"/>
    <cellStyle name="Percent 3 6 5" xfId="60839"/>
    <cellStyle name="Percent 3 6 5 2" xfId="60840"/>
    <cellStyle name="Percent 3 6 5 2 2" xfId="60841"/>
    <cellStyle name="Percent 3 6 5 2 2 2" xfId="60842"/>
    <cellStyle name="Percent 3 6 5 2 2 3" xfId="60843"/>
    <cellStyle name="Percent 3 6 5 2 3" xfId="60844"/>
    <cellStyle name="Percent 3 6 5 2 4" xfId="60845"/>
    <cellStyle name="Percent 3 6 5 2 5" xfId="60846"/>
    <cellStyle name="Percent 3 6 5 2 6" xfId="60847"/>
    <cellStyle name="Percent 3 6 5 3" xfId="60848"/>
    <cellStyle name="Percent 3 6 5 3 2" xfId="60849"/>
    <cellStyle name="Percent 3 6 5 3 3" xfId="60850"/>
    <cellStyle name="Percent 3 6 5 4" xfId="60851"/>
    <cellStyle name="Percent 3 6 5 5" xfId="60852"/>
    <cellStyle name="Percent 3 6 5 6" xfId="60853"/>
    <cellStyle name="Percent 3 6 5 7" xfId="60854"/>
    <cellStyle name="Percent 3 6 6" xfId="60855"/>
    <cellStyle name="Percent 3 6 6 2" xfId="60856"/>
    <cellStyle name="Percent 3 6 6 2 2" xfId="60857"/>
    <cellStyle name="Percent 3 6 6 2 3" xfId="60858"/>
    <cellStyle name="Percent 3 6 6 3" xfId="60859"/>
    <cellStyle name="Percent 3 6 6 4" xfId="60860"/>
    <cellStyle name="Percent 3 6 6 5" xfId="60861"/>
    <cellStyle name="Percent 3 6 6 6" xfId="60862"/>
    <cellStyle name="Percent 3 6 7" xfId="60863"/>
    <cellStyle name="Percent 3 6 7 2" xfId="60864"/>
    <cellStyle name="Percent 3 6 7 2 2" xfId="60865"/>
    <cellStyle name="Percent 3 6 7 2 3" xfId="60866"/>
    <cellStyle name="Percent 3 6 7 3" xfId="60867"/>
    <cellStyle name="Percent 3 6 7 4" xfId="60868"/>
    <cellStyle name="Percent 3 6 7 5" xfId="60869"/>
    <cellStyle name="Percent 3 6 7 6" xfId="60870"/>
    <cellStyle name="Percent 3 6 8" xfId="60871"/>
    <cellStyle name="Percent 3 6 8 2" xfId="60872"/>
    <cellStyle name="Percent 3 6 8 2 2" xfId="60873"/>
    <cellStyle name="Percent 3 6 8 2 3" xfId="60874"/>
    <cellStyle name="Percent 3 6 8 3" xfId="60875"/>
    <cellStyle name="Percent 3 6 8 4" xfId="60876"/>
    <cellStyle name="Percent 3 6 8 5" xfId="60877"/>
    <cellStyle name="Percent 3 6 8 6" xfId="60878"/>
    <cellStyle name="Percent 3 6 9" xfId="60879"/>
    <cellStyle name="Percent 3 6 9 2" xfId="60880"/>
    <cellStyle name="Percent 3 6 9 2 2" xfId="60881"/>
    <cellStyle name="Percent 3 6 9 2 3" xfId="60882"/>
    <cellStyle name="Percent 3 6 9 3" xfId="60883"/>
    <cellStyle name="Percent 3 6 9 4" xfId="60884"/>
    <cellStyle name="Percent 3 6 9 5" xfId="60885"/>
    <cellStyle name="Percent 3 6 9 6" xfId="60886"/>
    <cellStyle name="Percent 3 7" xfId="612"/>
    <cellStyle name="Percent 3 8" xfId="60887"/>
    <cellStyle name="Percent 3 8 2" xfId="60888"/>
    <cellStyle name="Percent 3 8 2 2" xfId="60889"/>
    <cellStyle name="Percent 3 8 2 2 2" xfId="60890"/>
    <cellStyle name="Percent 3 8 2 2 2 2" xfId="60891"/>
    <cellStyle name="Percent 3 8 2 2 2 3" xfId="60892"/>
    <cellStyle name="Percent 3 8 2 2 3" xfId="60893"/>
    <cellStyle name="Percent 3 8 2 2 4" xfId="60894"/>
    <cellStyle name="Percent 3 8 2 2 5" xfId="60895"/>
    <cellStyle name="Percent 3 8 2 2 6" xfId="60896"/>
    <cellStyle name="Percent 3 8 2 3" xfId="60897"/>
    <cellStyle name="Percent 3 8 2 3 2" xfId="60898"/>
    <cellStyle name="Percent 3 8 2 3 3" xfId="60899"/>
    <cellStyle name="Percent 3 8 2 4" xfId="60900"/>
    <cellStyle name="Percent 3 8 2 5" xfId="60901"/>
    <cellStyle name="Percent 3 8 2 6" xfId="60902"/>
    <cellStyle name="Percent 3 8 2 7" xfId="60903"/>
    <cellStyle name="Percent 3 8 3" xfId="60904"/>
    <cellStyle name="Percent 3 8 3 2" xfId="60905"/>
    <cellStyle name="Percent 3 8 3 2 2" xfId="60906"/>
    <cellStyle name="Percent 3 8 3 2 3" xfId="60907"/>
    <cellStyle name="Percent 3 8 3 3" xfId="60908"/>
    <cellStyle name="Percent 3 8 3 4" xfId="60909"/>
    <cellStyle name="Percent 3 8 3 5" xfId="60910"/>
    <cellStyle name="Percent 3 8 3 6" xfId="60911"/>
    <cellStyle name="Percent 3 8 4" xfId="60912"/>
    <cellStyle name="Percent 3 8 4 2" xfId="60913"/>
    <cellStyle name="Percent 3 8 4 2 2" xfId="60914"/>
    <cellStyle name="Percent 3 8 4 2 3" xfId="60915"/>
    <cellStyle name="Percent 3 8 4 3" xfId="60916"/>
    <cellStyle name="Percent 3 8 4 4" xfId="60917"/>
    <cellStyle name="Percent 3 8 4 5" xfId="60918"/>
    <cellStyle name="Percent 3 8 4 6" xfId="60919"/>
    <cellStyle name="Percent 3 8 5" xfId="60920"/>
    <cellStyle name="Percent 3 8 5 2" xfId="60921"/>
    <cellStyle name="Percent 3 8 5 3" xfId="60922"/>
    <cellStyle name="Percent 3 8 6" xfId="60923"/>
    <cellStyle name="Percent 3 8 7" xfId="60924"/>
    <cellStyle name="Percent 3 8 8" xfId="60925"/>
    <cellStyle name="Percent 3 8 9" xfId="60926"/>
    <cellStyle name="Percent 3 9" xfId="60927"/>
    <cellStyle name="Percent 3 9 2" xfId="60928"/>
    <cellStyle name="Percent 3 9 2 2" xfId="60929"/>
    <cellStyle name="Percent 3 9 2 2 2" xfId="60930"/>
    <cellStyle name="Percent 3 9 2 2 3" xfId="60931"/>
    <cellStyle name="Percent 3 9 2 3" xfId="60932"/>
    <cellStyle name="Percent 3 9 2 4" xfId="60933"/>
    <cellStyle name="Percent 3 9 2 5" xfId="60934"/>
    <cellStyle name="Percent 3 9 2 6" xfId="60935"/>
    <cellStyle name="Percent 3 9 3" xfId="60936"/>
    <cellStyle name="Percent 3 9 3 2" xfId="60937"/>
    <cellStyle name="Percent 3 9 3 3" xfId="60938"/>
    <cellStyle name="Percent 3 9 4" xfId="60939"/>
    <cellStyle name="Percent 3 9 5" xfId="60940"/>
    <cellStyle name="Percent 3 9 6" xfId="60941"/>
    <cellStyle name="Percent 3 9 7" xfId="60942"/>
    <cellStyle name="Percent 4" xfId="169"/>
    <cellStyle name="Percent 4 2" xfId="572"/>
    <cellStyle name="Percent 4 2 2" xfId="573"/>
    <cellStyle name="Percent 4 2 2 2" xfId="574"/>
    <cellStyle name="Percent 4 2 3" xfId="575"/>
    <cellStyle name="Percent 4 3" xfId="576"/>
    <cellStyle name="Percent 4 3 2" xfId="577"/>
    <cellStyle name="Percent 4 3 2 2" xfId="578"/>
    <cellStyle name="Percent 4 3 3" xfId="579"/>
    <cellStyle name="Percent 4 4" xfId="580"/>
    <cellStyle name="Percent 4 4 2" xfId="581"/>
    <cellStyle name="Percent 4 5" xfId="582"/>
    <cellStyle name="Percent 4 6" xfId="583"/>
    <cellStyle name="Percent 5" xfId="276"/>
    <cellStyle name="Percent 5 2" xfId="278"/>
    <cellStyle name="Percent 6" xfId="584"/>
    <cellStyle name="Percent 6 2" xfId="60943"/>
    <cellStyle name="Percent 6 3" xfId="60944"/>
    <cellStyle name="Percent 6 3 2" xfId="60945"/>
    <cellStyle name="Percent 6 4" xfId="60946"/>
    <cellStyle name="Percent 6 4 2" xfId="60947"/>
    <cellStyle name="Percent 6 4 2 2" xfId="60948"/>
    <cellStyle name="Percent 6 4 3" xfId="60949"/>
    <cellStyle name="Percent 6 5" xfId="60950"/>
    <cellStyle name="Percent 6 6" xfId="60951"/>
    <cellStyle name="Percent 6 6 2" xfId="60952"/>
    <cellStyle name="Percent 7" xfId="585"/>
    <cellStyle name="Percent 7 2" xfId="586"/>
    <cellStyle name="Percent 7 2 2" xfId="587"/>
    <cellStyle name="Percent 7 3" xfId="588"/>
    <cellStyle name="Percent 8" xfId="589"/>
    <cellStyle name="Percent 8 2" xfId="590"/>
    <cellStyle name="Percent 8 2 2" xfId="591"/>
    <cellStyle name="Percent 8 3" xfId="592"/>
    <cellStyle name="Percent 9" xfId="593"/>
    <cellStyle name="Percent(0)" xfId="60953"/>
    <cellStyle name="Percent(0) 2" xfId="60954"/>
    <cellStyle name="Percent(0) 3" xfId="60955"/>
    <cellStyle name="Percent(0) 4" xfId="60956"/>
    <cellStyle name="Percent(1)" xfId="60957"/>
    <cellStyle name="Percent(1) 2" xfId="60958"/>
    <cellStyle name="Percent(1) 3" xfId="60959"/>
    <cellStyle name="Percent(1) 4" xfId="60960"/>
    <cellStyle name="Pourcentage 2" xfId="170"/>
    <cellStyle name="ProgramVariable" xfId="60961"/>
    <cellStyle name="PSChar" xfId="60962"/>
    <cellStyle name="PSDate" xfId="60963"/>
    <cellStyle name="PSDec" xfId="60964"/>
    <cellStyle name="PSHeading" xfId="60965"/>
    <cellStyle name="PSInt" xfId="60966"/>
    <cellStyle name="PSSpacer" xfId="60967"/>
    <cellStyle name="Reference" xfId="60968"/>
    <cellStyle name="Report" xfId="60969"/>
    <cellStyle name="RHlayer1" xfId="60970"/>
    <cellStyle name="RHlayer2" xfId="60971"/>
    <cellStyle name="RHlayer3" xfId="60972"/>
    <cellStyle name="RHlayer4" xfId="60973"/>
    <cellStyle name="RHlayer5" xfId="60974"/>
    <cellStyle name="RHlayer6" xfId="60975"/>
    <cellStyle name="RHlevel1" xfId="60976"/>
    <cellStyle name="RHlevel2" xfId="60977"/>
    <cellStyle name="RHlevel3" xfId="60978"/>
    <cellStyle name="RHlevel4" xfId="60979"/>
    <cellStyle name="RHlevel5" xfId="60980"/>
    <cellStyle name="Row heading" xfId="60981"/>
    <cellStyle name="SAPBEXaggData" xfId="171"/>
    <cellStyle name="SAPBEXaggData 2" xfId="60982"/>
    <cellStyle name="SAPBEXaggDataEmph" xfId="172"/>
    <cellStyle name="SAPBEXaggDataEmph 2" xfId="60983"/>
    <cellStyle name="SAPBEXaggItem" xfId="173"/>
    <cellStyle name="SAPBEXaggItem 2" xfId="60984"/>
    <cellStyle name="SAPBEXaggItemX" xfId="174"/>
    <cellStyle name="SAPBEXaggItemX 2" xfId="60985"/>
    <cellStyle name="SAPBEXchaText" xfId="175"/>
    <cellStyle name="SAPBEXexcBad7" xfId="176"/>
    <cellStyle name="SAPBEXexcBad7 2" xfId="60986"/>
    <cellStyle name="SAPBEXexcBad8" xfId="177"/>
    <cellStyle name="SAPBEXexcBad8 2" xfId="60987"/>
    <cellStyle name="SAPBEXexcBad9" xfId="178"/>
    <cellStyle name="SAPBEXexcBad9 2" xfId="60988"/>
    <cellStyle name="SAPBEXexcCritical4" xfId="179"/>
    <cellStyle name="SAPBEXexcCritical4 2" xfId="60989"/>
    <cellStyle name="SAPBEXexcCritical5" xfId="180"/>
    <cellStyle name="SAPBEXexcCritical5 2" xfId="60990"/>
    <cellStyle name="SAPBEXexcCritical6" xfId="181"/>
    <cellStyle name="SAPBEXexcCritical6 2" xfId="60991"/>
    <cellStyle name="SAPBEXexcGood1" xfId="182"/>
    <cellStyle name="SAPBEXexcGood1 2" xfId="60992"/>
    <cellStyle name="SAPBEXexcGood2" xfId="183"/>
    <cellStyle name="SAPBEXexcGood2 2" xfId="60993"/>
    <cellStyle name="SAPBEXexcGood3" xfId="184"/>
    <cellStyle name="SAPBEXexcGood3 2" xfId="60994"/>
    <cellStyle name="SAPBEXfilterDrill" xfId="185"/>
    <cellStyle name="SAPBEXfilterItem" xfId="186"/>
    <cellStyle name="SAPBEXfilterText" xfId="187"/>
    <cellStyle name="SAPBEXformats" xfId="188"/>
    <cellStyle name="SAPBEXformats 2" xfId="60995"/>
    <cellStyle name="SAPBEXheaderItem" xfId="189"/>
    <cellStyle name="SAPBEXheaderText" xfId="190"/>
    <cellStyle name="SAPBEXHLevel0" xfId="191"/>
    <cellStyle name="SAPBEXHLevel0 2" xfId="60996"/>
    <cellStyle name="SAPBEXHLevel0X" xfId="192"/>
    <cellStyle name="SAPBEXHLevel0X 2" xfId="60997"/>
    <cellStyle name="SAPBEXHLevel1" xfId="193"/>
    <cellStyle name="SAPBEXHLevel1 2" xfId="60998"/>
    <cellStyle name="SAPBEXHLevel1X" xfId="194"/>
    <cellStyle name="SAPBEXHLevel1X 2" xfId="60999"/>
    <cellStyle name="SAPBEXHLevel2" xfId="195"/>
    <cellStyle name="SAPBEXHLevel2 2" xfId="61000"/>
    <cellStyle name="SAPBEXHLevel2X" xfId="196"/>
    <cellStyle name="SAPBEXHLevel2X 2" xfId="61001"/>
    <cellStyle name="SAPBEXHLevel3" xfId="197"/>
    <cellStyle name="SAPBEXHLevel3 2" xfId="61002"/>
    <cellStyle name="SAPBEXHLevel3X" xfId="198"/>
    <cellStyle name="SAPBEXHLevel3X 2" xfId="61003"/>
    <cellStyle name="SAPBEXinputData" xfId="199"/>
    <cellStyle name="SAPBEXinputData 2" xfId="61004"/>
    <cellStyle name="SAPBEXItemHeader" xfId="200"/>
    <cellStyle name="SAPBEXItemHeader 2" xfId="61005"/>
    <cellStyle name="SAPBEXresData" xfId="201"/>
    <cellStyle name="SAPBEXresData 2" xfId="61006"/>
    <cellStyle name="SAPBEXresDataEmph" xfId="202"/>
    <cellStyle name="SAPBEXresDataEmph 2" xfId="61007"/>
    <cellStyle name="SAPBEXresItem" xfId="203"/>
    <cellStyle name="SAPBEXresItem 2" xfId="61008"/>
    <cellStyle name="SAPBEXresItemX" xfId="204"/>
    <cellStyle name="SAPBEXresItemX 2" xfId="61009"/>
    <cellStyle name="SAPBEXstdData" xfId="205"/>
    <cellStyle name="SAPBEXstdData 2" xfId="61010"/>
    <cellStyle name="SAPBEXstdDataEmph" xfId="206"/>
    <cellStyle name="SAPBEXstdDataEmph 2" xfId="61011"/>
    <cellStyle name="SAPBEXstdItem" xfId="207"/>
    <cellStyle name="SAPBEXstdItem 2" xfId="61012"/>
    <cellStyle name="SAPBEXstdItemX" xfId="208"/>
    <cellStyle name="SAPBEXstdItemX 2" xfId="61013"/>
    <cellStyle name="SAPBEXtitle" xfId="209"/>
    <cellStyle name="SAPBEXunassignedItem" xfId="210"/>
    <cellStyle name="SAPBEXunassignedItem 2" xfId="61014"/>
    <cellStyle name="SAPBEXundefined" xfId="211"/>
    <cellStyle name="SAPBEXundefined 2" xfId="61015"/>
    <cellStyle name="Sheet Title" xfId="212"/>
    <cellStyle name="Source Hed" xfId="61016"/>
    <cellStyle name="Source Letter" xfId="61017"/>
    <cellStyle name="Source Superscript" xfId="61018"/>
    <cellStyle name="Source Text" xfId="213"/>
    <cellStyle name="State" xfId="61019"/>
    <cellStyle name="Style 33" xfId="61020"/>
    <cellStyle name="Style 33 2" xfId="61021"/>
    <cellStyle name="Style 34" xfId="61022"/>
    <cellStyle name="Style 34 2" xfId="61023"/>
    <cellStyle name="Style 35" xfId="61024"/>
    <cellStyle name="Style 35 2" xfId="61025"/>
    <cellStyle name="Style 36" xfId="61026"/>
    <cellStyle name="Style 36 2" xfId="61027"/>
    <cellStyle name="Style 37" xfId="61028"/>
    <cellStyle name="Superscript" xfId="61029"/>
    <cellStyle name="Superscript- regular" xfId="61030"/>
    <cellStyle name="Superscript_1-1A-Regular" xfId="61031"/>
    <cellStyle name="Table Data" xfId="61032"/>
    <cellStyle name="Table Head Top" xfId="61033"/>
    <cellStyle name="Table Hed Side" xfId="61034"/>
    <cellStyle name="Table Title" xfId="61035"/>
    <cellStyle name="Title" xfId="3" builtinId="15" customBuiltin="1"/>
    <cellStyle name="Title 2" xfId="268"/>
    <cellStyle name="Title 3" xfId="61036"/>
    <cellStyle name="Title 4" xfId="61037"/>
    <cellStyle name="Title 5" xfId="61038"/>
    <cellStyle name="Title Text" xfId="61039"/>
    <cellStyle name="Title Text 1" xfId="61040"/>
    <cellStyle name="Title Text 2" xfId="61041"/>
    <cellStyle name="Title-1" xfId="61042"/>
    <cellStyle name="Title-2" xfId="61043"/>
    <cellStyle name="Title-3" xfId="61044"/>
    <cellStyle name="TitleBar" xfId="61045"/>
    <cellStyle name="Total" xfId="19" builtinId="25" customBuiltin="1"/>
    <cellStyle name="Total 2" xfId="269"/>
    <cellStyle name="Total 2 2" xfId="270"/>
    <cellStyle name="Total 2 2 2" xfId="594"/>
    <cellStyle name="Total 2 2 3" xfId="595"/>
    <cellStyle name="Total 2 3" xfId="596"/>
    <cellStyle name="Total 2 3 2" xfId="597"/>
    <cellStyle name="Total 2 3 3" xfId="598"/>
    <cellStyle name="Total 2 4" xfId="599"/>
    <cellStyle name="Total 2 4 2" xfId="600"/>
    <cellStyle name="Total 2 4 3" xfId="601"/>
    <cellStyle name="Total 2 4 4" xfId="602"/>
    <cellStyle name="Total 2 5" xfId="603"/>
    <cellStyle name="Total 2 6" xfId="604"/>
    <cellStyle name="Total 2 7" xfId="605"/>
    <cellStyle name="Total 2 8" xfId="606"/>
    <cellStyle name="Total 3" xfId="61046"/>
    <cellStyle name="Total 4" xfId="61047"/>
    <cellStyle name="Total 5" xfId="61048"/>
    <cellStyle name="Valuta (0)_Foglio1" xfId="61049"/>
    <cellStyle name="Warning Text" xfId="16" builtinId="11" customBuiltin="1"/>
    <cellStyle name="Warning Text 2" xfId="271"/>
    <cellStyle name="Warning Text 3" xfId="61050"/>
    <cellStyle name="Warning Text 4" xfId="61051"/>
    <cellStyle name="Warning Text 5" xfId="61052"/>
    <cellStyle name="Wrap" xfId="61053"/>
    <cellStyle name="Wrap Bold" xfId="61054"/>
    <cellStyle name="Wrap Title" xfId="61055"/>
    <cellStyle name="Wrap_NTS99-~11" xfId="61056"/>
    <cellStyle name="Y.check" xfId="214"/>
    <cellStyle name="桁区切り [0.00]_results" xfId="61057"/>
    <cellStyle name="桁区切り_results" xfId="61058"/>
    <cellStyle name="標準_results" xfId="61059"/>
    <cellStyle name="通貨 [0.00]_results" xfId="61060"/>
    <cellStyle name="通貨_results" xfId="610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2.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externalLink" Target="externalLinks/externalLink15.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2.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externalLink" Target="externalLinks/externalLink13.xml"/><Relationship Id="rId45" Type="http://schemas.openxmlformats.org/officeDocument/2006/relationships/externalLink" Target="externalLinks/externalLink18.xml"/><Relationship Id="rId53"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4" Type="http://schemas.openxmlformats.org/officeDocument/2006/relationships/externalLink" Target="externalLinks/externalLink17.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 Id="rId43" Type="http://schemas.openxmlformats.org/officeDocument/2006/relationships/externalLink" Target="externalLinks/externalLink16.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46" Type="http://schemas.openxmlformats.org/officeDocument/2006/relationships/externalLink" Target="externalLinks/externalLink19.xml"/><Relationship Id="rId20" Type="http://schemas.openxmlformats.org/officeDocument/2006/relationships/worksheet" Target="worksheets/sheet20.xml"/><Relationship Id="rId41" Type="http://schemas.openxmlformats.org/officeDocument/2006/relationships/externalLink" Target="externalLinks/externalLink14.xml"/><Relationship Id="rId54"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4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SFS\Exposure%20Packet%20as%20of%20February%202003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CONTROLLER\Property%20Accounting\Reporting%20&amp;%20Analysis\Annual%20Reports\2006\R-1\330\Diverted%20W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USARL2FP005\ACI_Projects\CONTROLLER\Property%20Accounting\Reporting%20&amp;%20Analysis\Annual%20Reports\2006\R-1\330\Diverted%20W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ONTROLLER/Property%20Accounting/Reporting%20&amp;%20Analysis/Annual%20Reports/2006/R-1/330/Diverted%20WR.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Documents%20and%20Settings\b145489\Local%20Settings\Temporary%20Internet%20Files\OLKB2\Purchase%20Accounting%20Run%20Off%20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SARL2FP005\ACI_Projects\Documents%20and%20Settings\b145489\Local%20Settings\Temporary%20Internet%20Files\OLKB2\Purchase%20Accounting%20Run%20Off%20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nts%20and%20Settings/b145489/Local%20Settings/Temporary%20Internet%20Files/OLKB2/Purchase%20Accounting%20Run%20Off%20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WINNT\Loco%20Depr%20Fina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USARL2FP005\ACI_Projects\WINNT\Loco%20Depr%20Fina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WINNT/Loco%20Depr%20Fina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Current\CurrentProperty\2006%20Depr%20Recal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NTROLLER/Plan/Debt1/Debt/Other/UAM_2750%20FY20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CONTROLLER\Plan\Debt1\Debt\Other\UAM_2750%20FY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SARL2FP005\ACI_Projects\CONTROLLER\Plan\Debt1\Debt\Other\UAM_2750%20FY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MN\MN%20-%20BNSF%20TIGER%202014\400-Technical\402%20BCA\New%20Analysis%20Network%20Grade%20Crossings\MGCAM12032009%20-%20Test42614_Staples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SARL2FP005\ACI_Projects\MN\MN%20-%20BNSF%20TIGER%202014\400-Technical\402%20BCA\New%20Analysis%20Network%20Grade%20Crossings\MGCAM12032009%20-%20Test42614_Staples1.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N/MN%20-%20BNSF%20TIGER%202014/400-Technical/402%20BCA/New%20Analysis%20Network%20Grade%20Crossings/MGCAM12032009%20-%20Test42614_Staples1.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V:\CONTROLLER\AcctFin%20Report\Internal%20Rptg\CBS\2009\4th%20Quarter\CBS%20-%20Q4%2020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NCDOT%20INFRA%202019\O&amp;M\I-95%20Maintenance%20Cost%20I-95%20Exit%2013%20to%20Exit%2019%20existing%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1 Portfolio Selling Costs"/>
      <sheetName val="A-2 Asset Disposition - Road"/>
      <sheetName val="A-2A Equipment Disposition"/>
      <sheetName val="A-2B Asset Disposition - Equip"/>
      <sheetName val="A-2B Equipment Disposition"/>
      <sheetName val="A-2C Amory South"/>
      <sheetName val="A-3 Star Lake Railroad"/>
      <sheetName val="A-4 At&amp;T Easement Refund"/>
      <sheetName val="A-5 Loco Overhal Accrual"/>
      <sheetName val="A-5a Overhaul Accrl"/>
      <sheetName val="A-6 CBM"/>
      <sheetName val="A-6a CBM Accounting Issues"/>
      <sheetName val="A-7 Depreciation Expense"/>
      <sheetName val="A-7a 2003 Depreciation"/>
      <sheetName val="A-8 Depr Rate Study"/>
      <sheetName val="A-7c Road Retirements"/>
      <sheetName val="A-7d Equip Retirements"/>
      <sheetName val="A-9 ARO"/>
      <sheetName val="A-10 Easement Sales"/>
      <sheetName val="A-11 Balance Sheet Recons"/>
      <sheetName val="A-11a Balance Sheet Recons"/>
      <sheetName val="DataValid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11">
          <cell r="B11">
            <v>2016</v>
          </cell>
          <cell r="C11">
            <v>11</v>
          </cell>
          <cell r="D11" t="str">
            <v>PROPERTY - PURCHASE ACCOUNTING ADJ</v>
          </cell>
          <cell r="E11" t="str">
            <v>JLN</v>
          </cell>
          <cell r="F11">
            <v>1475975340.6400001</v>
          </cell>
          <cell r="G11">
            <v>1475975340.6400001</v>
          </cell>
          <cell r="I11">
            <v>0</v>
          </cell>
          <cell r="J11" t="str">
            <v>Amortization Schedule</v>
          </cell>
        </row>
        <row r="12">
          <cell r="B12">
            <v>2150</v>
          </cell>
          <cell r="C12">
            <v>11</v>
          </cell>
          <cell r="D12" t="str">
            <v>CAPITALIZED LEASES - PASCO FUELING FACILITY</v>
          </cell>
          <cell r="E12" t="str">
            <v>LMH</v>
          </cell>
          <cell r="F12">
            <v>1159011</v>
          </cell>
          <cell r="G12">
            <v>1159011</v>
          </cell>
          <cell r="I12">
            <v>0</v>
          </cell>
          <cell r="J12" t="str">
            <v>No activity recorded until retirement; history.</v>
          </cell>
        </row>
        <row r="13">
          <cell r="B13">
            <v>2151</v>
          </cell>
          <cell r="C13">
            <v>11</v>
          </cell>
          <cell r="D13" t="str">
            <v>CAPITALIZED LEASES - EQUIPMENT</v>
          </cell>
          <cell r="E13" t="str">
            <v>LMH</v>
          </cell>
          <cell r="F13">
            <v>20643026.460000001</v>
          </cell>
          <cell r="G13">
            <v>20643026.460000001</v>
          </cell>
          <cell r="I13">
            <v>0</v>
          </cell>
          <cell r="J13" t="str">
            <v>No activity recorded until retirement; history.</v>
          </cell>
        </row>
        <row r="14">
          <cell r="B14">
            <v>2152</v>
          </cell>
          <cell r="C14">
            <v>11</v>
          </cell>
          <cell r="D14" t="str">
            <v>CAPITALIZED LEASES - BN DOCK</v>
          </cell>
          <cell r="E14" t="str">
            <v>JLN</v>
          </cell>
          <cell r="F14">
            <v>8400000</v>
          </cell>
          <cell r="G14">
            <v>8400000</v>
          </cell>
          <cell r="I14">
            <v>0</v>
          </cell>
          <cell r="J14" t="str">
            <v>Amortization Schedule</v>
          </cell>
        </row>
        <row r="15">
          <cell r="B15">
            <v>2153</v>
          </cell>
          <cell r="C15">
            <v>11</v>
          </cell>
          <cell r="D15" t="str">
            <v>CAPITALIZED LEASES - SIDLOADER</v>
          </cell>
          <cell r="E15" t="str">
            <v>HKL</v>
          </cell>
          <cell r="F15">
            <v>629303</v>
          </cell>
          <cell r="G15">
            <v>629303</v>
          </cell>
          <cell r="I15">
            <v>0</v>
          </cell>
          <cell r="J15" t="str">
            <v>Amortization Schedule</v>
          </cell>
        </row>
        <row r="16">
          <cell r="B16">
            <v>2154</v>
          </cell>
          <cell r="C16">
            <v>11</v>
          </cell>
          <cell r="D16" t="str">
            <v>CAPITALIZED LEASES - JOLIET ARSENAL</v>
          </cell>
          <cell r="E16" t="str">
            <v>LMH</v>
          </cell>
          <cell r="F16">
            <v>138231000</v>
          </cell>
          <cell r="G16">
            <v>138231000</v>
          </cell>
          <cell r="I16">
            <v>0</v>
          </cell>
          <cell r="J16" t="str">
            <v>Amortization Schedule</v>
          </cell>
        </row>
        <row r="17">
          <cell r="B17">
            <v>2165</v>
          </cell>
          <cell r="C17">
            <v>11</v>
          </cell>
          <cell r="D17" t="str">
            <v>CAPITALIZED LEASES - LOCOMOTIVES</v>
          </cell>
          <cell r="E17" t="str">
            <v>HKL</v>
          </cell>
          <cell r="F17">
            <v>1198965775</v>
          </cell>
          <cell r="G17">
            <v>1198965775</v>
          </cell>
          <cell r="I17">
            <v>0</v>
          </cell>
          <cell r="J17" t="str">
            <v>Mechanical's Forecast</v>
          </cell>
        </row>
        <row r="18">
          <cell r="B18" t="str">
            <v>2180</v>
          </cell>
          <cell r="C18">
            <v>11</v>
          </cell>
          <cell r="D18" t="str">
            <v>CAPITALIZATION OF INT ROAD</v>
          </cell>
          <cell r="E18" t="str">
            <v>JLN</v>
          </cell>
          <cell r="F18">
            <v>164570221.06</v>
          </cell>
          <cell r="G18">
            <v>164570221.06</v>
          </cell>
          <cell r="I18">
            <v>0</v>
          </cell>
          <cell r="J18" t="str">
            <v>Amortization Schedule</v>
          </cell>
        </row>
        <row r="19">
          <cell r="B19" t="str">
            <v>2181</v>
          </cell>
          <cell r="C19">
            <v>11</v>
          </cell>
          <cell r="D19" t="str">
            <v>CAPITALIZATION OF INT EQPM</v>
          </cell>
          <cell r="E19" t="str">
            <v>JLN</v>
          </cell>
          <cell r="F19">
            <v>4569684.6399999997</v>
          </cell>
          <cell r="G19">
            <v>4569684.6399999997</v>
          </cell>
          <cell r="I19">
            <v>0</v>
          </cell>
          <cell r="J19" t="str">
            <v>Amortization Schedule</v>
          </cell>
        </row>
        <row r="20">
          <cell r="B20" t="str">
            <v>2190</v>
          </cell>
          <cell r="C20">
            <v>11</v>
          </cell>
          <cell r="D20" t="str">
            <v>AMORT OF CAPITALIZED INT-RD</v>
          </cell>
          <cell r="E20" t="str">
            <v>JLN</v>
          </cell>
          <cell r="F20">
            <v>-47740887.450000003</v>
          </cell>
          <cell r="G20">
            <v>-47740887.450000003</v>
          </cell>
          <cell r="I20">
            <v>0</v>
          </cell>
          <cell r="J20" t="str">
            <v>Amortization Schedule</v>
          </cell>
        </row>
        <row r="21">
          <cell r="B21" t="str">
            <v>2191</v>
          </cell>
          <cell r="C21">
            <v>11</v>
          </cell>
          <cell r="D21" t="str">
            <v>AMORT OF CAPITALIZED INT -EQ</v>
          </cell>
          <cell r="E21" t="str">
            <v>JLN</v>
          </cell>
          <cell r="F21">
            <v>-3379385.94</v>
          </cell>
          <cell r="G21">
            <v>-3379385.94</v>
          </cell>
          <cell r="I21">
            <v>0</v>
          </cell>
          <cell r="J21" t="str">
            <v>Amortization Schedule</v>
          </cell>
        </row>
        <row r="22">
          <cell r="B22">
            <v>2329</v>
          </cell>
          <cell r="C22">
            <v>11</v>
          </cell>
          <cell r="D22" t="str">
            <v>DEPRECIATION - PURCHASE ACCTG ADJ</v>
          </cell>
          <cell r="E22" t="str">
            <v>JLN</v>
          </cell>
          <cell r="F22">
            <v>1301601706.1400001</v>
          </cell>
          <cell r="G22">
            <v>1301601706.1400001</v>
          </cell>
          <cell r="I22">
            <v>0</v>
          </cell>
          <cell r="J22" t="str">
            <v>Schedule</v>
          </cell>
        </row>
        <row r="23">
          <cell r="B23" t="str">
            <v>2650</v>
          </cell>
          <cell r="C23">
            <v>8</v>
          </cell>
          <cell r="D23" t="str">
            <v>OTHER TAX PLANNING INVESTMENTS</v>
          </cell>
          <cell r="E23" t="str">
            <v>LMH</v>
          </cell>
          <cell r="F23">
            <v>22906207.09</v>
          </cell>
          <cell r="G23">
            <v>22906207.09</v>
          </cell>
          <cell r="I23">
            <v>0</v>
          </cell>
          <cell r="J23" t="str">
            <v>Capital, Apex, Tax, and Property magt. Forecast</v>
          </cell>
        </row>
        <row r="24">
          <cell r="B24">
            <v>2651</v>
          </cell>
          <cell r="C24">
            <v>8</v>
          </cell>
          <cell r="D24" t="str">
            <v>LIKE-KIND EXCHANGE PROPERTIES</v>
          </cell>
          <cell r="E24" t="str">
            <v>LMH</v>
          </cell>
          <cell r="F24">
            <v>0</v>
          </cell>
          <cell r="G24">
            <v>0</v>
          </cell>
          <cell r="I24">
            <v>0</v>
          </cell>
          <cell r="J24" t="str">
            <v>History</v>
          </cell>
        </row>
        <row r="25">
          <cell r="B25">
            <v>2652</v>
          </cell>
          <cell r="C25">
            <v>8</v>
          </cell>
          <cell r="D25" t="str">
            <v>EQUIPMENT INVESTING ACTIVITY</v>
          </cell>
          <cell r="E25" t="str">
            <v>HKL</v>
          </cell>
          <cell r="F25">
            <v>168253.2</v>
          </cell>
          <cell r="G25">
            <v>168253.2</v>
          </cell>
          <cell r="I25">
            <v>0</v>
          </cell>
          <cell r="J25" t="str">
            <v>Financing schedules</v>
          </cell>
        </row>
        <row r="26">
          <cell r="B26">
            <v>2657</v>
          </cell>
          <cell r="C26">
            <v>8</v>
          </cell>
          <cell r="D26" t="str">
            <v>GE EQUIPMENT VOUCHERS</v>
          </cell>
          <cell r="E26" t="str">
            <v>HKL</v>
          </cell>
          <cell r="F26">
            <v>3701845</v>
          </cell>
          <cell r="G26">
            <v>3701845</v>
          </cell>
          <cell r="I26">
            <v>0</v>
          </cell>
          <cell r="J26" t="str">
            <v>Interest Schedule</v>
          </cell>
        </row>
        <row r="27">
          <cell r="B27">
            <v>2811</v>
          </cell>
          <cell r="C27">
            <v>9</v>
          </cell>
          <cell r="D27" t="str">
            <v>APEX ASSETS</v>
          </cell>
          <cell r="E27" t="str">
            <v>LMH</v>
          </cell>
          <cell r="F27">
            <v>18024796.41</v>
          </cell>
          <cell r="I27">
            <v>6583737</v>
          </cell>
          <cell r="J27" t="str">
            <v>Land reconciliation, APEX Summary, APEX Forecast</v>
          </cell>
        </row>
        <row r="28">
          <cell r="B28">
            <v>2902</v>
          </cell>
          <cell r="C28">
            <v>8</v>
          </cell>
          <cell r="D28" t="str">
            <v>OTHER EXPEND. ON NON-RAIL PROPERTY</v>
          </cell>
          <cell r="E28" t="str">
            <v>LMH</v>
          </cell>
          <cell r="F28">
            <v>39328559.509999998</v>
          </cell>
          <cell r="G28">
            <v>39328559.509999998</v>
          </cell>
          <cell r="I28">
            <v>0</v>
          </cell>
          <cell r="J28" t="str">
            <v>Schedule</v>
          </cell>
        </row>
        <row r="29">
          <cell r="B29">
            <v>2907</v>
          </cell>
          <cell r="C29">
            <v>9</v>
          </cell>
          <cell r="D29" t="str">
            <v>CAPITAL LEASE - ARGENTINE FLYOVER</v>
          </cell>
          <cell r="E29" t="str">
            <v>LMH</v>
          </cell>
          <cell r="F29">
            <v>15795289.48</v>
          </cell>
          <cell r="G29">
            <v>15795289.48</v>
          </cell>
          <cell r="I29">
            <v>0</v>
          </cell>
          <cell r="J29" t="str">
            <v>Schedule</v>
          </cell>
        </row>
        <row r="30">
          <cell r="B30" t="str">
            <v>340E</v>
          </cell>
          <cell r="C30">
            <v>14</v>
          </cell>
          <cell r="D30" t="str">
            <v>PORTFOLIO SELLING COSTS</v>
          </cell>
          <cell r="E30" t="str">
            <v>DLB</v>
          </cell>
          <cell r="F30">
            <v>1522235.48</v>
          </cell>
          <cell r="G30">
            <v>1522235.48</v>
          </cell>
          <cell r="I30">
            <v>0</v>
          </cell>
          <cell r="J30" t="str">
            <v>History, AP Millennium Query</v>
          </cell>
        </row>
        <row r="31">
          <cell r="B31" t="str">
            <v>340L</v>
          </cell>
          <cell r="C31">
            <v>14</v>
          </cell>
          <cell r="D31" t="str">
            <v>FIBER OPTIC SELLING COSTS</v>
          </cell>
          <cell r="E31" t="str">
            <v>DLB</v>
          </cell>
          <cell r="F31">
            <v>0</v>
          </cell>
          <cell r="G31">
            <v>0</v>
          </cell>
          <cell r="I31">
            <v>0</v>
          </cell>
          <cell r="J31" t="str">
            <v>History, AP Millennium Query</v>
          </cell>
        </row>
        <row r="32">
          <cell r="B32">
            <v>3401</v>
          </cell>
          <cell r="C32">
            <v>18</v>
          </cell>
          <cell r="D32" t="str">
            <v>LOCOMOTIVE FREIGHT CAR PURCHASES</v>
          </cell>
          <cell r="E32" t="str">
            <v>HKL</v>
          </cell>
          <cell r="F32">
            <v>0</v>
          </cell>
          <cell r="G32">
            <v>0</v>
          </cell>
          <cell r="I32">
            <v>0</v>
          </cell>
          <cell r="J32" t="str">
            <v>Financing schedules, invoices</v>
          </cell>
        </row>
        <row r="33">
          <cell r="B33">
            <v>3475</v>
          </cell>
          <cell r="C33">
            <v>16</v>
          </cell>
          <cell r="D33" t="str">
            <v>LOCOMOTIVE LEASES - SHORT TERM</v>
          </cell>
          <cell r="E33" t="str">
            <v>HKL</v>
          </cell>
          <cell r="F33">
            <v>8373388</v>
          </cell>
          <cell r="G33">
            <v>8373387</v>
          </cell>
          <cell r="I33">
            <v>1</v>
          </cell>
          <cell r="J33" t="str">
            <v>Forecast, invoices</v>
          </cell>
        </row>
        <row r="34">
          <cell r="B34">
            <v>3477</v>
          </cell>
          <cell r="C34">
            <v>16</v>
          </cell>
          <cell r="D34" t="str">
            <v>LOCOMOTIVE LEASES - CURRENT</v>
          </cell>
          <cell r="E34" t="str">
            <v>HKL</v>
          </cell>
          <cell r="F34">
            <v>35750894</v>
          </cell>
          <cell r="G34">
            <v>35750894</v>
          </cell>
          <cell r="I34">
            <v>0</v>
          </cell>
          <cell r="J34" t="str">
            <v>Forecast, invoices</v>
          </cell>
        </row>
        <row r="35">
          <cell r="B35" t="str">
            <v>3920</v>
          </cell>
          <cell r="C35">
            <v>17</v>
          </cell>
          <cell r="D35" t="str">
            <v>LEASE OVERHAUL LIABILITY - CURRENT</v>
          </cell>
          <cell r="E35" t="str">
            <v>HKL</v>
          </cell>
          <cell r="F35">
            <v>-43961530</v>
          </cell>
          <cell r="G35">
            <v>-43961530</v>
          </cell>
          <cell r="I35">
            <v>0</v>
          </cell>
          <cell r="J35" t="str">
            <v>Mechanical's Forecast, Millennium Query</v>
          </cell>
        </row>
        <row r="36">
          <cell r="B36">
            <v>4744</v>
          </cell>
          <cell r="C36">
            <v>25</v>
          </cell>
          <cell r="D36" t="str">
            <v>LOCOMOTIVE LEASES - LONG TERM</v>
          </cell>
          <cell r="E36" t="str">
            <v>HKL</v>
          </cell>
          <cell r="F36">
            <v>104005382</v>
          </cell>
          <cell r="G36">
            <v>104005382</v>
          </cell>
          <cell r="I36">
            <v>0</v>
          </cell>
          <cell r="J36" t="str">
            <v>Forecast, invoices and Millennium Query</v>
          </cell>
        </row>
        <row r="37">
          <cell r="B37">
            <v>4915</v>
          </cell>
          <cell r="C37">
            <v>26</v>
          </cell>
          <cell r="D37" t="str">
            <v>DEFERRED GAINS ON EQUIPMENT</v>
          </cell>
          <cell r="E37" t="str">
            <v>HKL</v>
          </cell>
          <cell r="F37">
            <v>101061552</v>
          </cell>
          <cell r="G37">
            <v>101061552</v>
          </cell>
          <cell r="I37">
            <v>0</v>
          </cell>
          <cell r="J37" t="str">
            <v>Amortization Schedule</v>
          </cell>
        </row>
        <row r="38">
          <cell r="B38" t="str">
            <v>4918</v>
          </cell>
          <cell r="C38">
            <v>26</v>
          </cell>
          <cell r="D38" t="str">
            <v>LEASE OVERHAUL LIABILITY-DEFERRED</v>
          </cell>
          <cell r="E38" t="str">
            <v>HKL</v>
          </cell>
          <cell r="F38">
            <v>-52807920</v>
          </cell>
          <cell r="G38">
            <v>-52807920</v>
          </cell>
          <cell r="I38">
            <v>0</v>
          </cell>
          <cell r="J38" t="str">
            <v>Mechanical's Forecast, Millennium Query</v>
          </cell>
        </row>
        <row r="40">
          <cell r="B40" t="str">
            <v>Various</v>
          </cell>
          <cell r="C40">
            <v>11</v>
          </cell>
          <cell r="D40" t="str">
            <v>PROPERTY INVESTMENT</v>
          </cell>
          <cell r="E40" t="str">
            <v>JLN</v>
          </cell>
          <cell r="F40">
            <v>28904858347.290001</v>
          </cell>
          <cell r="H40" t="str">
            <v>B</v>
          </cell>
          <cell r="I40">
            <v>28904858347.290001</v>
          </cell>
          <cell r="J40" t="str">
            <v>Accts 2010, 2011, 2012, 2013, 2014, 2016, 2031, 2100, 2101, 2102, 2103, 2121, 2131, 2150, 2151, 2165, 2180, 2181, 2200, 2201, 2202, 2203, 2250, 2251, 2252</v>
          </cell>
        </row>
        <row r="42">
          <cell r="B42" t="str">
            <v>Various</v>
          </cell>
          <cell r="C42">
            <v>12</v>
          </cell>
          <cell r="D42" t="str">
            <v>PROPERTY ACCUMULATED DEPRECIATION</v>
          </cell>
          <cell r="E42" t="str">
            <v>JLN</v>
          </cell>
          <cell r="F42">
            <v>-4883391731.2799997</v>
          </cell>
          <cell r="H42" t="str">
            <v>B</v>
          </cell>
          <cell r="I42">
            <v>-4883391731.2799997</v>
          </cell>
          <cell r="J42" t="str">
            <v>Accts 2300, 2301, 2302, 2303, 2314, 2328, 2329, 2330, 2350, 2351, 2361, 2364, 2365, 2400, 2401, 2402, 2403, 2450, 2452, 2470</v>
          </cell>
        </row>
      </sheetData>
      <sheetData sheetId="2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C Conversion"/>
      <sheetName val="Historical"/>
      <sheetName val="Current"/>
      <sheetName val="Sheet3"/>
    </sheetNames>
    <sheetDataSet>
      <sheetData sheetId="0">
        <row r="1">
          <cell r="A1">
            <v>100</v>
          </cell>
          <cell r="B1">
            <v>2</v>
          </cell>
        </row>
        <row r="2">
          <cell r="A2">
            <v>105</v>
          </cell>
          <cell r="B2">
            <v>3</v>
          </cell>
        </row>
        <row r="3">
          <cell r="A3">
            <v>106</v>
          </cell>
          <cell r="B3">
            <v>3</v>
          </cell>
        </row>
        <row r="4">
          <cell r="A4">
            <v>120</v>
          </cell>
          <cell r="B4">
            <v>4</v>
          </cell>
        </row>
        <row r="5">
          <cell r="A5">
            <v>121</v>
          </cell>
          <cell r="B5">
            <v>4</v>
          </cell>
        </row>
        <row r="6">
          <cell r="A6">
            <v>122</v>
          </cell>
          <cell r="B6">
            <v>4</v>
          </cell>
        </row>
        <row r="7">
          <cell r="A7">
            <v>123</v>
          </cell>
          <cell r="B7">
            <v>4</v>
          </cell>
        </row>
        <row r="8">
          <cell r="A8">
            <v>125</v>
          </cell>
          <cell r="B8">
            <v>5</v>
          </cell>
        </row>
        <row r="9">
          <cell r="A9">
            <v>126</v>
          </cell>
          <cell r="B9">
            <v>5</v>
          </cell>
        </row>
        <row r="10">
          <cell r="A10">
            <v>130</v>
          </cell>
          <cell r="B10">
            <v>6</v>
          </cell>
        </row>
        <row r="11">
          <cell r="A11">
            <v>150</v>
          </cell>
          <cell r="B11">
            <v>8</v>
          </cell>
        </row>
        <row r="12">
          <cell r="A12">
            <v>151</v>
          </cell>
          <cell r="B12">
            <v>8</v>
          </cell>
        </row>
        <row r="13">
          <cell r="A13">
            <v>152</v>
          </cell>
          <cell r="B13">
            <v>8</v>
          </cell>
        </row>
        <row r="14">
          <cell r="A14">
            <v>153</v>
          </cell>
          <cell r="B14">
            <v>8</v>
          </cell>
        </row>
        <row r="15">
          <cell r="A15">
            <v>154</v>
          </cell>
          <cell r="B15">
            <v>8</v>
          </cell>
        </row>
        <row r="16">
          <cell r="A16">
            <v>155</v>
          </cell>
          <cell r="B16">
            <v>8</v>
          </cell>
        </row>
        <row r="17">
          <cell r="A17">
            <v>156</v>
          </cell>
          <cell r="B17">
            <v>8</v>
          </cell>
        </row>
        <row r="18">
          <cell r="A18">
            <v>157</v>
          </cell>
          <cell r="B18">
            <v>8</v>
          </cell>
        </row>
        <row r="19">
          <cell r="A19">
            <v>158</v>
          </cell>
          <cell r="B19">
            <v>8</v>
          </cell>
        </row>
        <row r="20">
          <cell r="A20">
            <v>159</v>
          </cell>
          <cell r="B20">
            <v>8</v>
          </cell>
        </row>
        <row r="21">
          <cell r="A21">
            <v>160</v>
          </cell>
          <cell r="B21">
            <v>8</v>
          </cell>
        </row>
        <row r="22">
          <cell r="A22">
            <v>161</v>
          </cell>
          <cell r="B22">
            <v>8</v>
          </cell>
        </row>
        <row r="23">
          <cell r="A23">
            <v>162</v>
          </cell>
          <cell r="B23">
            <v>8</v>
          </cell>
        </row>
        <row r="24">
          <cell r="A24">
            <v>163</v>
          </cell>
          <cell r="B24">
            <v>8</v>
          </cell>
        </row>
        <row r="25">
          <cell r="A25">
            <v>164</v>
          </cell>
          <cell r="B25">
            <v>8</v>
          </cell>
        </row>
        <row r="26">
          <cell r="A26">
            <v>165</v>
          </cell>
          <cell r="B26">
            <v>8</v>
          </cell>
        </row>
        <row r="27">
          <cell r="A27">
            <v>166</v>
          </cell>
          <cell r="B27">
            <v>8</v>
          </cell>
        </row>
        <row r="28">
          <cell r="A28">
            <v>167</v>
          </cell>
          <cell r="B28">
            <v>8</v>
          </cell>
        </row>
        <row r="29">
          <cell r="A29">
            <v>168</v>
          </cell>
          <cell r="B29">
            <v>8</v>
          </cell>
        </row>
        <row r="30">
          <cell r="A30">
            <v>169</v>
          </cell>
          <cell r="B30">
            <v>8</v>
          </cell>
        </row>
        <row r="31">
          <cell r="A31">
            <v>170</v>
          </cell>
          <cell r="B31">
            <v>8</v>
          </cell>
        </row>
        <row r="32">
          <cell r="A32">
            <v>171</v>
          </cell>
          <cell r="B32">
            <v>8</v>
          </cell>
        </row>
        <row r="33">
          <cell r="A33">
            <v>172</v>
          </cell>
          <cell r="B33">
            <v>8</v>
          </cell>
        </row>
        <row r="34">
          <cell r="A34">
            <v>173</v>
          </cell>
          <cell r="B34">
            <v>8</v>
          </cell>
        </row>
        <row r="35">
          <cell r="A35">
            <v>174</v>
          </cell>
          <cell r="B35">
            <v>8</v>
          </cell>
        </row>
        <row r="36">
          <cell r="A36">
            <v>175</v>
          </cell>
          <cell r="B36">
            <v>8</v>
          </cell>
        </row>
        <row r="37">
          <cell r="A37">
            <v>176</v>
          </cell>
          <cell r="B37">
            <v>8</v>
          </cell>
        </row>
        <row r="38">
          <cell r="A38">
            <v>177</v>
          </cell>
          <cell r="B38">
            <v>8</v>
          </cell>
        </row>
        <row r="39">
          <cell r="A39">
            <v>178</v>
          </cell>
          <cell r="B39">
            <v>8</v>
          </cell>
        </row>
        <row r="40">
          <cell r="A40">
            <v>179</v>
          </cell>
          <cell r="B40">
            <v>8</v>
          </cell>
        </row>
        <row r="41">
          <cell r="A41">
            <v>180</v>
          </cell>
          <cell r="B41">
            <v>8</v>
          </cell>
        </row>
        <row r="42">
          <cell r="A42">
            <v>181</v>
          </cell>
          <cell r="B42">
            <v>8</v>
          </cell>
        </row>
        <row r="43">
          <cell r="A43">
            <v>182</v>
          </cell>
          <cell r="B43">
            <v>8</v>
          </cell>
        </row>
        <row r="44">
          <cell r="A44">
            <v>183</v>
          </cell>
          <cell r="B44">
            <v>8</v>
          </cell>
        </row>
        <row r="45">
          <cell r="A45">
            <v>184</v>
          </cell>
          <cell r="B45">
            <v>8</v>
          </cell>
        </row>
        <row r="46">
          <cell r="A46">
            <v>185</v>
          </cell>
          <cell r="B46">
            <v>8</v>
          </cell>
        </row>
        <row r="47">
          <cell r="A47">
            <v>186</v>
          </cell>
          <cell r="B47">
            <v>8</v>
          </cell>
        </row>
        <row r="48">
          <cell r="A48">
            <v>187</v>
          </cell>
          <cell r="B48">
            <v>8</v>
          </cell>
        </row>
        <row r="49">
          <cell r="A49">
            <v>188</v>
          </cell>
          <cell r="B49">
            <v>8</v>
          </cell>
        </row>
        <row r="50">
          <cell r="A50">
            <v>189</v>
          </cell>
          <cell r="B50">
            <v>8</v>
          </cell>
        </row>
        <row r="51">
          <cell r="A51">
            <v>190</v>
          </cell>
          <cell r="B51">
            <v>8</v>
          </cell>
        </row>
        <row r="52">
          <cell r="A52">
            <v>191</v>
          </cell>
          <cell r="B52">
            <v>8</v>
          </cell>
        </row>
        <row r="53">
          <cell r="A53">
            <v>192</v>
          </cell>
          <cell r="B53">
            <v>8</v>
          </cell>
        </row>
        <row r="54">
          <cell r="A54">
            <v>193</v>
          </cell>
          <cell r="B54">
            <v>8</v>
          </cell>
        </row>
        <row r="55">
          <cell r="A55">
            <v>194</v>
          </cell>
          <cell r="B55">
            <v>8</v>
          </cell>
        </row>
        <row r="56">
          <cell r="A56">
            <v>200</v>
          </cell>
          <cell r="B56">
            <v>9</v>
          </cell>
        </row>
        <row r="57">
          <cell r="A57">
            <v>201</v>
          </cell>
          <cell r="B57">
            <v>9</v>
          </cell>
        </row>
        <row r="58">
          <cell r="A58">
            <v>202</v>
          </cell>
          <cell r="B58">
            <v>9</v>
          </cell>
        </row>
        <row r="59">
          <cell r="A59">
            <v>203</v>
          </cell>
          <cell r="B59">
            <v>9</v>
          </cell>
        </row>
        <row r="60">
          <cell r="A60">
            <v>204</v>
          </cell>
          <cell r="B60">
            <v>9</v>
          </cell>
        </row>
        <row r="61">
          <cell r="A61">
            <v>205</v>
          </cell>
          <cell r="B61">
            <v>9</v>
          </cell>
        </row>
        <row r="62">
          <cell r="A62">
            <v>206</v>
          </cell>
          <cell r="B62">
            <v>9</v>
          </cell>
        </row>
        <row r="63">
          <cell r="A63">
            <v>207</v>
          </cell>
          <cell r="B63">
            <v>9</v>
          </cell>
        </row>
        <row r="64">
          <cell r="A64">
            <v>208</v>
          </cell>
          <cell r="B64">
            <v>9</v>
          </cell>
        </row>
        <row r="65">
          <cell r="A65">
            <v>209</v>
          </cell>
          <cell r="B65">
            <v>9</v>
          </cell>
        </row>
        <row r="66">
          <cell r="A66">
            <v>210</v>
          </cell>
          <cell r="B66">
            <v>9</v>
          </cell>
        </row>
        <row r="67">
          <cell r="A67">
            <v>211</v>
          </cell>
          <cell r="B67">
            <v>9</v>
          </cell>
        </row>
        <row r="68">
          <cell r="A68">
            <v>212</v>
          </cell>
          <cell r="B68">
            <v>9</v>
          </cell>
        </row>
        <row r="69">
          <cell r="A69">
            <v>213</v>
          </cell>
          <cell r="B69">
            <v>9</v>
          </cell>
        </row>
        <row r="70">
          <cell r="A70">
            <v>214</v>
          </cell>
          <cell r="B70">
            <v>9</v>
          </cell>
        </row>
        <row r="71">
          <cell r="A71">
            <v>215</v>
          </cell>
          <cell r="B71">
            <v>9</v>
          </cell>
        </row>
        <row r="72">
          <cell r="A72">
            <v>216</v>
          </cell>
          <cell r="B72">
            <v>9</v>
          </cell>
        </row>
        <row r="73">
          <cell r="A73">
            <v>217</v>
          </cell>
          <cell r="B73">
            <v>9</v>
          </cell>
        </row>
        <row r="74">
          <cell r="A74">
            <v>218</v>
          </cell>
          <cell r="B74">
            <v>9</v>
          </cell>
        </row>
        <row r="75">
          <cell r="A75">
            <v>219</v>
          </cell>
          <cell r="B75">
            <v>9</v>
          </cell>
        </row>
        <row r="76">
          <cell r="A76">
            <v>220</v>
          </cell>
          <cell r="B76">
            <v>9</v>
          </cell>
        </row>
        <row r="77">
          <cell r="A77">
            <v>221</v>
          </cell>
          <cell r="B77">
            <v>9</v>
          </cell>
        </row>
        <row r="78">
          <cell r="A78">
            <v>222</v>
          </cell>
          <cell r="B78">
            <v>9</v>
          </cell>
        </row>
        <row r="79">
          <cell r="A79">
            <v>223</v>
          </cell>
          <cell r="B79">
            <v>9</v>
          </cell>
        </row>
        <row r="80">
          <cell r="A80">
            <v>224</v>
          </cell>
          <cell r="B80">
            <v>9</v>
          </cell>
        </row>
        <row r="81">
          <cell r="A81">
            <v>225</v>
          </cell>
          <cell r="B81">
            <v>9</v>
          </cell>
        </row>
        <row r="82">
          <cell r="A82">
            <v>226</v>
          </cell>
          <cell r="B82">
            <v>9</v>
          </cell>
        </row>
        <row r="83">
          <cell r="A83">
            <v>227</v>
          </cell>
          <cell r="B83">
            <v>9</v>
          </cell>
        </row>
        <row r="84">
          <cell r="A84">
            <v>228</v>
          </cell>
          <cell r="B84">
            <v>9</v>
          </cell>
        </row>
        <row r="85">
          <cell r="A85">
            <v>229</v>
          </cell>
          <cell r="B85">
            <v>9</v>
          </cell>
        </row>
        <row r="86">
          <cell r="A86">
            <v>230</v>
          </cell>
          <cell r="B86">
            <v>9</v>
          </cell>
        </row>
        <row r="87">
          <cell r="A87">
            <v>231</v>
          </cell>
          <cell r="B87">
            <v>9</v>
          </cell>
        </row>
        <row r="88">
          <cell r="A88">
            <v>232</v>
          </cell>
          <cell r="B88">
            <v>9</v>
          </cell>
        </row>
        <row r="89">
          <cell r="A89">
            <v>233</v>
          </cell>
          <cell r="B89">
            <v>9</v>
          </cell>
        </row>
        <row r="90">
          <cell r="A90">
            <v>234</v>
          </cell>
          <cell r="B90">
            <v>9</v>
          </cell>
        </row>
        <row r="91">
          <cell r="A91">
            <v>235</v>
          </cell>
          <cell r="B91">
            <v>9</v>
          </cell>
        </row>
        <row r="92">
          <cell r="A92">
            <v>236</v>
          </cell>
          <cell r="B92">
            <v>9</v>
          </cell>
        </row>
        <row r="93">
          <cell r="A93">
            <v>237</v>
          </cell>
          <cell r="B93">
            <v>9</v>
          </cell>
        </row>
        <row r="94">
          <cell r="A94">
            <v>238</v>
          </cell>
          <cell r="B94">
            <v>9</v>
          </cell>
        </row>
        <row r="95">
          <cell r="A95">
            <v>239</v>
          </cell>
          <cell r="B95">
            <v>9</v>
          </cell>
        </row>
        <row r="96">
          <cell r="A96">
            <v>240</v>
          </cell>
          <cell r="B96">
            <v>9</v>
          </cell>
        </row>
        <row r="97">
          <cell r="A97">
            <v>241</v>
          </cell>
          <cell r="B97">
            <v>9</v>
          </cell>
        </row>
        <row r="98">
          <cell r="A98">
            <v>242</v>
          </cell>
          <cell r="B98">
            <v>9</v>
          </cell>
        </row>
        <row r="99">
          <cell r="A99">
            <v>243</v>
          </cell>
          <cell r="B99">
            <v>9</v>
          </cell>
        </row>
        <row r="100">
          <cell r="A100">
            <v>244</v>
          </cell>
          <cell r="B100">
            <v>9</v>
          </cell>
        </row>
        <row r="101">
          <cell r="A101">
            <v>245</v>
          </cell>
          <cell r="B101">
            <v>9</v>
          </cell>
        </row>
        <row r="102">
          <cell r="A102">
            <v>246</v>
          </cell>
          <cell r="B102">
            <v>9</v>
          </cell>
        </row>
        <row r="103">
          <cell r="A103">
            <v>247</v>
          </cell>
          <cell r="B103">
            <v>9</v>
          </cell>
        </row>
        <row r="104">
          <cell r="A104">
            <v>248</v>
          </cell>
          <cell r="B104">
            <v>9</v>
          </cell>
        </row>
        <row r="105">
          <cell r="A105">
            <v>249</v>
          </cell>
          <cell r="B105">
            <v>9</v>
          </cell>
        </row>
        <row r="106">
          <cell r="A106">
            <v>250</v>
          </cell>
          <cell r="B106">
            <v>9</v>
          </cell>
        </row>
        <row r="107">
          <cell r="A107">
            <v>251</v>
          </cell>
          <cell r="B107">
            <v>9</v>
          </cell>
        </row>
        <row r="108">
          <cell r="A108">
            <v>252</v>
          </cell>
          <cell r="B108">
            <v>9</v>
          </cell>
        </row>
        <row r="109">
          <cell r="A109">
            <v>253</v>
          </cell>
          <cell r="B109">
            <v>9</v>
          </cell>
        </row>
        <row r="110">
          <cell r="A110">
            <v>254</v>
          </cell>
          <cell r="B110">
            <v>9</v>
          </cell>
        </row>
        <row r="111">
          <cell r="A111">
            <v>255</v>
          </cell>
          <cell r="B111">
            <v>9</v>
          </cell>
        </row>
        <row r="112">
          <cell r="A112">
            <v>256</v>
          </cell>
          <cell r="B112">
            <v>9</v>
          </cell>
        </row>
        <row r="113">
          <cell r="A113">
            <v>257</v>
          </cell>
          <cell r="B113">
            <v>9</v>
          </cell>
        </row>
        <row r="114">
          <cell r="A114">
            <v>258</v>
          </cell>
          <cell r="B114">
            <v>9</v>
          </cell>
        </row>
        <row r="115">
          <cell r="A115">
            <v>259</v>
          </cell>
          <cell r="B115">
            <v>9</v>
          </cell>
        </row>
        <row r="116">
          <cell r="A116">
            <v>260</v>
          </cell>
          <cell r="B116">
            <v>9</v>
          </cell>
        </row>
        <row r="117">
          <cell r="A117">
            <v>261</v>
          </cell>
          <cell r="B117">
            <v>9</v>
          </cell>
        </row>
        <row r="118">
          <cell r="A118">
            <v>262</v>
          </cell>
          <cell r="B118">
            <v>9</v>
          </cell>
        </row>
        <row r="119">
          <cell r="A119">
            <v>263</v>
          </cell>
          <cell r="B119">
            <v>9</v>
          </cell>
        </row>
        <row r="120">
          <cell r="A120">
            <v>264</v>
          </cell>
          <cell r="B120">
            <v>9</v>
          </cell>
        </row>
        <row r="121">
          <cell r="A121">
            <v>265</v>
          </cell>
          <cell r="B121">
            <v>9</v>
          </cell>
        </row>
        <row r="122">
          <cell r="A122">
            <v>266</v>
          </cell>
          <cell r="B122">
            <v>9</v>
          </cell>
        </row>
        <row r="123">
          <cell r="A123">
            <v>267</v>
          </cell>
          <cell r="B123">
            <v>9</v>
          </cell>
        </row>
        <row r="124">
          <cell r="A124">
            <v>280</v>
          </cell>
          <cell r="B124">
            <v>11</v>
          </cell>
        </row>
        <row r="125">
          <cell r="A125">
            <v>281</v>
          </cell>
          <cell r="B125">
            <v>11</v>
          </cell>
        </row>
        <row r="126">
          <cell r="A126">
            <v>282</v>
          </cell>
          <cell r="B126">
            <v>11</v>
          </cell>
        </row>
        <row r="127">
          <cell r="A127">
            <v>283</v>
          </cell>
          <cell r="B127">
            <v>11</v>
          </cell>
        </row>
        <row r="128">
          <cell r="A128">
            <v>284</v>
          </cell>
          <cell r="B128">
            <v>11</v>
          </cell>
        </row>
        <row r="129">
          <cell r="A129">
            <v>285</v>
          </cell>
          <cell r="B129">
            <v>11</v>
          </cell>
        </row>
        <row r="130">
          <cell r="A130">
            <v>286</v>
          </cell>
          <cell r="B130">
            <v>11</v>
          </cell>
        </row>
        <row r="131">
          <cell r="A131">
            <v>287</v>
          </cell>
          <cell r="B131">
            <v>11</v>
          </cell>
        </row>
        <row r="132">
          <cell r="A132">
            <v>288</v>
          </cell>
          <cell r="B132">
            <v>11</v>
          </cell>
        </row>
        <row r="133">
          <cell r="A133">
            <v>289</v>
          </cell>
          <cell r="B133">
            <v>11</v>
          </cell>
        </row>
        <row r="134">
          <cell r="A134">
            <v>290</v>
          </cell>
          <cell r="B134">
            <v>11</v>
          </cell>
        </row>
        <row r="135">
          <cell r="A135">
            <v>291</v>
          </cell>
          <cell r="B135">
            <v>11</v>
          </cell>
        </row>
        <row r="136">
          <cell r="A136">
            <v>292</v>
          </cell>
          <cell r="B136">
            <v>11</v>
          </cell>
        </row>
        <row r="137">
          <cell r="A137">
            <v>293</v>
          </cell>
          <cell r="B137">
            <v>11</v>
          </cell>
        </row>
        <row r="138">
          <cell r="A138">
            <v>294</v>
          </cell>
          <cell r="B138">
            <v>11</v>
          </cell>
        </row>
        <row r="139">
          <cell r="A139">
            <v>295</v>
          </cell>
          <cell r="B139">
            <v>11</v>
          </cell>
        </row>
        <row r="140">
          <cell r="A140">
            <v>296</v>
          </cell>
          <cell r="B140">
            <v>11</v>
          </cell>
        </row>
        <row r="141">
          <cell r="A141">
            <v>297</v>
          </cell>
          <cell r="B141">
            <v>11</v>
          </cell>
        </row>
        <row r="142">
          <cell r="A142">
            <v>298</v>
          </cell>
          <cell r="B142">
            <v>11</v>
          </cell>
        </row>
        <row r="143">
          <cell r="A143">
            <v>299</v>
          </cell>
          <cell r="B143">
            <v>11</v>
          </cell>
        </row>
        <row r="144">
          <cell r="A144">
            <v>300</v>
          </cell>
          <cell r="B144">
            <v>11</v>
          </cell>
        </row>
        <row r="145">
          <cell r="A145">
            <v>301</v>
          </cell>
          <cell r="B145">
            <v>11</v>
          </cell>
        </row>
        <row r="146">
          <cell r="A146">
            <v>302</v>
          </cell>
          <cell r="B146">
            <v>11</v>
          </cell>
        </row>
        <row r="147">
          <cell r="A147">
            <v>303</v>
          </cell>
          <cell r="B147">
            <v>11</v>
          </cell>
        </row>
        <row r="148">
          <cell r="A148">
            <v>304</v>
          </cell>
          <cell r="B148">
            <v>11</v>
          </cell>
        </row>
        <row r="149">
          <cell r="A149">
            <v>305</v>
          </cell>
          <cell r="B149">
            <v>11</v>
          </cell>
        </row>
        <row r="150">
          <cell r="A150">
            <v>306</v>
          </cell>
          <cell r="B150">
            <v>11</v>
          </cell>
        </row>
        <row r="151">
          <cell r="A151">
            <v>307</v>
          </cell>
          <cell r="B151">
            <v>11</v>
          </cell>
        </row>
        <row r="152">
          <cell r="A152">
            <v>308</v>
          </cell>
          <cell r="B152">
            <v>11</v>
          </cell>
        </row>
        <row r="153">
          <cell r="A153">
            <v>309</v>
          </cell>
          <cell r="B153">
            <v>11</v>
          </cell>
        </row>
        <row r="154">
          <cell r="A154">
            <v>310</v>
          </cell>
          <cell r="B154">
            <v>11</v>
          </cell>
        </row>
        <row r="155">
          <cell r="A155">
            <v>311</v>
          </cell>
          <cell r="B155">
            <v>11</v>
          </cell>
        </row>
        <row r="156">
          <cell r="A156">
            <v>312</v>
          </cell>
          <cell r="B156">
            <v>11</v>
          </cell>
        </row>
        <row r="157">
          <cell r="A157">
            <v>313</v>
          </cell>
          <cell r="B157">
            <v>11</v>
          </cell>
        </row>
        <row r="158">
          <cell r="A158">
            <v>314</v>
          </cell>
          <cell r="B158">
            <v>11</v>
          </cell>
        </row>
        <row r="159">
          <cell r="A159">
            <v>320</v>
          </cell>
          <cell r="B159">
            <v>12</v>
          </cell>
        </row>
        <row r="160">
          <cell r="A160">
            <v>340</v>
          </cell>
          <cell r="B160">
            <v>16</v>
          </cell>
        </row>
        <row r="161">
          <cell r="A161">
            <v>341</v>
          </cell>
          <cell r="B161">
            <v>17</v>
          </cell>
        </row>
        <row r="162">
          <cell r="A162">
            <v>342</v>
          </cell>
          <cell r="B162">
            <v>35</v>
          </cell>
        </row>
        <row r="163">
          <cell r="A163">
            <v>343</v>
          </cell>
          <cell r="B163">
            <v>13</v>
          </cell>
        </row>
        <row r="164">
          <cell r="A164">
            <v>355</v>
          </cell>
          <cell r="B164">
            <v>18</v>
          </cell>
        </row>
        <row r="165">
          <cell r="A165">
            <v>356</v>
          </cell>
          <cell r="B165">
            <v>19</v>
          </cell>
        </row>
        <row r="166">
          <cell r="A166">
            <v>365</v>
          </cell>
          <cell r="B166">
            <v>20</v>
          </cell>
        </row>
        <row r="167">
          <cell r="A167">
            <v>370</v>
          </cell>
          <cell r="B167">
            <v>23</v>
          </cell>
        </row>
        <row r="168">
          <cell r="A168">
            <v>372</v>
          </cell>
          <cell r="B168">
            <v>24</v>
          </cell>
        </row>
        <row r="169">
          <cell r="A169">
            <v>375</v>
          </cell>
          <cell r="B169">
            <v>25</v>
          </cell>
        </row>
        <row r="170">
          <cell r="A170">
            <v>380</v>
          </cell>
          <cell r="B170">
            <v>26</v>
          </cell>
        </row>
        <row r="171">
          <cell r="A171">
            <v>389</v>
          </cell>
          <cell r="B171">
            <v>26</v>
          </cell>
        </row>
        <row r="172">
          <cell r="A172">
            <v>400</v>
          </cell>
          <cell r="B172">
            <v>27</v>
          </cell>
        </row>
        <row r="173">
          <cell r="A173">
            <v>410</v>
          </cell>
          <cell r="B173">
            <v>29</v>
          </cell>
        </row>
        <row r="174">
          <cell r="A174">
            <v>411</v>
          </cell>
          <cell r="B174">
            <v>31</v>
          </cell>
        </row>
        <row r="175">
          <cell r="A175">
            <v>419</v>
          </cell>
          <cell r="B175">
            <v>37</v>
          </cell>
        </row>
        <row r="176">
          <cell r="A176">
            <v>420</v>
          </cell>
          <cell r="B176">
            <v>37</v>
          </cell>
        </row>
        <row r="177">
          <cell r="A177">
            <v>430</v>
          </cell>
          <cell r="B177">
            <v>39</v>
          </cell>
        </row>
        <row r="178">
          <cell r="A178">
            <v>431</v>
          </cell>
          <cell r="B178">
            <v>39</v>
          </cell>
        </row>
        <row r="179">
          <cell r="A179">
            <v>432</v>
          </cell>
          <cell r="B179">
            <v>39</v>
          </cell>
        </row>
        <row r="180">
          <cell r="A180">
            <v>433</v>
          </cell>
          <cell r="B180">
            <v>39</v>
          </cell>
        </row>
        <row r="181">
          <cell r="A181">
            <v>434</v>
          </cell>
          <cell r="B181">
            <v>39</v>
          </cell>
        </row>
        <row r="182">
          <cell r="A182">
            <v>440</v>
          </cell>
          <cell r="B182">
            <v>44</v>
          </cell>
        </row>
        <row r="183">
          <cell r="A183">
            <v>445</v>
          </cell>
          <cell r="B183">
            <v>45</v>
          </cell>
        </row>
        <row r="184">
          <cell r="A184">
            <v>465</v>
          </cell>
          <cell r="B184">
            <v>76</v>
          </cell>
        </row>
        <row r="185">
          <cell r="A185">
            <v>536</v>
          </cell>
          <cell r="B185">
            <v>52</v>
          </cell>
        </row>
        <row r="186">
          <cell r="A186">
            <v>556</v>
          </cell>
          <cell r="B186">
            <v>53</v>
          </cell>
        </row>
        <row r="187">
          <cell r="A187">
            <v>613</v>
          </cell>
          <cell r="B187">
            <v>55</v>
          </cell>
        </row>
        <row r="188">
          <cell r="A188">
            <v>635</v>
          </cell>
          <cell r="B188">
            <v>57</v>
          </cell>
        </row>
        <row r="189">
          <cell r="A189">
            <v>656</v>
          </cell>
          <cell r="B189">
            <v>58</v>
          </cell>
        </row>
        <row r="190">
          <cell r="A190">
            <v>690</v>
          </cell>
          <cell r="B190">
            <v>59</v>
          </cell>
        </row>
        <row r="191">
          <cell r="A191">
            <v>468</v>
          </cell>
          <cell r="B191">
            <v>76</v>
          </cell>
        </row>
      </sheetData>
      <sheetData sheetId="1"/>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C Conversion"/>
      <sheetName val="Historical"/>
      <sheetName val="Current"/>
      <sheetName val="Sheet3"/>
    </sheetNames>
    <sheetDataSet>
      <sheetData sheetId="0">
        <row r="1">
          <cell r="A1">
            <v>100</v>
          </cell>
          <cell r="B1">
            <v>2</v>
          </cell>
        </row>
        <row r="2">
          <cell r="A2">
            <v>105</v>
          </cell>
          <cell r="B2">
            <v>3</v>
          </cell>
        </row>
        <row r="3">
          <cell r="A3">
            <v>106</v>
          </cell>
          <cell r="B3">
            <v>3</v>
          </cell>
        </row>
        <row r="4">
          <cell r="A4">
            <v>120</v>
          </cell>
          <cell r="B4">
            <v>4</v>
          </cell>
        </row>
        <row r="5">
          <cell r="A5">
            <v>121</v>
          </cell>
          <cell r="B5">
            <v>4</v>
          </cell>
        </row>
        <row r="6">
          <cell r="A6">
            <v>122</v>
          </cell>
          <cell r="B6">
            <v>4</v>
          </cell>
        </row>
        <row r="7">
          <cell r="A7">
            <v>123</v>
          </cell>
          <cell r="B7">
            <v>4</v>
          </cell>
        </row>
        <row r="8">
          <cell r="A8">
            <v>125</v>
          </cell>
          <cell r="B8">
            <v>5</v>
          </cell>
        </row>
        <row r="9">
          <cell r="A9">
            <v>126</v>
          </cell>
          <cell r="B9">
            <v>5</v>
          </cell>
        </row>
        <row r="10">
          <cell r="A10">
            <v>130</v>
          </cell>
          <cell r="B10">
            <v>6</v>
          </cell>
        </row>
        <row r="11">
          <cell r="A11">
            <v>150</v>
          </cell>
          <cell r="B11">
            <v>8</v>
          </cell>
        </row>
        <row r="12">
          <cell r="A12">
            <v>151</v>
          </cell>
          <cell r="B12">
            <v>8</v>
          </cell>
        </row>
        <row r="13">
          <cell r="A13">
            <v>152</v>
          </cell>
          <cell r="B13">
            <v>8</v>
          </cell>
        </row>
        <row r="14">
          <cell r="A14">
            <v>153</v>
          </cell>
          <cell r="B14">
            <v>8</v>
          </cell>
        </row>
        <row r="15">
          <cell r="A15">
            <v>154</v>
          </cell>
          <cell r="B15">
            <v>8</v>
          </cell>
        </row>
        <row r="16">
          <cell r="A16">
            <v>155</v>
          </cell>
          <cell r="B16">
            <v>8</v>
          </cell>
        </row>
        <row r="17">
          <cell r="A17">
            <v>156</v>
          </cell>
          <cell r="B17">
            <v>8</v>
          </cell>
        </row>
        <row r="18">
          <cell r="A18">
            <v>157</v>
          </cell>
          <cell r="B18">
            <v>8</v>
          </cell>
        </row>
        <row r="19">
          <cell r="A19">
            <v>158</v>
          </cell>
          <cell r="B19">
            <v>8</v>
          </cell>
        </row>
        <row r="20">
          <cell r="A20">
            <v>159</v>
          </cell>
          <cell r="B20">
            <v>8</v>
          </cell>
        </row>
        <row r="21">
          <cell r="A21">
            <v>160</v>
          </cell>
          <cell r="B21">
            <v>8</v>
          </cell>
        </row>
        <row r="22">
          <cell r="A22">
            <v>161</v>
          </cell>
          <cell r="B22">
            <v>8</v>
          </cell>
        </row>
        <row r="23">
          <cell r="A23">
            <v>162</v>
          </cell>
          <cell r="B23">
            <v>8</v>
          </cell>
        </row>
        <row r="24">
          <cell r="A24">
            <v>163</v>
          </cell>
          <cell r="B24">
            <v>8</v>
          </cell>
        </row>
        <row r="25">
          <cell r="A25">
            <v>164</v>
          </cell>
          <cell r="B25">
            <v>8</v>
          </cell>
        </row>
        <row r="26">
          <cell r="A26">
            <v>165</v>
          </cell>
          <cell r="B26">
            <v>8</v>
          </cell>
        </row>
        <row r="27">
          <cell r="A27">
            <v>166</v>
          </cell>
          <cell r="B27">
            <v>8</v>
          </cell>
        </row>
        <row r="28">
          <cell r="A28">
            <v>167</v>
          </cell>
          <cell r="B28">
            <v>8</v>
          </cell>
        </row>
        <row r="29">
          <cell r="A29">
            <v>168</v>
          </cell>
          <cell r="B29">
            <v>8</v>
          </cell>
        </row>
        <row r="30">
          <cell r="A30">
            <v>169</v>
          </cell>
          <cell r="B30">
            <v>8</v>
          </cell>
        </row>
        <row r="31">
          <cell r="A31">
            <v>170</v>
          </cell>
          <cell r="B31">
            <v>8</v>
          </cell>
        </row>
        <row r="32">
          <cell r="A32">
            <v>171</v>
          </cell>
          <cell r="B32">
            <v>8</v>
          </cell>
        </row>
        <row r="33">
          <cell r="A33">
            <v>172</v>
          </cell>
          <cell r="B33">
            <v>8</v>
          </cell>
        </row>
        <row r="34">
          <cell r="A34">
            <v>173</v>
          </cell>
          <cell r="B34">
            <v>8</v>
          </cell>
        </row>
        <row r="35">
          <cell r="A35">
            <v>174</v>
          </cell>
          <cell r="B35">
            <v>8</v>
          </cell>
        </row>
        <row r="36">
          <cell r="A36">
            <v>175</v>
          </cell>
          <cell r="B36">
            <v>8</v>
          </cell>
        </row>
        <row r="37">
          <cell r="A37">
            <v>176</v>
          </cell>
          <cell r="B37">
            <v>8</v>
          </cell>
        </row>
        <row r="38">
          <cell r="A38">
            <v>177</v>
          </cell>
          <cell r="B38">
            <v>8</v>
          </cell>
        </row>
        <row r="39">
          <cell r="A39">
            <v>178</v>
          </cell>
          <cell r="B39">
            <v>8</v>
          </cell>
        </row>
        <row r="40">
          <cell r="A40">
            <v>179</v>
          </cell>
          <cell r="B40">
            <v>8</v>
          </cell>
        </row>
        <row r="41">
          <cell r="A41">
            <v>180</v>
          </cell>
          <cell r="B41">
            <v>8</v>
          </cell>
        </row>
        <row r="42">
          <cell r="A42">
            <v>181</v>
          </cell>
          <cell r="B42">
            <v>8</v>
          </cell>
        </row>
        <row r="43">
          <cell r="A43">
            <v>182</v>
          </cell>
          <cell r="B43">
            <v>8</v>
          </cell>
        </row>
        <row r="44">
          <cell r="A44">
            <v>183</v>
          </cell>
          <cell r="B44">
            <v>8</v>
          </cell>
        </row>
        <row r="45">
          <cell r="A45">
            <v>184</v>
          </cell>
          <cell r="B45">
            <v>8</v>
          </cell>
        </row>
        <row r="46">
          <cell r="A46">
            <v>185</v>
          </cell>
          <cell r="B46">
            <v>8</v>
          </cell>
        </row>
        <row r="47">
          <cell r="A47">
            <v>186</v>
          </cell>
          <cell r="B47">
            <v>8</v>
          </cell>
        </row>
        <row r="48">
          <cell r="A48">
            <v>187</v>
          </cell>
          <cell r="B48">
            <v>8</v>
          </cell>
        </row>
        <row r="49">
          <cell r="A49">
            <v>188</v>
          </cell>
          <cell r="B49">
            <v>8</v>
          </cell>
        </row>
        <row r="50">
          <cell r="A50">
            <v>189</v>
          </cell>
          <cell r="B50">
            <v>8</v>
          </cell>
        </row>
        <row r="51">
          <cell r="A51">
            <v>190</v>
          </cell>
          <cell r="B51">
            <v>8</v>
          </cell>
        </row>
        <row r="52">
          <cell r="A52">
            <v>191</v>
          </cell>
          <cell r="B52">
            <v>8</v>
          </cell>
        </row>
        <row r="53">
          <cell r="A53">
            <v>192</v>
          </cell>
          <cell r="B53">
            <v>8</v>
          </cell>
        </row>
        <row r="54">
          <cell r="A54">
            <v>193</v>
          </cell>
          <cell r="B54">
            <v>8</v>
          </cell>
        </row>
        <row r="55">
          <cell r="A55">
            <v>194</v>
          </cell>
          <cell r="B55">
            <v>8</v>
          </cell>
        </row>
        <row r="56">
          <cell r="A56">
            <v>200</v>
          </cell>
          <cell r="B56">
            <v>9</v>
          </cell>
        </row>
        <row r="57">
          <cell r="A57">
            <v>201</v>
          </cell>
          <cell r="B57">
            <v>9</v>
          </cell>
        </row>
        <row r="58">
          <cell r="A58">
            <v>202</v>
          </cell>
          <cell r="B58">
            <v>9</v>
          </cell>
        </row>
        <row r="59">
          <cell r="A59">
            <v>203</v>
          </cell>
          <cell r="B59">
            <v>9</v>
          </cell>
        </row>
        <row r="60">
          <cell r="A60">
            <v>204</v>
          </cell>
          <cell r="B60">
            <v>9</v>
          </cell>
        </row>
        <row r="61">
          <cell r="A61">
            <v>205</v>
          </cell>
          <cell r="B61">
            <v>9</v>
          </cell>
        </row>
        <row r="62">
          <cell r="A62">
            <v>206</v>
          </cell>
          <cell r="B62">
            <v>9</v>
          </cell>
        </row>
        <row r="63">
          <cell r="A63">
            <v>207</v>
          </cell>
          <cell r="B63">
            <v>9</v>
          </cell>
        </row>
        <row r="64">
          <cell r="A64">
            <v>208</v>
          </cell>
          <cell r="B64">
            <v>9</v>
          </cell>
        </row>
        <row r="65">
          <cell r="A65">
            <v>209</v>
          </cell>
          <cell r="B65">
            <v>9</v>
          </cell>
        </row>
        <row r="66">
          <cell r="A66">
            <v>210</v>
          </cell>
          <cell r="B66">
            <v>9</v>
          </cell>
        </row>
        <row r="67">
          <cell r="A67">
            <v>211</v>
          </cell>
          <cell r="B67">
            <v>9</v>
          </cell>
        </row>
        <row r="68">
          <cell r="A68">
            <v>212</v>
          </cell>
          <cell r="B68">
            <v>9</v>
          </cell>
        </row>
        <row r="69">
          <cell r="A69">
            <v>213</v>
          </cell>
          <cell r="B69">
            <v>9</v>
          </cell>
        </row>
        <row r="70">
          <cell r="A70">
            <v>214</v>
          </cell>
          <cell r="B70">
            <v>9</v>
          </cell>
        </row>
        <row r="71">
          <cell r="A71">
            <v>215</v>
          </cell>
          <cell r="B71">
            <v>9</v>
          </cell>
        </row>
        <row r="72">
          <cell r="A72">
            <v>216</v>
          </cell>
          <cell r="B72">
            <v>9</v>
          </cell>
        </row>
        <row r="73">
          <cell r="A73">
            <v>217</v>
          </cell>
          <cell r="B73">
            <v>9</v>
          </cell>
        </row>
        <row r="74">
          <cell r="A74">
            <v>218</v>
          </cell>
          <cell r="B74">
            <v>9</v>
          </cell>
        </row>
        <row r="75">
          <cell r="A75">
            <v>219</v>
          </cell>
          <cell r="B75">
            <v>9</v>
          </cell>
        </row>
        <row r="76">
          <cell r="A76">
            <v>220</v>
          </cell>
          <cell r="B76">
            <v>9</v>
          </cell>
        </row>
        <row r="77">
          <cell r="A77">
            <v>221</v>
          </cell>
          <cell r="B77">
            <v>9</v>
          </cell>
        </row>
        <row r="78">
          <cell r="A78">
            <v>222</v>
          </cell>
          <cell r="B78">
            <v>9</v>
          </cell>
        </row>
        <row r="79">
          <cell r="A79">
            <v>223</v>
          </cell>
          <cell r="B79">
            <v>9</v>
          </cell>
        </row>
        <row r="80">
          <cell r="A80">
            <v>224</v>
          </cell>
          <cell r="B80">
            <v>9</v>
          </cell>
        </row>
        <row r="81">
          <cell r="A81">
            <v>225</v>
          </cell>
          <cell r="B81">
            <v>9</v>
          </cell>
        </row>
        <row r="82">
          <cell r="A82">
            <v>226</v>
          </cell>
          <cell r="B82">
            <v>9</v>
          </cell>
        </row>
        <row r="83">
          <cell r="A83">
            <v>227</v>
          </cell>
          <cell r="B83">
            <v>9</v>
          </cell>
        </row>
        <row r="84">
          <cell r="A84">
            <v>228</v>
          </cell>
          <cell r="B84">
            <v>9</v>
          </cell>
        </row>
        <row r="85">
          <cell r="A85">
            <v>229</v>
          </cell>
          <cell r="B85">
            <v>9</v>
          </cell>
        </row>
        <row r="86">
          <cell r="A86">
            <v>230</v>
          </cell>
          <cell r="B86">
            <v>9</v>
          </cell>
        </row>
        <row r="87">
          <cell r="A87">
            <v>231</v>
          </cell>
          <cell r="B87">
            <v>9</v>
          </cell>
        </row>
        <row r="88">
          <cell r="A88">
            <v>232</v>
          </cell>
          <cell r="B88">
            <v>9</v>
          </cell>
        </row>
        <row r="89">
          <cell r="A89">
            <v>233</v>
          </cell>
          <cell r="B89">
            <v>9</v>
          </cell>
        </row>
        <row r="90">
          <cell r="A90">
            <v>234</v>
          </cell>
          <cell r="B90">
            <v>9</v>
          </cell>
        </row>
        <row r="91">
          <cell r="A91">
            <v>235</v>
          </cell>
          <cell r="B91">
            <v>9</v>
          </cell>
        </row>
        <row r="92">
          <cell r="A92">
            <v>236</v>
          </cell>
          <cell r="B92">
            <v>9</v>
          </cell>
        </row>
        <row r="93">
          <cell r="A93">
            <v>237</v>
          </cell>
          <cell r="B93">
            <v>9</v>
          </cell>
        </row>
        <row r="94">
          <cell r="A94">
            <v>238</v>
          </cell>
          <cell r="B94">
            <v>9</v>
          </cell>
        </row>
        <row r="95">
          <cell r="A95">
            <v>239</v>
          </cell>
          <cell r="B95">
            <v>9</v>
          </cell>
        </row>
        <row r="96">
          <cell r="A96">
            <v>240</v>
          </cell>
          <cell r="B96">
            <v>9</v>
          </cell>
        </row>
        <row r="97">
          <cell r="A97">
            <v>241</v>
          </cell>
          <cell r="B97">
            <v>9</v>
          </cell>
        </row>
        <row r="98">
          <cell r="A98">
            <v>242</v>
          </cell>
          <cell r="B98">
            <v>9</v>
          </cell>
        </row>
        <row r="99">
          <cell r="A99">
            <v>243</v>
          </cell>
          <cell r="B99">
            <v>9</v>
          </cell>
        </row>
        <row r="100">
          <cell r="A100">
            <v>244</v>
          </cell>
          <cell r="B100">
            <v>9</v>
          </cell>
        </row>
        <row r="101">
          <cell r="A101">
            <v>245</v>
          </cell>
          <cell r="B101">
            <v>9</v>
          </cell>
        </row>
        <row r="102">
          <cell r="A102">
            <v>246</v>
          </cell>
          <cell r="B102">
            <v>9</v>
          </cell>
        </row>
        <row r="103">
          <cell r="A103">
            <v>247</v>
          </cell>
          <cell r="B103">
            <v>9</v>
          </cell>
        </row>
        <row r="104">
          <cell r="A104">
            <v>248</v>
          </cell>
          <cell r="B104">
            <v>9</v>
          </cell>
        </row>
        <row r="105">
          <cell r="A105">
            <v>249</v>
          </cell>
          <cell r="B105">
            <v>9</v>
          </cell>
        </row>
        <row r="106">
          <cell r="A106">
            <v>250</v>
          </cell>
          <cell r="B106">
            <v>9</v>
          </cell>
        </row>
        <row r="107">
          <cell r="A107">
            <v>251</v>
          </cell>
          <cell r="B107">
            <v>9</v>
          </cell>
        </row>
        <row r="108">
          <cell r="A108">
            <v>252</v>
          </cell>
          <cell r="B108">
            <v>9</v>
          </cell>
        </row>
        <row r="109">
          <cell r="A109">
            <v>253</v>
          </cell>
          <cell r="B109">
            <v>9</v>
          </cell>
        </row>
        <row r="110">
          <cell r="A110">
            <v>254</v>
          </cell>
          <cell r="B110">
            <v>9</v>
          </cell>
        </row>
        <row r="111">
          <cell r="A111">
            <v>255</v>
          </cell>
          <cell r="B111">
            <v>9</v>
          </cell>
        </row>
        <row r="112">
          <cell r="A112">
            <v>256</v>
          </cell>
          <cell r="B112">
            <v>9</v>
          </cell>
        </row>
        <row r="113">
          <cell r="A113">
            <v>257</v>
          </cell>
          <cell r="B113">
            <v>9</v>
          </cell>
        </row>
        <row r="114">
          <cell r="A114">
            <v>258</v>
          </cell>
          <cell r="B114">
            <v>9</v>
          </cell>
        </row>
        <row r="115">
          <cell r="A115">
            <v>259</v>
          </cell>
          <cell r="B115">
            <v>9</v>
          </cell>
        </row>
        <row r="116">
          <cell r="A116">
            <v>260</v>
          </cell>
          <cell r="B116">
            <v>9</v>
          </cell>
        </row>
        <row r="117">
          <cell r="A117">
            <v>261</v>
          </cell>
          <cell r="B117">
            <v>9</v>
          </cell>
        </row>
        <row r="118">
          <cell r="A118">
            <v>262</v>
          </cell>
          <cell r="B118">
            <v>9</v>
          </cell>
        </row>
        <row r="119">
          <cell r="A119">
            <v>263</v>
          </cell>
          <cell r="B119">
            <v>9</v>
          </cell>
        </row>
        <row r="120">
          <cell r="A120">
            <v>264</v>
          </cell>
          <cell r="B120">
            <v>9</v>
          </cell>
        </row>
        <row r="121">
          <cell r="A121">
            <v>265</v>
          </cell>
          <cell r="B121">
            <v>9</v>
          </cell>
        </row>
        <row r="122">
          <cell r="A122">
            <v>266</v>
          </cell>
          <cell r="B122">
            <v>9</v>
          </cell>
        </row>
        <row r="123">
          <cell r="A123">
            <v>267</v>
          </cell>
          <cell r="B123">
            <v>9</v>
          </cell>
        </row>
        <row r="124">
          <cell r="A124">
            <v>280</v>
          </cell>
          <cell r="B124">
            <v>11</v>
          </cell>
        </row>
        <row r="125">
          <cell r="A125">
            <v>281</v>
          </cell>
          <cell r="B125">
            <v>11</v>
          </cell>
        </row>
        <row r="126">
          <cell r="A126">
            <v>282</v>
          </cell>
          <cell r="B126">
            <v>11</v>
          </cell>
        </row>
        <row r="127">
          <cell r="A127">
            <v>283</v>
          </cell>
          <cell r="B127">
            <v>11</v>
          </cell>
        </row>
        <row r="128">
          <cell r="A128">
            <v>284</v>
          </cell>
          <cell r="B128">
            <v>11</v>
          </cell>
        </row>
        <row r="129">
          <cell r="A129">
            <v>285</v>
          </cell>
          <cell r="B129">
            <v>11</v>
          </cell>
        </row>
        <row r="130">
          <cell r="A130">
            <v>286</v>
          </cell>
          <cell r="B130">
            <v>11</v>
          </cell>
        </row>
        <row r="131">
          <cell r="A131">
            <v>287</v>
          </cell>
          <cell r="B131">
            <v>11</v>
          </cell>
        </row>
        <row r="132">
          <cell r="A132">
            <v>288</v>
          </cell>
          <cell r="B132">
            <v>11</v>
          </cell>
        </row>
        <row r="133">
          <cell r="A133">
            <v>289</v>
          </cell>
          <cell r="B133">
            <v>11</v>
          </cell>
        </row>
        <row r="134">
          <cell r="A134">
            <v>290</v>
          </cell>
          <cell r="B134">
            <v>11</v>
          </cell>
        </row>
        <row r="135">
          <cell r="A135">
            <v>291</v>
          </cell>
          <cell r="B135">
            <v>11</v>
          </cell>
        </row>
        <row r="136">
          <cell r="A136">
            <v>292</v>
          </cell>
          <cell r="B136">
            <v>11</v>
          </cell>
        </row>
        <row r="137">
          <cell r="A137">
            <v>293</v>
          </cell>
          <cell r="B137">
            <v>11</v>
          </cell>
        </row>
        <row r="138">
          <cell r="A138">
            <v>294</v>
          </cell>
          <cell r="B138">
            <v>11</v>
          </cell>
        </row>
        <row r="139">
          <cell r="A139">
            <v>295</v>
          </cell>
          <cell r="B139">
            <v>11</v>
          </cell>
        </row>
        <row r="140">
          <cell r="A140">
            <v>296</v>
          </cell>
          <cell r="B140">
            <v>11</v>
          </cell>
        </row>
        <row r="141">
          <cell r="A141">
            <v>297</v>
          </cell>
          <cell r="B141">
            <v>11</v>
          </cell>
        </row>
        <row r="142">
          <cell r="A142">
            <v>298</v>
          </cell>
          <cell r="B142">
            <v>11</v>
          </cell>
        </row>
        <row r="143">
          <cell r="A143">
            <v>299</v>
          </cell>
          <cell r="B143">
            <v>11</v>
          </cell>
        </row>
        <row r="144">
          <cell r="A144">
            <v>300</v>
          </cell>
          <cell r="B144">
            <v>11</v>
          </cell>
        </row>
        <row r="145">
          <cell r="A145">
            <v>301</v>
          </cell>
          <cell r="B145">
            <v>11</v>
          </cell>
        </row>
        <row r="146">
          <cell r="A146">
            <v>302</v>
          </cell>
          <cell r="B146">
            <v>11</v>
          </cell>
        </row>
        <row r="147">
          <cell r="A147">
            <v>303</v>
          </cell>
          <cell r="B147">
            <v>11</v>
          </cell>
        </row>
        <row r="148">
          <cell r="A148">
            <v>304</v>
          </cell>
          <cell r="B148">
            <v>11</v>
          </cell>
        </row>
        <row r="149">
          <cell r="A149">
            <v>305</v>
          </cell>
          <cell r="B149">
            <v>11</v>
          </cell>
        </row>
        <row r="150">
          <cell r="A150">
            <v>306</v>
          </cell>
          <cell r="B150">
            <v>11</v>
          </cell>
        </row>
        <row r="151">
          <cell r="A151">
            <v>307</v>
          </cell>
          <cell r="B151">
            <v>11</v>
          </cell>
        </row>
        <row r="152">
          <cell r="A152">
            <v>308</v>
          </cell>
          <cell r="B152">
            <v>11</v>
          </cell>
        </row>
        <row r="153">
          <cell r="A153">
            <v>309</v>
          </cell>
          <cell r="B153">
            <v>11</v>
          </cell>
        </row>
        <row r="154">
          <cell r="A154">
            <v>310</v>
          </cell>
          <cell r="B154">
            <v>11</v>
          </cell>
        </row>
        <row r="155">
          <cell r="A155">
            <v>311</v>
          </cell>
          <cell r="B155">
            <v>11</v>
          </cell>
        </row>
        <row r="156">
          <cell r="A156">
            <v>312</v>
          </cell>
          <cell r="B156">
            <v>11</v>
          </cell>
        </row>
        <row r="157">
          <cell r="A157">
            <v>313</v>
          </cell>
          <cell r="B157">
            <v>11</v>
          </cell>
        </row>
        <row r="158">
          <cell r="A158">
            <v>314</v>
          </cell>
          <cell r="B158">
            <v>11</v>
          </cell>
        </row>
        <row r="159">
          <cell r="A159">
            <v>320</v>
          </cell>
          <cell r="B159">
            <v>12</v>
          </cell>
        </row>
        <row r="160">
          <cell r="A160">
            <v>340</v>
          </cell>
          <cell r="B160">
            <v>16</v>
          </cell>
        </row>
        <row r="161">
          <cell r="A161">
            <v>341</v>
          </cell>
          <cell r="B161">
            <v>17</v>
          </cell>
        </row>
        <row r="162">
          <cell r="A162">
            <v>342</v>
          </cell>
          <cell r="B162">
            <v>35</v>
          </cell>
        </row>
        <row r="163">
          <cell r="A163">
            <v>343</v>
          </cell>
          <cell r="B163">
            <v>13</v>
          </cell>
        </row>
        <row r="164">
          <cell r="A164">
            <v>355</v>
          </cell>
          <cell r="B164">
            <v>18</v>
          </cell>
        </row>
        <row r="165">
          <cell r="A165">
            <v>356</v>
          </cell>
          <cell r="B165">
            <v>19</v>
          </cell>
        </row>
        <row r="166">
          <cell r="A166">
            <v>365</v>
          </cell>
          <cell r="B166">
            <v>20</v>
          </cell>
        </row>
        <row r="167">
          <cell r="A167">
            <v>370</v>
          </cell>
          <cell r="B167">
            <v>23</v>
          </cell>
        </row>
        <row r="168">
          <cell r="A168">
            <v>372</v>
          </cell>
          <cell r="B168">
            <v>24</v>
          </cell>
        </row>
        <row r="169">
          <cell r="A169">
            <v>375</v>
          </cell>
          <cell r="B169">
            <v>25</v>
          </cell>
        </row>
        <row r="170">
          <cell r="A170">
            <v>380</v>
          </cell>
          <cell r="B170">
            <v>26</v>
          </cell>
        </row>
        <row r="171">
          <cell r="A171">
            <v>389</v>
          </cell>
          <cell r="B171">
            <v>26</v>
          </cell>
        </row>
        <row r="172">
          <cell r="A172">
            <v>400</v>
          </cell>
          <cell r="B172">
            <v>27</v>
          </cell>
        </row>
        <row r="173">
          <cell r="A173">
            <v>410</v>
          </cell>
          <cell r="B173">
            <v>29</v>
          </cell>
        </row>
        <row r="174">
          <cell r="A174">
            <v>411</v>
          </cell>
          <cell r="B174">
            <v>31</v>
          </cell>
        </row>
        <row r="175">
          <cell r="A175">
            <v>419</v>
          </cell>
          <cell r="B175">
            <v>37</v>
          </cell>
        </row>
        <row r="176">
          <cell r="A176">
            <v>420</v>
          </cell>
          <cell r="B176">
            <v>37</v>
          </cell>
        </row>
        <row r="177">
          <cell r="A177">
            <v>430</v>
          </cell>
          <cell r="B177">
            <v>39</v>
          </cell>
        </row>
        <row r="178">
          <cell r="A178">
            <v>431</v>
          </cell>
          <cell r="B178">
            <v>39</v>
          </cell>
        </row>
        <row r="179">
          <cell r="A179">
            <v>432</v>
          </cell>
          <cell r="B179">
            <v>39</v>
          </cell>
        </row>
        <row r="180">
          <cell r="A180">
            <v>433</v>
          </cell>
          <cell r="B180">
            <v>39</v>
          </cell>
        </row>
        <row r="181">
          <cell r="A181">
            <v>434</v>
          </cell>
          <cell r="B181">
            <v>39</v>
          </cell>
        </row>
        <row r="182">
          <cell r="A182">
            <v>440</v>
          </cell>
          <cell r="B182">
            <v>44</v>
          </cell>
        </row>
        <row r="183">
          <cell r="A183">
            <v>445</v>
          </cell>
          <cell r="B183">
            <v>45</v>
          </cell>
        </row>
        <row r="184">
          <cell r="A184">
            <v>465</v>
          </cell>
          <cell r="B184">
            <v>76</v>
          </cell>
        </row>
        <row r="185">
          <cell r="A185">
            <v>536</v>
          </cell>
          <cell r="B185">
            <v>52</v>
          </cell>
        </row>
        <row r="186">
          <cell r="A186">
            <v>556</v>
          </cell>
          <cell r="B186">
            <v>53</v>
          </cell>
        </row>
        <row r="187">
          <cell r="A187">
            <v>613</v>
          </cell>
          <cell r="B187">
            <v>55</v>
          </cell>
        </row>
        <row r="188">
          <cell r="A188">
            <v>635</v>
          </cell>
          <cell r="B188">
            <v>57</v>
          </cell>
        </row>
        <row r="189">
          <cell r="A189">
            <v>656</v>
          </cell>
          <cell r="B189">
            <v>58</v>
          </cell>
        </row>
        <row r="190">
          <cell r="A190">
            <v>690</v>
          </cell>
          <cell r="B190">
            <v>59</v>
          </cell>
        </row>
        <row r="191">
          <cell r="A191">
            <v>468</v>
          </cell>
          <cell r="B191">
            <v>76</v>
          </cell>
        </row>
      </sheetData>
      <sheetData sheetId="1"/>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C Conversion"/>
      <sheetName val="Historical"/>
      <sheetName val="Current"/>
      <sheetName val="Sheet3"/>
    </sheetNames>
    <sheetDataSet>
      <sheetData sheetId="0">
        <row r="1">
          <cell r="A1">
            <v>100</v>
          </cell>
          <cell r="B1">
            <v>2</v>
          </cell>
        </row>
        <row r="2">
          <cell r="A2">
            <v>105</v>
          </cell>
          <cell r="B2">
            <v>3</v>
          </cell>
        </row>
        <row r="3">
          <cell r="A3">
            <v>106</v>
          </cell>
          <cell r="B3">
            <v>3</v>
          </cell>
        </row>
        <row r="4">
          <cell r="A4">
            <v>120</v>
          </cell>
          <cell r="B4">
            <v>4</v>
          </cell>
        </row>
        <row r="5">
          <cell r="A5">
            <v>121</v>
          </cell>
          <cell r="B5">
            <v>4</v>
          </cell>
        </row>
        <row r="6">
          <cell r="A6">
            <v>122</v>
          </cell>
          <cell r="B6">
            <v>4</v>
          </cell>
        </row>
        <row r="7">
          <cell r="A7">
            <v>123</v>
          </cell>
          <cell r="B7">
            <v>4</v>
          </cell>
        </row>
        <row r="8">
          <cell r="A8">
            <v>125</v>
          </cell>
          <cell r="B8">
            <v>5</v>
          </cell>
        </row>
        <row r="9">
          <cell r="A9">
            <v>126</v>
          </cell>
          <cell r="B9">
            <v>5</v>
          </cell>
        </row>
        <row r="10">
          <cell r="A10">
            <v>130</v>
          </cell>
          <cell r="B10">
            <v>6</v>
          </cell>
        </row>
        <row r="11">
          <cell r="A11">
            <v>150</v>
          </cell>
          <cell r="B11">
            <v>8</v>
          </cell>
        </row>
        <row r="12">
          <cell r="A12">
            <v>151</v>
          </cell>
          <cell r="B12">
            <v>8</v>
          </cell>
        </row>
        <row r="13">
          <cell r="A13">
            <v>152</v>
          </cell>
          <cell r="B13">
            <v>8</v>
          </cell>
        </row>
        <row r="14">
          <cell r="A14">
            <v>153</v>
          </cell>
          <cell r="B14">
            <v>8</v>
          </cell>
        </row>
        <row r="15">
          <cell r="A15">
            <v>154</v>
          </cell>
          <cell r="B15">
            <v>8</v>
          </cell>
        </row>
        <row r="16">
          <cell r="A16">
            <v>155</v>
          </cell>
          <cell r="B16">
            <v>8</v>
          </cell>
        </row>
        <row r="17">
          <cell r="A17">
            <v>156</v>
          </cell>
          <cell r="B17">
            <v>8</v>
          </cell>
        </row>
        <row r="18">
          <cell r="A18">
            <v>157</v>
          </cell>
          <cell r="B18">
            <v>8</v>
          </cell>
        </row>
        <row r="19">
          <cell r="A19">
            <v>158</v>
          </cell>
          <cell r="B19">
            <v>8</v>
          </cell>
        </row>
        <row r="20">
          <cell r="A20">
            <v>159</v>
          </cell>
          <cell r="B20">
            <v>8</v>
          </cell>
        </row>
        <row r="21">
          <cell r="A21">
            <v>160</v>
          </cell>
          <cell r="B21">
            <v>8</v>
          </cell>
        </row>
        <row r="22">
          <cell r="A22">
            <v>161</v>
          </cell>
          <cell r="B22">
            <v>8</v>
          </cell>
        </row>
        <row r="23">
          <cell r="A23">
            <v>162</v>
          </cell>
          <cell r="B23">
            <v>8</v>
          </cell>
        </row>
        <row r="24">
          <cell r="A24">
            <v>163</v>
          </cell>
          <cell r="B24">
            <v>8</v>
          </cell>
        </row>
        <row r="25">
          <cell r="A25">
            <v>164</v>
          </cell>
          <cell r="B25">
            <v>8</v>
          </cell>
        </row>
        <row r="26">
          <cell r="A26">
            <v>165</v>
          </cell>
          <cell r="B26">
            <v>8</v>
          </cell>
        </row>
        <row r="27">
          <cell r="A27">
            <v>166</v>
          </cell>
          <cell r="B27">
            <v>8</v>
          </cell>
        </row>
        <row r="28">
          <cell r="A28">
            <v>167</v>
          </cell>
          <cell r="B28">
            <v>8</v>
          </cell>
        </row>
        <row r="29">
          <cell r="A29">
            <v>168</v>
          </cell>
          <cell r="B29">
            <v>8</v>
          </cell>
        </row>
        <row r="30">
          <cell r="A30">
            <v>169</v>
          </cell>
          <cell r="B30">
            <v>8</v>
          </cell>
        </row>
        <row r="31">
          <cell r="A31">
            <v>170</v>
          </cell>
          <cell r="B31">
            <v>8</v>
          </cell>
        </row>
        <row r="32">
          <cell r="A32">
            <v>171</v>
          </cell>
          <cell r="B32">
            <v>8</v>
          </cell>
        </row>
        <row r="33">
          <cell r="A33">
            <v>172</v>
          </cell>
          <cell r="B33">
            <v>8</v>
          </cell>
        </row>
        <row r="34">
          <cell r="A34">
            <v>173</v>
          </cell>
          <cell r="B34">
            <v>8</v>
          </cell>
        </row>
        <row r="35">
          <cell r="A35">
            <v>174</v>
          </cell>
          <cell r="B35">
            <v>8</v>
          </cell>
        </row>
        <row r="36">
          <cell r="A36">
            <v>175</v>
          </cell>
          <cell r="B36">
            <v>8</v>
          </cell>
        </row>
        <row r="37">
          <cell r="A37">
            <v>176</v>
          </cell>
          <cell r="B37">
            <v>8</v>
          </cell>
        </row>
        <row r="38">
          <cell r="A38">
            <v>177</v>
          </cell>
          <cell r="B38">
            <v>8</v>
          </cell>
        </row>
        <row r="39">
          <cell r="A39">
            <v>178</v>
          </cell>
          <cell r="B39">
            <v>8</v>
          </cell>
        </row>
        <row r="40">
          <cell r="A40">
            <v>179</v>
          </cell>
          <cell r="B40">
            <v>8</v>
          </cell>
        </row>
        <row r="41">
          <cell r="A41">
            <v>180</v>
          </cell>
          <cell r="B41">
            <v>8</v>
          </cell>
        </row>
        <row r="42">
          <cell r="A42">
            <v>181</v>
          </cell>
          <cell r="B42">
            <v>8</v>
          </cell>
        </row>
        <row r="43">
          <cell r="A43">
            <v>182</v>
          </cell>
          <cell r="B43">
            <v>8</v>
          </cell>
        </row>
        <row r="44">
          <cell r="A44">
            <v>183</v>
          </cell>
          <cell r="B44">
            <v>8</v>
          </cell>
        </row>
        <row r="45">
          <cell r="A45">
            <v>184</v>
          </cell>
          <cell r="B45">
            <v>8</v>
          </cell>
        </row>
        <row r="46">
          <cell r="A46">
            <v>185</v>
          </cell>
          <cell r="B46">
            <v>8</v>
          </cell>
        </row>
        <row r="47">
          <cell r="A47">
            <v>186</v>
          </cell>
          <cell r="B47">
            <v>8</v>
          </cell>
        </row>
        <row r="48">
          <cell r="A48">
            <v>187</v>
          </cell>
          <cell r="B48">
            <v>8</v>
          </cell>
        </row>
        <row r="49">
          <cell r="A49">
            <v>188</v>
          </cell>
          <cell r="B49">
            <v>8</v>
          </cell>
        </row>
        <row r="50">
          <cell r="A50">
            <v>189</v>
          </cell>
          <cell r="B50">
            <v>8</v>
          </cell>
        </row>
        <row r="51">
          <cell r="A51">
            <v>190</v>
          </cell>
          <cell r="B51">
            <v>8</v>
          </cell>
        </row>
        <row r="52">
          <cell r="A52">
            <v>191</v>
          </cell>
          <cell r="B52">
            <v>8</v>
          </cell>
        </row>
        <row r="53">
          <cell r="A53">
            <v>192</v>
          </cell>
          <cell r="B53">
            <v>8</v>
          </cell>
        </row>
        <row r="54">
          <cell r="A54">
            <v>193</v>
          </cell>
          <cell r="B54">
            <v>8</v>
          </cell>
        </row>
        <row r="55">
          <cell r="A55">
            <v>194</v>
          </cell>
          <cell r="B55">
            <v>8</v>
          </cell>
        </row>
        <row r="56">
          <cell r="A56">
            <v>200</v>
          </cell>
          <cell r="B56">
            <v>9</v>
          </cell>
        </row>
        <row r="57">
          <cell r="A57">
            <v>201</v>
          </cell>
          <cell r="B57">
            <v>9</v>
          </cell>
        </row>
        <row r="58">
          <cell r="A58">
            <v>202</v>
          </cell>
          <cell r="B58">
            <v>9</v>
          </cell>
        </row>
        <row r="59">
          <cell r="A59">
            <v>203</v>
          </cell>
          <cell r="B59">
            <v>9</v>
          </cell>
        </row>
        <row r="60">
          <cell r="A60">
            <v>204</v>
          </cell>
          <cell r="B60">
            <v>9</v>
          </cell>
        </row>
        <row r="61">
          <cell r="A61">
            <v>205</v>
          </cell>
          <cell r="B61">
            <v>9</v>
          </cell>
        </row>
        <row r="62">
          <cell r="A62">
            <v>206</v>
          </cell>
          <cell r="B62">
            <v>9</v>
          </cell>
        </row>
        <row r="63">
          <cell r="A63">
            <v>207</v>
          </cell>
          <cell r="B63">
            <v>9</v>
          </cell>
        </row>
        <row r="64">
          <cell r="A64">
            <v>208</v>
          </cell>
          <cell r="B64">
            <v>9</v>
          </cell>
        </row>
        <row r="65">
          <cell r="A65">
            <v>209</v>
          </cell>
          <cell r="B65">
            <v>9</v>
          </cell>
        </row>
        <row r="66">
          <cell r="A66">
            <v>210</v>
          </cell>
          <cell r="B66">
            <v>9</v>
          </cell>
        </row>
        <row r="67">
          <cell r="A67">
            <v>211</v>
          </cell>
          <cell r="B67">
            <v>9</v>
          </cell>
        </row>
        <row r="68">
          <cell r="A68">
            <v>212</v>
          </cell>
          <cell r="B68">
            <v>9</v>
          </cell>
        </row>
        <row r="69">
          <cell r="A69">
            <v>213</v>
          </cell>
          <cell r="B69">
            <v>9</v>
          </cell>
        </row>
        <row r="70">
          <cell r="A70">
            <v>214</v>
          </cell>
          <cell r="B70">
            <v>9</v>
          </cell>
        </row>
        <row r="71">
          <cell r="A71">
            <v>215</v>
          </cell>
          <cell r="B71">
            <v>9</v>
          </cell>
        </row>
        <row r="72">
          <cell r="A72">
            <v>216</v>
          </cell>
          <cell r="B72">
            <v>9</v>
          </cell>
        </row>
        <row r="73">
          <cell r="A73">
            <v>217</v>
          </cell>
          <cell r="B73">
            <v>9</v>
          </cell>
        </row>
        <row r="74">
          <cell r="A74">
            <v>218</v>
          </cell>
          <cell r="B74">
            <v>9</v>
          </cell>
        </row>
        <row r="75">
          <cell r="A75">
            <v>219</v>
          </cell>
          <cell r="B75">
            <v>9</v>
          </cell>
        </row>
        <row r="76">
          <cell r="A76">
            <v>220</v>
          </cell>
          <cell r="B76">
            <v>9</v>
          </cell>
        </row>
        <row r="77">
          <cell r="A77">
            <v>221</v>
          </cell>
          <cell r="B77">
            <v>9</v>
          </cell>
        </row>
        <row r="78">
          <cell r="A78">
            <v>222</v>
          </cell>
          <cell r="B78">
            <v>9</v>
          </cell>
        </row>
        <row r="79">
          <cell r="A79">
            <v>223</v>
          </cell>
          <cell r="B79">
            <v>9</v>
          </cell>
        </row>
        <row r="80">
          <cell r="A80">
            <v>224</v>
          </cell>
          <cell r="B80">
            <v>9</v>
          </cell>
        </row>
        <row r="81">
          <cell r="A81">
            <v>225</v>
          </cell>
          <cell r="B81">
            <v>9</v>
          </cell>
        </row>
        <row r="82">
          <cell r="A82">
            <v>226</v>
          </cell>
          <cell r="B82">
            <v>9</v>
          </cell>
        </row>
        <row r="83">
          <cell r="A83">
            <v>227</v>
          </cell>
          <cell r="B83">
            <v>9</v>
          </cell>
        </row>
        <row r="84">
          <cell r="A84">
            <v>228</v>
          </cell>
          <cell r="B84">
            <v>9</v>
          </cell>
        </row>
        <row r="85">
          <cell r="A85">
            <v>229</v>
          </cell>
          <cell r="B85">
            <v>9</v>
          </cell>
        </row>
        <row r="86">
          <cell r="A86">
            <v>230</v>
          </cell>
          <cell r="B86">
            <v>9</v>
          </cell>
        </row>
        <row r="87">
          <cell r="A87">
            <v>231</v>
          </cell>
          <cell r="B87">
            <v>9</v>
          </cell>
        </row>
        <row r="88">
          <cell r="A88">
            <v>232</v>
          </cell>
          <cell r="B88">
            <v>9</v>
          </cell>
        </row>
        <row r="89">
          <cell r="A89">
            <v>233</v>
          </cell>
          <cell r="B89">
            <v>9</v>
          </cell>
        </row>
        <row r="90">
          <cell r="A90">
            <v>234</v>
          </cell>
          <cell r="B90">
            <v>9</v>
          </cell>
        </row>
        <row r="91">
          <cell r="A91">
            <v>235</v>
          </cell>
          <cell r="B91">
            <v>9</v>
          </cell>
        </row>
        <row r="92">
          <cell r="A92">
            <v>236</v>
          </cell>
          <cell r="B92">
            <v>9</v>
          </cell>
        </row>
        <row r="93">
          <cell r="A93">
            <v>237</v>
          </cell>
          <cell r="B93">
            <v>9</v>
          </cell>
        </row>
        <row r="94">
          <cell r="A94">
            <v>238</v>
          </cell>
          <cell r="B94">
            <v>9</v>
          </cell>
        </row>
        <row r="95">
          <cell r="A95">
            <v>239</v>
          </cell>
          <cell r="B95">
            <v>9</v>
          </cell>
        </row>
        <row r="96">
          <cell r="A96">
            <v>240</v>
          </cell>
          <cell r="B96">
            <v>9</v>
          </cell>
        </row>
        <row r="97">
          <cell r="A97">
            <v>241</v>
          </cell>
          <cell r="B97">
            <v>9</v>
          </cell>
        </row>
        <row r="98">
          <cell r="A98">
            <v>242</v>
          </cell>
          <cell r="B98">
            <v>9</v>
          </cell>
        </row>
        <row r="99">
          <cell r="A99">
            <v>243</v>
          </cell>
          <cell r="B99">
            <v>9</v>
          </cell>
        </row>
        <row r="100">
          <cell r="A100">
            <v>244</v>
          </cell>
          <cell r="B100">
            <v>9</v>
          </cell>
        </row>
        <row r="101">
          <cell r="A101">
            <v>245</v>
          </cell>
          <cell r="B101">
            <v>9</v>
          </cell>
        </row>
        <row r="102">
          <cell r="A102">
            <v>246</v>
          </cell>
          <cell r="B102">
            <v>9</v>
          </cell>
        </row>
        <row r="103">
          <cell r="A103">
            <v>247</v>
          </cell>
          <cell r="B103">
            <v>9</v>
          </cell>
        </row>
        <row r="104">
          <cell r="A104">
            <v>248</v>
          </cell>
          <cell r="B104">
            <v>9</v>
          </cell>
        </row>
        <row r="105">
          <cell r="A105">
            <v>249</v>
          </cell>
          <cell r="B105">
            <v>9</v>
          </cell>
        </row>
        <row r="106">
          <cell r="A106">
            <v>250</v>
          </cell>
          <cell r="B106">
            <v>9</v>
          </cell>
        </row>
        <row r="107">
          <cell r="A107">
            <v>251</v>
          </cell>
          <cell r="B107">
            <v>9</v>
          </cell>
        </row>
        <row r="108">
          <cell r="A108">
            <v>252</v>
          </cell>
          <cell r="B108">
            <v>9</v>
          </cell>
        </row>
        <row r="109">
          <cell r="A109">
            <v>253</v>
          </cell>
          <cell r="B109">
            <v>9</v>
          </cell>
        </row>
        <row r="110">
          <cell r="A110">
            <v>254</v>
          </cell>
          <cell r="B110">
            <v>9</v>
          </cell>
        </row>
        <row r="111">
          <cell r="A111">
            <v>255</v>
          </cell>
          <cell r="B111">
            <v>9</v>
          </cell>
        </row>
        <row r="112">
          <cell r="A112">
            <v>256</v>
          </cell>
          <cell r="B112">
            <v>9</v>
          </cell>
        </row>
        <row r="113">
          <cell r="A113">
            <v>257</v>
          </cell>
          <cell r="B113">
            <v>9</v>
          </cell>
        </row>
        <row r="114">
          <cell r="A114">
            <v>258</v>
          </cell>
          <cell r="B114">
            <v>9</v>
          </cell>
        </row>
        <row r="115">
          <cell r="A115">
            <v>259</v>
          </cell>
          <cell r="B115">
            <v>9</v>
          </cell>
        </row>
        <row r="116">
          <cell r="A116">
            <v>260</v>
          </cell>
          <cell r="B116">
            <v>9</v>
          </cell>
        </row>
        <row r="117">
          <cell r="A117">
            <v>261</v>
          </cell>
          <cell r="B117">
            <v>9</v>
          </cell>
        </row>
        <row r="118">
          <cell r="A118">
            <v>262</v>
          </cell>
          <cell r="B118">
            <v>9</v>
          </cell>
        </row>
        <row r="119">
          <cell r="A119">
            <v>263</v>
          </cell>
          <cell r="B119">
            <v>9</v>
          </cell>
        </row>
        <row r="120">
          <cell r="A120">
            <v>264</v>
          </cell>
          <cell r="B120">
            <v>9</v>
          </cell>
        </row>
        <row r="121">
          <cell r="A121">
            <v>265</v>
          </cell>
          <cell r="B121">
            <v>9</v>
          </cell>
        </row>
        <row r="122">
          <cell r="A122">
            <v>266</v>
          </cell>
          <cell r="B122">
            <v>9</v>
          </cell>
        </row>
        <row r="123">
          <cell r="A123">
            <v>267</v>
          </cell>
          <cell r="B123">
            <v>9</v>
          </cell>
        </row>
        <row r="124">
          <cell r="A124">
            <v>280</v>
          </cell>
          <cell r="B124">
            <v>11</v>
          </cell>
        </row>
        <row r="125">
          <cell r="A125">
            <v>281</v>
          </cell>
          <cell r="B125">
            <v>11</v>
          </cell>
        </row>
        <row r="126">
          <cell r="A126">
            <v>282</v>
          </cell>
          <cell r="B126">
            <v>11</v>
          </cell>
        </row>
        <row r="127">
          <cell r="A127">
            <v>283</v>
          </cell>
          <cell r="B127">
            <v>11</v>
          </cell>
        </row>
        <row r="128">
          <cell r="A128">
            <v>284</v>
          </cell>
          <cell r="B128">
            <v>11</v>
          </cell>
        </row>
        <row r="129">
          <cell r="A129">
            <v>285</v>
          </cell>
          <cell r="B129">
            <v>11</v>
          </cell>
        </row>
        <row r="130">
          <cell r="A130">
            <v>286</v>
          </cell>
          <cell r="B130">
            <v>11</v>
          </cell>
        </row>
        <row r="131">
          <cell r="A131">
            <v>287</v>
          </cell>
          <cell r="B131">
            <v>11</v>
          </cell>
        </row>
        <row r="132">
          <cell r="A132">
            <v>288</v>
          </cell>
          <cell r="B132">
            <v>11</v>
          </cell>
        </row>
        <row r="133">
          <cell r="A133">
            <v>289</v>
          </cell>
          <cell r="B133">
            <v>11</v>
          </cell>
        </row>
        <row r="134">
          <cell r="A134">
            <v>290</v>
          </cell>
          <cell r="B134">
            <v>11</v>
          </cell>
        </row>
        <row r="135">
          <cell r="A135">
            <v>291</v>
          </cell>
          <cell r="B135">
            <v>11</v>
          </cell>
        </row>
        <row r="136">
          <cell r="A136">
            <v>292</v>
          </cell>
          <cell r="B136">
            <v>11</v>
          </cell>
        </row>
        <row r="137">
          <cell r="A137">
            <v>293</v>
          </cell>
          <cell r="B137">
            <v>11</v>
          </cell>
        </row>
        <row r="138">
          <cell r="A138">
            <v>294</v>
          </cell>
          <cell r="B138">
            <v>11</v>
          </cell>
        </row>
        <row r="139">
          <cell r="A139">
            <v>295</v>
          </cell>
          <cell r="B139">
            <v>11</v>
          </cell>
        </row>
        <row r="140">
          <cell r="A140">
            <v>296</v>
          </cell>
          <cell r="B140">
            <v>11</v>
          </cell>
        </row>
        <row r="141">
          <cell r="A141">
            <v>297</v>
          </cell>
          <cell r="B141">
            <v>11</v>
          </cell>
        </row>
        <row r="142">
          <cell r="A142">
            <v>298</v>
          </cell>
          <cell r="B142">
            <v>11</v>
          </cell>
        </row>
        <row r="143">
          <cell r="A143">
            <v>299</v>
          </cell>
          <cell r="B143">
            <v>11</v>
          </cell>
        </row>
        <row r="144">
          <cell r="A144">
            <v>300</v>
          </cell>
          <cell r="B144">
            <v>11</v>
          </cell>
        </row>
        <row r="145">
          <cell r="A145">
            <v>301</v>
          </cell>
          <cell r="B145">
            <v>11</v>
          </cell>
        </row>
        <row r="146">
          <cell r="A146">
            <v>302</v>
          </cell>
          <cell r="B146">
            <v>11</v>
          </cell>
        </row>
        <row r="147">
          <cell r="A147">
            <v>303</v>
          </cell>
          <cell r="B147">
            <v>11</v>
          </cell>
        </row>
        <row r="148">
          <cell r="A148">
            <v>304</v>
          </cell>
          <cell r="B148">
            <v>11</v>
          </cell>
        </row>
        <row r="149">
          <cell r="A149">
            <v>305</v>
          </cell>
          <cell r="B149">
            <v>11</v>
          </cell>
        </row>
        <row r="150">
          <cell r="A150">
            <v>306</v>
          </cell>
          <cell r="B150">
            <v>11</v>
          </cell>
        </row>
        <row r="151">
          <cell r="A151">
            <v>307</v>
          </cell>
          <cell r="B151">
            <v>11</v>
          </cell>
        </row>
        <row r="152">
          <cell r="A152">
            <v>308</v>
          </cell>
          <cell r="B152">
            <v>11</v>
          </cell>
        </row>
        <row r="153">
          <cell r="A153">
            <v>309</v>
          </cell>
          <cell r="B153">
            <v>11</v>
          </cell>
        </row>
        <row r="154">
          <cell r="A154">
            <v>310</v>
          </cell>
          <cell r="B154">
            <v>11</v>
          </cell>
        </row>
        <row r="155">
          <cell r="A155">
            <v>311</v>
          </cell>
          <cell r="B155">
            <v>11</v>
          </cell>
        </row>
        <row r="156">
          <cell r="A156">
            <v>312</v>
          </cell>
          <cell r="B156">
            <v>11</v>
          </cell>
        </row>
        <row r="157">
          <cell r="A157">
            <v>313</v>
          </cell>
          <cell r="B157">
            <v>11</v>
          </cell>
        </row>
        <row r="158">
          <cell r="A158">
            <v>314</v>
          </cell>
          <cell r="B158">
            <v>11</v>
          </cell>
        </row>
        <row r="159">
          <cell r="A159">
            <v>320</v>
          </cell>
          <cell r="B159">
            <v>12</v>
          </cell>
        </row>
        <row r="160">
          <cell r="A160">
            <v>340</v>
          </cell>
          <cell r="B160">
            <v>16</v>
          </cell>
        </row>
        <row r="161">
          <cell r="A161">
            <v>341</v>
          </cell>
          <cell r="B161">
            <v>17</v>
          </cell>
        </row>
        <row r="162">
          <cell r="A162">
            <v>342</v>
          </cell>
          <cell r="B162">
            <v>35</v>
          </cell>
        </row>
        <row r="163">
          <cell r="A163">
            <v>343</v>
          </cell>
          <cell r="B163">
            <v>13</v>
          </cell>
        </row>
        <row r="164">
          <cell r="A164">
            <v>355</v>
          </cell>
          <cell r="B164">
            <v>18</v>
          </cell>
        </row>
        <row r="165">
          <cell r="A165">
            <v>356</v>
          </cell>
          <cell r="B165">
            <v>19</v>
          </cell>
        </row>
        <row r="166">
          <cell r="A166">
            <v>365</v>
          </cell>
          <cell r="B166">
            <v>20</v>
          </cell>
        </row>
        <row r="167">
          <cell r="A167">
            <v>370</v>
          </cell>
          <cell r="B167">
            <v>23</v>
          </cell>
        </row>
        <row r="168">
          <cell r="A168">
            <v>372</v>
          </cell>
          <cell r="B168">
            <v>24</v>
          </cell>
        </row>
        <row r="169">
          <cell r="A169">
            <v>375</v>
          </cell>
          <cell r="B169">
            <v>25</v>
          </cell>
        </row>
        <row r="170">
          <cell r="A170">
            <v>380</v>
          </cell>
          <cell r="B170">
            <v>26</v>
          </cell>
        </row>
        <row r="171">
          <cell r="A171">
            <v>389</v>
          </cell>
          <cell r="B171">
            <v>26</v>
          </cell>
        </row>
        <row r="172">
          <cell r="A172">
            <v>400</v>
          </cell>
          <cell r="B172">
            <v>27</v>
          </cell>
        </row>
        <row r="173">
          <cell r="A173">
            <v>410</v>
          </cell>
          <cell r="B173">
            <v>29</v>
          </cell>
        </row>
        <row r="174">
          <cell r="A174">
            <v>411</v>
          </cell>
          <cell r="B174">
            <v>31</v>
          </cell>
        </row>
        <row r="175">
          <cell r="A175">
            <v>419</v>
          </cell>
          <cell r="B175">
            <v>37</v>
          </cell>
        </row>
        <row r="176">
          <cell r="A176">
            <v>420</v>
          </cell>
          <cell r="B176">
            <v>37</v>
          </cell>
        </row>
        <row r="177">
          <cell r="A177">
            <v>430</v>
          </cell>
          <cell r="B177">
            <v>39</v>
          </cell>
        </row>
        <row r="178">
          <cell r="A178">
            <v>431</v>
          </cell>
          <cell r="B178">
            <v>39</v>
          </cell>
        </row>
        <row r="179">
          <cell r="A179">
            <v>432</v>
          </cell>
          <cell r="B179">
            <v>39</v>
          </cell>
        </row>
        <row r="180">
          <cell r="A180">
            <v>433</v>
          </cell>
          <cell r="B180">
            <v>39</v>
          </cell>
        </row>
        <row r="181">
          <cell r="A181">
            <v>434</v>
          </cell>
          <cell r="B181">
            <v>39</v>
          </cell>
        </row>
        <row r="182">
          <cell r="A182">
            <v>440</v>
          </cell>
          <cell r="B182">
            <v>44</v>
          </cell>
        </row>
        <row r="183">
          <cell r="A183">
            <v>445</v>
          </cell>
          <cell r="B183">
            <v>45</v>
          </cell>
        </row>
        <row r="184">
          <cell r="A184">
            <v>465</v>
          </cell>
          <cell r="B184">
            <v>76</v>
          </cell>
        </row>
        <row r="185">
          <cell r="A185">
            <v>536</v>
          </cell>
          <cell r="B185">
            <v>52</v>
          </cell>
        </row>
        <row r="186">
          <cell r="A186">
            <v>556</v>
          </cell>
          <cell r="B186">
            <v>53</v>
          </cell>
        </row>
        <row r="187">
          <cell r="A187">
            <v>613</v>
          </cell>
          <cell r="B187">
            <v>55</v>
          </cell>
        </row>
        <row r="188">
          <cell r="A188">
            <v>635</v>
          </cell>
          <cell r="B188">
            <v>57</v>
          </cell>
        </row>
        <row r="189">
          <cell r="A189">
            <v>656</v>
          </cell>
          <cell r="B189">
            <v>58</v>
          </cell>
        </row>
        <row r="190">
          <cell r="A190">
            <v>690</v>
          </cell>
          <cell r="B190">
            <v>59</v>
          </cell>
        </row>
        <row r="191">
          <cell r="A191">
            <v>468</v>
          </cell>
          <cell r="B191">
            <v>76</v>
          </cell>
        </row>
      </sheetData>
      <sheetData sheetId="1"/>
      <sheetData sheetId="2"/>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ar Comparisons"/>
      <sheetName val="Annual Amort"/>
      <sheetName val="Runoff 2003 On"/>
      <sheetName val="2003 - 2016"/>
      <sheetName val="2003 - 2329"/>
      <sheetName val="2002 EB"/>
      <sheetName val="2001 EB"/>
      <sheetName val="PA Run Off"/>
      <sheetName val="1995"/>
      <sheetName val="1998"/>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ATSF</v>
          </cell>
        </row>
        <row r="2">
          <cell r="A2" t="str">
            <v>Purchase Accounting Adjustment</v>
          </cell>
        </row>
        <row r="3">
          <cell r="A3" t="str">
            <v>(In Thousands)</v>
          </cell>
        </row>
        <row r="4">
          <cell r="A4" t="str">
            <v>N:\CONTROLLER\Property Accounting\Reporting &amp; Analysis\Annual Reports\2002\R-1 Schedules\Submitted\[SCHED 352 A - INVESTMENT IN RR PROP (by company).xls]P - 42</v>
          </cell>
        </row>
        <row r="5">
          <cell r="A5">
            <v>35829.575497685182</v>
          </cell>
        </row>
        <row r="6">
          <cell r="A6">
            <v>35829.575497685182</v>
          </cell>
        </row>
        <row r="7">
          <cell r="D7" t="str">
            <v>Revised</v>
          </cell>
        </row>
        <row r="8">
          <cell r="B8" t="str">
            <v>Purchase</v>
          </cell>
          <cell r="D8" t="str">
            <v>Purchase</v>
          </cell>
          <cell r="E8" t="str">
            <v>Remaining</v>
          </cell>
        </row>
        <row r="9">
          <cell r="B9" t="str">
            <v>Acctg</v>
          </cell>
          <cell r="D9" t="str">
            <v>Acctg</v>
          </cell>
          <cell r="E9" t="str">
            <v>Useful</v>
          </cell>
          <cell r="F9" t="str">
            <v>Annual</v>
          </cell>
          <cell r="G9" t="str">
            <v>Amort</v>
          </cell>
          <cell r="GI9">
            <v>2003</v>
          </cell>
        </row>
        <row r="10">
          <cell r="B10" t="str">
            <v>Write Up</v>
          </cell>
          <cell r="C10" t="str">
            <v>Adjustment</v>
          </cell>
          <cell r="D10" t="str">
            <v>Write Up</v>
          </cell>
          <cell r="E10" t="str">
            <v>Life</v>
          </cell>
          <cell r="F10" t="str">
            <v>Amort</v>
          </cell>
          <cell r="G10" t="str">
            <v>Expiration</v>
          </cell>
          <cell r="H10">
            <v>1995</v>
          </cell>
          <cell r="I10">
            <v>1996</v>
          </cell>
          <cell r="J10">
            <v>1997</v>
          </cell>
          <cell r="K10">
            <v>1998</v>
          </cell>
          <cell r="L10">
            <v>1999</v>
          </cell>
          <cell r="M10">
            <v>2000</v>
          </cell>
          <cell r="N10">
            <v>2001</v>
          </cell>
          <cell r="O10">
            <v>2002</v>
          </cell>
          <cell r="Q10">
            <v>2003</v>
          </cell>
          <cell r="S10">
            <v>2004</v>
          </cell>
          <cell r="U10">
            <v>2005</v>
          </cell>
          <cell r="W10">
            <v>2006</v>
          </cell>
          <cell r="Y10">
            <v>2007</v>
          </cell>
          <cell r="AA10">
            <v>2008</v>
          </cell>
          <cell r="AC10">
            <v>2009</v>
          </cell>
          <cell r="AE10">
            <v>2010</v>
          </cell>
          <cell r="AG10">
            <v>2011</v>
          </cell>
          <cell r="AI10">
            <v>2012</v>
          </cell>
          <cell r="AK10">
            <v>2013</v>
          </cell>
          <cell r="AM10">
            <v>2014</v>
          </cell>
          <cell r="AO10">
            <v>2015</v>
          </cell>
          <cell r="AQ10">
            <v>2016</v>
          </cell>
          <cell r="AS10">
            <v>2017</v>
          </cell>
          <cell r="AU10">
            <v>2018</v>
          </cell>
          <cell r="AW10">
            <v>2019</v>
          </cell>
          <cell r="AY10">
            <v>2020</v>
          </cell>
          <cell r="BA10">
            <v>2021</v>
          </cell>
          <cell r="BC10">
            <v>2022</v>
          </cell>
          <cell r="BE10">
            <v>2023</v>
          </cell>
          <cell r="BG10">
            <v>2024</v>
          </cell>
          <cell r="BI10">
            <v>2025</v>
          </cell>
          <cell r="BK10">
            <v>2026</v>
          </cell>
          <cell r="BM10">
            <v>2027</v>
          </cell>
          <cell r="BO10">
            <v>2028</v>
          </cell>
          <cell r="BQ10">
            <v>2029</v>
          </cell>
          <cell r="BS10">
            <v>2030</v>
          </cell>
          <cell r="BU10">
            <v>2031</v>
          </cell>
          <cell r="BW10">
            <v>2032</v>
          </cell>
          <cell r="BY10">
            <v>2033</v>
          </cell>
          <cell r="CA10">
            <v>2034</v>
          </cell>
          <cell r="CC10">
            <v>2035</v>
          </cell>
          <cell r="CE10">
            <v>2036</v>
          </cell>
          <cell r="CG10">
            <v>2037</v>
          </cell>
          <cell r="CI10">
            <v>2038</v>
          </cell>
          <cell r="CK10">
            <v>2039</v>
          </cell>
          <cell r="CM10">
            <v>2040</v>
          </cell>
          <cell r="CO10">
            <v>2041</v>
          </cell>
          <cell r="CQ10">
            <v>2042</v>
          </cell>
          <cell r="CS10">
            <v>2043</v>
          </cell>
          <cell r="CU10">
            <v>2044</v>
          </cell>
          <cell r="CW10">
            <v>2045</v>
          </cell>
          <cell r="CY10">
            <v>2046</v>
          </cell>
          <cell r="DA10">
            <v>2047</v>
          </cell>
          <cell r="DC10">
            <v>2048</v>
          </cell>
          <cell r="DE10">
            <v>2049</v>
          </cell>
          <cell r="DG10">
            <v>2050</v>
          </cell>
          <cell r="DI10">
            <v>2051</v>
          </cell>
          <cell r="DK10">
            <v>2052</v>
          </cell>
          <cell r="DM10">
            <v>2053</v>
          </cell>
          <cell r="DO10">
            <v>2054</v>
          </cell>
          <cell r="DQ10">
            <v>2055</v>
          </cell>
          <cell r="DS10">
            <v>2056</v>
          </cell>
          <cell r="DU10">
            <v>2057</v>
          </cell>
          <cell r="DW10">
            <v>2058</v>
          </cell>
          <cell r="DY10">
            <v>2059</v>
          </cell>
          <cell r="EA10">
            <v>2060</v>
          </cell>
          <cell r="EC10">
            <v>2061</v>
          </cell>
          <cell r="EE10">
            <v>2062</v>
          </cell>
          <cell r="EG10">
            <v>2063</v>
          </cell>
          <cell r="EI10">
            <v>2064</v>
          </cell>
          <cell r="EK10">
            <v>2065</v>
          </cell>
          <cell r="EM10">
            <v>2066</v>
          </cell>
          <cell r="EO10">
            <v>2067</v>
          </cell>
          <cell r="EQ10">
            <v>2068</v>
          </cell>
          <cell r="ES10">
            <v>2069</v>
          </cell>
          <cell r="EU10">
            <v>2070</v>
          </cell>
          <cell r="EW10">
            <v>2071</v>
          </cell>
          <cell r="EY10">
            <v>2072</v>
          </cell>
          <cell r="FA10">
            <v>2073</v>
          </cell>
          <cell r="FC10">
            <v>2074</v>
          </cell>
          <cell r="FE10">
            <v>2075</v>
          </cell>
          <cell r="FG10">
            <v>2076</v>
          </cell>
          <cell r="FI10">
            <v>2077</v>
          </cell>
          <cell r="FK10">
            <v>2078</v>
          </cell>
          <cell r="FM10">
            <v>2079</v>
          </cell>
          <cell r="FO10">
            <v>2080</v>
          </cell>
          <cell r="FQ10">
            <v>2081</v>
          </cell>
          <cell r="FS10">
            <v>2082</v>
          </cell>
          <cell r="FU10">
            <v>2083</v>
          </cell>
          <cell r="FW10">
            <v>2084</v>
          </cell>
          <cell r="FY10">
            <v>2085</v>
          </cell>
          <cell r="GA10">
            <v>2086</v>
          </cell>
          <cell r="GC10">
            <v>2087</v>
          </cell>
          <cell r="GE10">
            <v>2088</v>
          </cell>
          <cell r="GG10" t="str">
            <v>Total</v>
          </cell>
          <cell r="GI10" t="str">
            <v>Balance</v>
          </cell>
        </row>
        <row r="11">
          <cell r="A11" t="str">
            <v>LAND</v>
          </cell>
        </row>
        <row r="12">
          <cell r="A12" t="str">
            <v>Land for Transportation Purposes</v>
          </cell>
        </row>
        <row r="13">
          <cell r="A13" t="str">
            <v>Surplus Land</v>
          </cell>
        </row>
        <row r="14">
          <cell r="A14" t="str">
            <v xml:space="preserve">    TOTAL LAND</v>
          </cell>
        </row>
        <row r="16">
          <cell r="A16" t="str">
            <v>DEPRECIABLE ROAD</v>
          </cell>
        </row>
        <row r="17">
          <cell r="A17" t="str">
            <v>Grading</v>
          </cell>
        </row>
        <row r="18">
          <cell r="A18" t="str">
            <v>Other Right of Way Expenditures</v>
          </cell>
        </row>
        <row r="19">
          <cell r="A19" t="str">
            <v>Tunnels and Subways</v>
          </cell>
        </row>
        <row r="20">
          <cell r="A20" t="str">
            <v>Brdges, Trestles and Culverts</v>
          </cell>
        </row>
        <row r="21">
          <cell r="A21" t="str">
            <v>Ties</v>
          </cell>
        </row>
        <row r="22">
          <cell r="A22" t="str">
            <v>Rail and Other Track Material</v>
          </cell>
        </row>
        <row r="23">
          <cell r="A23" t="str">
            <v>Ballast</v>
          </cell>
        </row>
        <row r="24">
          <cell r="A24" t="str">
            <v>Fences, Snowsheds and Signs</v>
          </cell>
        </row>
        <row r="25">
          <cell r="A25" t="str">
            <v>Station and Office Buildings</v>
          </cell>
        </row>
        <row r="26">
          <cell r="A26" t="str">
            <v>Roadway Buildings</v>
          </cell>
        </row>
        <row r="27">
          <cell r="A27" t="str">
            <v>Water Stations</v>
          </cell>
        </row>
        <row r="28">
          <cell r="A28" t="str">
            <v>Fuel Stations</v>
          </cell>
        </row>
        <row r="29">
          <cell r="A29" t="str">
            <v>Shops and Enginehouses</v>
          </cell>
        </row>
        <row r="30">
          <cell r="A30" t="str">
            <v>Intermodal Terminals</v>
          </cell>
        </row>
        <row r="31">
          <cell r="A31" t="str">
            <v>Communications Systems</v>
          </cell>
        </row>
        <row r="32">
          <cell r="A32" t="str">
            <v>Signals and Interlockers</v>
          </cell>
        </row>
        <row r="33">
          <cell r="A33" t="str">
            <v>Power Plants</v>
          </cell>
        </row>
        <row r="34">
          <cell r="A34" t="str">
            <v>Power Transmission Systems</v>
          </cell>
        </row>
        <row r="35">
          <cell r="A35" t="str">
            <v>Miscellaneous Structures</v>
          </cell>
        </row>
        <row r="36">
          <cell r="A36" t="str">
            <v>Roadway Machines</v>
          </cell>
        </row>
        <row r="37">
          <cell r="A37" t="str">
            <v>Public Improvements-Construction</v>
          </cell>
        </row>
        <row r="38">
          <cell r="A38" t="str">
            <v>Shop Machinery</v>
          </cell>
        </row>
        <row r="39">
          <cell r="A39" t="str">
            <v>Power Plant Equipment</v>
          </cell>
        </row>
        <row r="40">
          <cell r="A40" t="str">
            <v xml:space="preserve">    TOTAL DEPRECIABLE ROAD</v>
          </cell>
        </row>
        <row r="42">
          <cell r="A42" t="str">
            <v>EQUIPMENT</v>
          </cell>
        </row>
        <row r="43">
          <cell r="A43" t="str">
            <v>Locomotives</v>
          </cell>
        </row>
        <row r="44">
          <cell r="A44" t="str">
            <v>Freight Train Cars</v>
          </cell>
        </row>
        <row r="45">
          <cell r="A45" t="str">
            <v>Work Equipment</v>
          </cell>
        </row>
        <row r="46">
          <cell r="A46" t="str">
            <v>Miscellaneous Equipment</v>
          </cell>
        </row>
        <row r="47">
          <cell r="A47" t="str">
            <v>Computer Systems</v>
          </cell>
        </row>
        <row r="48">
          <cell r="A48" t="str">
            <v>Computer Software</v>
          </cell>
        </row>
        <row r="49">
          <cell r="A49" t="str">
            <v xml:space="preserve">    TOTAL EQUIPMENT</v>
          </cell>
        </row>
        <row r="51">
          <cell r="A51" t="str">
            <v>MISCELLANEOUS</v>
          </cell>
        </row>
        <row r="52">
          <cell r="A52" t="str">
            <v>Interest During Construction</v>
          </cell>
        </row>
        <row r="53">
          <cell r="A53" t="str">
            <v>Construction Work In Progress</v>
          </cell>
        </row>
        <row r="54">
          <cell r="A54" t="str">
            <v xml:space="preserve">    TOTAL MISCELLANEOUS</v>
          </cell>
        </row>
        <row r="55">
          <cell r="A55" t="str">
            <v>TOTAL OPERATING ASSETS</v>
          </cell>
        </row>
        <row r="57">
          <cell r="A57" t="str">
            <v>NON-OPERATING ASSETS</v>
          </cell>
        </row>
        <row r="58">
          <cell r="A58" t="str">
            <v>Buildings Held for Sale</v>
          </cell>
        </row>
        <row r="59">
          <cell r="A59" t="str">
            <v>Buildings</v>
          </cell>
        </row>
        <row r="60">
          <cell r="A60" t="str">
            <v>Bridges</v>
          </cell>
        </row>
        <row r="61">
          <cell r="A61" t="str">
            <v>Royalty Income</v>
          </cell>
        </row>
        <row r="62">
          <cell r="A62" t="str">
            <v xml:space="preserve">   TOTAL NON-OPERATING ASSETS:</v>
          </cell>
        </row>
        <row r="64">
          <cell r="A64" t="str">
            <v>GRAND TOTAL</v>
          </cell>
        </row>
      </sheetData>
      <sheetData sheetId="8" refreshError="1"/>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ar Comparisons"/>
      <sheetName val="Annual Amort"/>
      <sheetName val="Runoff 2003 On"/>
      <sheetName val="2003 - 2016"/>
      <sheetName val="2003 - 2329"/>
      <sheetName val="2002 EB"/>
      <sheetName val="2001 EB"/>
      <sheetName val="PA Run Off"/>
      <sheetName val="1995"/>
      <sheetName val="1998"/>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ATSF</v>
          </cell>
        </row>
        <row r="2">
          <cell r="A2" t="str">
            <v>Purchase Accounting Adjustment</v>
          </cell>
        </row>
        <row r="3">
          <cell r="A3" t="str">
            <v>(In Thousands)</v>
          </cell>
        </row>
        <row r="4">
          <cell r="A4" t="str">
            <v>N:\CONTROLLER\Property Accounting\Reporting &amp; Analysis\Annual Reports\2002\R-1 Schedules\Submitted\[SCHED 352 A - INVESTMENT IN RR PROP (by company).xls]P - 42</v>
          </cell>
        </row>
        <row r="5">
          <cell r="A5">
            <v>35829.575497685182</v>
          </cell>
        </row>
        <row r="6">
          <cell r="A6">
            <v>35829.575497685182</v>
          </cell>
        </row>
        <row r="7">
          <cell r="D7" t="str">
            <v>Revised</v>
          </cell>
        </row>
        <row r="8">
          <cell r="B8" t="str">
            <v>Purchase</v>
          </cell>
          <cell r="D8" t="str">
            <v>Purchase</v>
          </cell>
          <cell r="E8" t="str">
            <v>Remaining</v>
          </cell>
        </row>
        <row r="9">
          <cell r="B9" t="str">
            <v>Acctg</v>
          </cell>
          <cell r="D9" t="str">
            <v>Acctg</v>
          </cell>
          <cell r="E9" t="str">
            <v>Useful</v>
          </cell>
          <cell r="F9" t="str">
            <v>Annual</v>
          </cell>
          <cell r="G9" t="str">
            <v>Amort</v>
          </cell>
          <cell r="GI9">
            <v>2003</v>
          </cell>
        </row>
        <row r="10">
          <cell r="B10" t="str">
            <v>Write Up</v>
          </cell>
          <cell r="C10" t="str">
            <v>Adjustment</v>
          </cell>
          <cell r="D10" t="str">
            <v>Write Up</v>
          </cell>
          <cell r="E10" t="str">
            <v>Life</v>
          </cell>
          <cell r="F10" t="str">
            <v>Amort</v>
          </cell>
          <cell r="G10" t="str">
            <v>Expiration</v>
          </cell>
          <cell r="H10">
            <v>1995</v>
          </cell>
          <cell r="I10">
            <v>1996</v>
          </cell>
          <cell r="J10">
            <v>1997</v>
          </cell>
          <cell r="K10">
            <v>1998</v>
          </cell>
          <cell r="L10">
            <v>1999</v>
          </cell>
          <cell r="M10">
            <v>2000</v>
          </cell>
          <cell r="N10">
            <v>2001</v>
          </cell>
          <cell r="O10">
            <v>2002</v>
          </cell>
          <cell r="Q10">
            <v>2003</v>
          </cell>
          <cell r="S10">
            <v>2004</v>
          </cell>
          <cell r="U10">
            <v>2005</v>
          </cell>
          <cell r="W10">
            <v>2006</v>
          </cell>
          <cell r="Y10">
            <v>2007</v>
          </cell>
          <cell r="AA10">
            <v>2008</v>
          </cell>
          <cell r="AC10">
            <v>2009</v>
          </cell>
          <cell r="AE10">
            <v>2010</v>
          </cell>
          <cell r="AG10">
            <v>2011</v>
          </cell>
          <cell r="AI10">
            <v>2012</v>
          </cell>
          <cell r="AK10">
            <v>2013</v>
          </cell>
          <cell r="AM10">
            <v>2014</v>
          </cell>
          <cell r="AO10">
            <v>2015</v>
          </cell>
          <cell r="AQ10">
            <v>2016</v>
          </cell>
          <cell r="AS10">
            <v>2017</v>
          </cell>
          <cell r="AU10">
            <v>2018</v>
          </cell>
          <cell r="AW10">
            <v>2019</v>
          </cell>
          <cell r="AY10">
            <v>2020</v>
          </cell>
          <cell r="BA10">
            <v>2021</v>
          </cell>
          <cell r="BC10">
            <v>2022</v>
          </cell>
          <cell r="BE10">
            <v>2023</v>
          </cell>
          <cell r="BG10">
            <v>2024</v>
          </cell>
          <cell r="BI10">
            <v>2025</v>
          </cell>
          <cell r="BK10">
            <v>2026</v>
          </cell>
          <cell r="BM10">
            <v>2027</v>
          </cell>
          <cell r="BO10">
            <v>2028</v>
          </cell>
          <cell r="BQ10">
            <v>2029</v>
          </cell>
          <cell r="BS10">
            <v>2030</v>
          </cell>
          <cell r="BU10">
            <v>2031</v>
          </cell>
          <cell r="BW10">
            <v>2032</v>
          </cell>
          <cell r="BY10">
            <v>2033</v>
          </cell>
          <cell r="CA10">
            <v>2034</v>
          </cell>
          <cell r="CC10">
            <v>2035</v>
          </cell>
          <cell r="CE10">
            <v>2036</v>
          </cell>
          <cell r="CG10">
            <v>2037</v>
          </cell>
          <cell r="CI10">
            <v>2038</v>
          </cell>
          <cell r="CK10">
            <v>2039</v>
          </cell>
          <cell r="CM10">
            <v>2040</v>
          </cell>
          <cell r="CO10">
            <v>2041</v>
          </cell>
          <cell r="CQ10">
            <v>2042</v>
          </cell>
          <cell r="CS10">
            <v>2043</v>
          </cell>
          <cell r="CU10">
            <v>2044</v>
          </cell>
          <cell r="CW10">
            <v>2045</v>
          </cell>
          <cell r="CY10">
            <v>2046</v>
          </cell>
          <cell r="DA10">
            <v>2047</v>
          </cell>
          <cell r="DC10">
            <v>2048</v>
          </cell>
          <cell r="DE10">
            <v>2049</v>
          </cell>
          <cell r="DG10">
            <v>2050</v>
          </cell>
          <cell r="DI10">
            <v>2051</v>
          </cell>
          <cell r="DK10">
            <v>2052</v>
          </cell>
          <cell r="DM10">
            <v>2053</v>
          </cell>
          <cell r="DO10">
            <v>2054</v>
          </cell>
          <cell r="DQ10">
            <v>2055</v>
          </cell>
          <cell r="DS10">
            <v>2056</v>
          </cell>
          <cell r="DU10">
            <v>2057</v>
          </cell>
          <cell r="DW10">
            <v>2058</v>
          </cell>
          <cell r="DY10">
            <v>2059</v>
          </cell>
          <cell r="EA10">
            <v>2060</v>
          </cell>
          <cell r="EC10">
            <v>2061</v>
          </cell>
          <cell r="EE10">
            <v>2062</v>
          </cell>
          <cell r="EG10">
            <v>2063</v>
          </cell>
          <cell r="EI10">
            <v>2064</v>
          </cell>
          <cell r="EK10">
            <v>2065</v>
          </cell>
          <cell r="EM10">
            <v>2066</v>
          </cell>
          <cell r="EO10">
            <v>2067</v>
          </cell>
          <cell r="EQ10">
            <v>2068</v>
          </cell>
          <cell r="ES10">
            <v>2069</v>
          </cell>
          <cell r="EU10">
            <v>2070</v>
          </cell>
          <cell r="EW10">
            <v>2071</v>
          </cell>
          <cell r="EY10">
            <v>2072</v>
          </cell>
          <cell r="FA10">
            <v>2073</v>
          </cell>
          <cell r="FC10">
            <v>2074</v>
          </cell>
          <cell r="FE10">
            <v>2075</v>
          </cell>
          <cell r="FG10">
            <v>2076</v>
          </cell>
          <cell r="FI10">
            <v>2077</v>
          </cell>
          <cell r="FK10">
            <v>2078</v>
          </cell>
          <cell r="FM10">
            <v>2079</v>
          </cell>
          <cell r="FO10">
            <v>2080</v>
          </cell>
          <cell r="FQ10">
            <v>2081</v>
          </cell>
          <cell r="FS10">
            <v>2082</v>
          </cell>
          <cell r="FU10">
            <v>2083</v>
          </cell>
          <cell r="FW10">
            <v>2084</v>
          </cell>
          <cell r="FY10">
            <v>2085</v>
          </cell>
          <cell r="GA10">
            <v>2086</v>
          </cell>
          <cell r="GC10">
            <v>2087</v>
          </cell>
          <cell r="GE10">
            <v>2088</v>
          </cell>
          <cell r="GG10" t="str">
            <v>Total</v>
          </cell>
          <cell r="GI10" t="str">
            <v>Balance</v>
          </cell>
        </row>
        <row r="11">
          <cell r="A11" t="str">
            <v>LAND</v>
          </cell>
        </row>
        <row r="12">
          <cell r="A12" t="str">
            <v>Land for Transportation Purposes</v>
          </cell>
        </row>
        <row r="13">
          <cell r="A13" t="str">
            <v>Surplus Land</v>
          </cell>
        </row>
        <row r="14">
          <cell r="A14" t="str">
            <v xml:space="preserve">    TOTAL LAND</v>
          </cell>
        </row>
        <row r="16">
          <cell r="A16" t="str">
            <v>DEPRECIABLE ROAD</v>
          </cell>
        </row>
        <row r="17">
          <cell r="A17" t="str">
            <v>Grading</v>
          </cell>
        </row>
        <row r="18">
          <cell r="A18" t="str">
            <v>Other Right of Way Expenditures</v>
          </cell>
        </row>
        <row r="19">
          <cell r="A19" t="str">
            <v>Tunnels and Subways</v>
          </cell>
        </row>
        <row r="20">
          <cell r="A20" t="str">
            <v>Brdges, Trestles and Culverts</v>
          </cell>
        </row>
        <row r="21">
          <cell r="A21" t="str">
            <v>Ties</v>
          </cell>
        </row>
        <row r="22">
          <cell r="A22" t="str">
            <v>Rail and Other Track Material</v>
          </cell>
        </row>
        <row r="23">
          <cell r="A23" t="str">
            <v>Ballast</v>
          </cell>
        </row>
        <row r="24">
          <cell r="A24" t="str">
            <v>Fences, Snowsheds and Signs</v>
          </cell>
        </row>
        <row r="25">
          <cell r="A25" t="str">
            <v>Station and Office Buildings</v>
          </cell>
        </row>
        <row r="26">
          <cell r="A26" t="str">
            <v>Roadway Buildings</v>
          </cell>
        </row>
        <row r="27">
          <cell r="A27" t="str">
            <v>Water Stations</v>
          </cell>
        </row>
        <row r="28">
          <cell r="A28" t="str">
            <v>Fuel Stations</v>
          </cell>
        </row>
        <row r="29">
          <cell r="A29" t="str">
            <v>Shops and Enginehouses</v>
          </cell>
        </row>
        <row r="30">
          <cell r="A30" t="str">
            <v>Intermodal Terminals</v>
          </cell>
        </row>
        <row r="31">
          <cell r="A31" t="str">
            <v>Communications Systems</v>
          </cell>
        </row>
        <row r="32">
          <cell r="A32" t="str">
            <v>Signals and Interlockers</v>
          </cell>
        </row>
        <row r="33">
          <cell r="A33" t="str">
            <v>Power Plants</v>
          </cell>
        </row>
        <row r="34">
          <cell r="A34" t="str">
            <v>Power Transmission Systems</v>
          </cell>
        </row>
        <row r="35">
          <cell r="A35" t="str">
            <v>Miscellaneous Structures</v>
          </cell>
        </row>
        <row r="36">
          <cell r="A36" t="str">
            <v>Roadway Machines</v>
          </cell>
        </row>
        <row r="37">
          <cell r="A37" t="str">
            <v>Public Improvements-Construction</v>
          </cell>
        </row>
        <row r="38">
          <cell r="A38" t="str">
            <v>Shop Machinery</v>
          </cell>
        </row>
        <row r="39">
          <cell r="A39" t="str">
            <v>Power Plant Equipment</v>
          </cell>
        </row>
        <row r="40">
          <cell r="A40" t="str">
            <v xml:space="preserve">    TOTAL DEPRECIABLE ROAD</v>
          </cell>
        </row>
        <row r="42">
          <cell r="A42" t="str">
            <v>EQUIPMENT</v>
          </cell>
        </row>
        <row r="43">
          <cell r="A43" t="str">
            <v>Locomotives</v>
          </cell>
        </row>
        <row r="44">
          <cell r="A44" t="str">
            <v>Freight Train Cars</v>
          </cell>
        </row>
        <row r="45">
          <cell r="A45" t="str">
            <v>Work Equipment</v>
          </cell>
        </row>
        <row r="46">
          <cell r="A46" t="str">
            <v>Miscellaneous Equipment</v>
          </cell>
        </row>
        <row r="47">
          <cell r="A47" t="str">
            <v>Computer Systems</v>
          </cell>
        </row>
        <row r="48">
          <cell r="A48" t="str">
            <v>Computer Software</v>
          </cell>
        </row>
        <row r="49">
          <cell r="A49" t="str">
            <v xml:space="preserve">    TOTAL EQUIPMENT</v>
          </cell>
        </row>
        <row r="51">
          <cell r="A51" t="str">
            <v>MISCELLANEOUS</v>
          </cell>
        </row>
        <row r="52">
          <cell r="A52" t="str">
            <v>Interest During Construction</v>
          </cell>
        </row>
        <row r="53">
          <cell r="A53" t="str">
            <v>Construction Work In Progress</v>
          </cell>
        </row>
        <row r="54">
          <cell r="A54" t="str">
            <v xml:space="preserve">    TOTAL MISCELLANEOUS</v>
          </cell>
        </row>
        <row r="55">
          <cell r="A55" t="str">
            <v>TOTAL OPERATING ASSETS</v>
          </cell>
        </row>
        <row r="57">
          <cell r="A57" t="str">
            <v>NON-OPERATING ASSETS</v>
          </cell>
        </row>
        <row r="58">
          <cell r="A58" t="str">
            <v>Buildings Held for Sale</v>
          </cell>
        </row>
        <row r="59">
          <cell r="A59" t="str">
            <v>Buildings</v>
          </cell>
        </row>
        <row r="60">
          <cell r="A60" t="str">
            <v>Bridges</v>
          </cell>
        </row>
        <row r="61">
          <cell r="A61" t="str">
            <v>Royalty Income</v>
          </cell>
        </row>
        <row r="62">
          <cell r="A62" t="str">
            <v xml:space="preserve">   TOTAL NON-OPERATING ASSETS:</v>
          </cell>
        </row>
        <row r="64">
          <cell r="A64" t="str">
            <v>GRAND TOTAL</v>
          </cell>
        </row>
      </sheetData>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ar Comparisons"/>
      <sheetName val="Annual Amort"/>
      <sheetName val="Runoff 2003 On"/>
      <sheetName val="2003 - 2016"/>
      <sheetName val="2003 - 2329"/>
      <sheetName val="2002 EB"/>
      <sheetName val="2001 EB"/>
      <sheetName val="PA Run Off"/>
      <sheetName val="1995"/>
      <sheetName val="1998"/>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ATSF</v>
          </cell>
        </row>
        <row r="2">
          <cell r="A2" t="str">
            <v>Purchase Accounting Adjustment</v>
          </cell>
        </row>
        <row r="3">
          <cell r="A3" t="str">
            <v>(In Thousands)</v>
          </cell>
        </row>
        <row r="4">
          <cell r="A4" t="str">
            <v>N:\CONTROLLER\Property Accounting\Reporting &amp; Analysis\Annual Reports\2002\R-1 Schedules\Submitted\[SCHED 352 A - INVESTMENT IN RR PROP (by company).xls]P - 42</v>
          </cell>
        </row>
        <row r="5">
          <cell r="A5">
            <v>35829.575497685182</v>
          </cell>
        </row>
        <row r="6">
          <cell r="A6">
            <v>35829.575497685182</v>
          </cell>
        </row>
        <row r="7">
          <cell r="D7" t="str">
            <v>Revised</v>
          </cell>
        </row>
        <row r="8">
          <cell r="B8" t="str">
            <v>Purchase</v>
          </cell>
          <cell r="D8" t="str">
            <v>Purchase</v>
          </cell>
          <cell r="E8" t="str">
            <v>Remaining</v>
          </cell>
        </row>
        <row r="9">
          <cell r="B9" t="str">
            <v>Acctg</v>
          </cell>
          <cell r="D9" t="str">
            <v>Acctg</v>
          </cell>
          <cell r="E9" t="str">
            <v>Useful</v>
          </cell>
          <cell r="F9" t="str">
            <v>Annual</v>
          </cell>
          <cell r="G9" t="str">
            <v>Amort</v>
          </cell>
          <cell r="GI9">
            <v>2003</v>
          </cell>
        </row>
        <row r="10">
          <cell r="B10" t="str">
            <v>Write Up</v>
          </cell>
          <cell r="C10" t="str">
            <v>Adjustment</v>
          </cell>
          <cell r="D10" t="str">
            <v>Write Up</v>
          </cell>
          <cell r="E10" t="str">
            <v>Life</v>
          </cell>
          <cell r="F10" t="str">
            <v>Amort</v>
          </cell>
          <cell r="G10" t="str">
            <v>Expiration</v>
          </cell>
          <cell r="H10">
            <v>1995</v>
          </cell>
          <cell r="I10">
            <v>1996</v>
          </cell>
          <cell r="J10">
            <v>1997</v>
          </cell>
          <cell r="K10">
            <v>1998</v>
          </cell>
          <cell r="L10">
            <v>1999</v>
          </cell>
          <cell r="M10">
            <v>2000</v>
          </cell>
          <cell r="N10">
            <v>2001</v>
          </cell>
          <cell r="O10">
            <v>2002</v>
          </cell>
          <cell r="Q10">
            <v>2003</v>
          </cell>
          <cell r="S10">
            <v>2004</v>
          </cell>
          <cell r="U10">
            <v>2005</v>
          </cell>
          <cell r="W10">
            <v>2006</v>
          </cell>
          <cell r="Y10">
            <v>2007</v>
          </cell>
          <cell r="AA10">
            <v>2008</v>
          </cell>
          <cell r="AC10">
            <v>2009</v>
          </cell>
          <cell r="AE10">
            <v>2010</v>
          </cell>
          <cell r="AG10">
            <v>2011</v>
          </cell>
          <cell r="AI10">
            <v>2012</v>
          </cell>
          <cell r="AK10">
            <v>2013</v>
          </cell>
          <cell r="AM10">
            <v>2014</v>
          </cell>
          <cell r="AO10">
            <v>2015</v>
          </cell>
          <cell r="AQ10">
            <v>2016</v>
          </cell>
          <cell r="AS10">
            <v>2017</v>
          </cell>
          <cell r="AU10">
            <v>2018</v>
          </cell>
          <cell r="AW10">
            <v>2019</v>
          </cell>
          <cell r="AY10">
            <v>2020</v>
          </cell>
          <cell r="BA10">
            <v>2021</v>
          </cell>
          <cell r="BC10">
            <v>2022</v>
          </cell>
          <cell r="BE10">
            <v>2023</v>
          </cell>
          <cell r="BG10">
            <v>2024</v>
          </cell>
          <cell r="BI10">
            <v>2025</v>
          </cell>
          <cell r="BK10">
            <v>2026</v>
          </cell>
          <cell r="BM10">
            <v>2027</v>
          </cell>
          <cell r="BO10">
            <v>2028</v>
          </cell>
          <cell r="BQ10">
            <v>2029</v>
          </cell>
          <cell r="BS10">
            <v>2030</v>
          </cell>
          <cell r="BU10">
            <v>2031</v>
          </cell>
          <cell r="BW10">
            <v>2032</v>
          </cell>
          <cell r="BY10">
            <v>2033</v>
          </cell>
          <cell r="CA10">
            <v>2034</v>
          </cell>
          <cell r="CC10">
            <v>2035</v>
          </cell>
          <cell r="CE10">
            <v>2036</v>
          </cell>
          <cell r="CG10">
            <v>2037</v>
          </cell>
          <cell r="CI10">
            <v>2038</v>
          </cell>
          <cell r="CK10">
            <v>2039</v>
          </cell>
          <cell r="CM10">
            <v>2040</v>
          </cell>
          <cell r="CO10">
            <v>2041</v>
          </cell>
          <cell r="CQ10">
            <v>2042</v>
          </cell>
          <cell r="CS10">
            <v>2043</v>
          </cell>
          <cell r="CU10">
            <v>2044</v>
          </cell>
          <cell r="CW10">
            <v>2045</v>
          </cell>
          <cell r="CY10">
            <v>2046</v>
          </cell>
          <cell r="DA10">
            <v>2047</v>
          </cell>
          <cell r="DC10">
            <v>2048</v>
          </cell>
          <cell r="DE10">
            <v>2049</v>
          </cell>
          <cell r="DG10">
            <v>2050</v>
          </cell>
          <cell r="DI10">
            <v>2051</v>
          </cell>
          <cell r="DK10">
            <v>2052</v>
          </cell>
          <cell r="DM10">
            <v>2053</v>
          </cell>
          <cell r="DO10">
            <v>2054</v>
          </cell>
          <cell r="DQ10">
            <v>2055</v>
          </cell>
          <cell r="DS10">
            <v>2056</v>
          </cell>
          <cell r="DU10">
            <v>2057</v>
          </cell>
          <cell r="DW10">
            <v>2058</v>
          </cell>
          <cell r="DY10">
            <v>2059</v>
          </cell>
          <cell r="EA10">
            <v>2060</v>
          </cell>
          <cell r="EC10">
            <v>2061</v>
          </cell>
          <cell r="EE10">
            <v>2062</v>
          </cell>
          <cell r="EG10">
            <v>2063</v>
          </cell>
          <cell r="EI10">
            <v>2064</v>
          </cell>
          <cell r="EK10">
            <v>2065</v>
          </cell>
          <cell r="EM10">
            <v>2066</v>
          </cell>
          <cell r="EO10">
            <v>2067</v>
          </cell>
          <cell r="EQ10">
            <v>2068</v>
          </cell>
          <cell r="ES10">
            <v>2069</v>
          </cell>
          <cell r="EU10">
            <v>2070</v>
          </cell>
          <cell r="EW10">
            <v>2071</v>
          </cell>
          <cell r="EY10">
            <v>2072</v>
          </cell>
          <cell r="FA10">
            <v>2073</v>
          </cell>
          <cell r="FC10">
            <v>2074</v>
          </cell>
          <cell r="FE10">
            <v>2075</v>
          </cell>
          <cell r="FG10">
            <v>2076</v>
          </cell>
          <cell r="FI10">
            <v>2077</v>
          </cell>
          <cell r="FK10">
            <v>2078</v>
          </cell>
          <cell r="FM10">
            <v>2079</v>
          </cell>
          <cell r="FO10">
            <v>2080</v>
          </cell>
          <cell r="FQ10">
            <v>2081</v>
          </cell>
          <cell r="FS10">
            <v>2082</v>
          </cell>
          <cell r="FU10">
            <v>2083</v>
          </cell>
          <cell r="FW10">
            <v>2084</v>
          </cell>
          <cell r="FY10">
            <v>2085</v>
          </cell>
          <cell r="GA10">
            <v>2086</v>
          </cell>
          <cell r="GC10">
            <v>2087</v>
          </cell>
          <cell r="GE10">
            <v>2088</v>
          </cell>
          <cell r="GG10" t="str">
            <v>Total</v>
          </cell>
          <cell r="GI10" t="str">
            <v>Balance</v>
          </cell>
        </row>
        <row r="11">
          <cell r="A11" t="str">
            <v>LAND</v>
          </cell>
        </row>
        <row r="12">
          <cell r="A12" t="str">
            <v>Land for Transportation Purposes</v>
          </cell>
        </row>
        <row r="13">
          <cell r="A13" t="str">
            <v>Surplus Land</v>
          </cell>
        </row>
        <row r="14">
          <cell r="A14" t="str">
            <v xml:space="preserve">    TOTAL LAND</v>
          </cell>
        </row>
        <row r="16">
          <cell r="A16" t="str">
            <v>DEPRECIABLE ROAD</v>
          </cell>
        </row>
        <row r="17">
          <cell r="A17" t="str">
            <v>Grading</v>
          </cell>
        </row>
        <row r="18">
          <cell r="A18" t="str">
            <v>Other Right of Way Expenditures</v>
          </cell>
        </row>
        <row r="19">
          <cell r="A19" t="str">
            <v>Tunnels and Subways</v>
          </cell>
        </row>
        <row r="20">
          <cell r="A20" t="str">
            <v>Brdges, Trestles and Culverts</v>
          </cell>
        </row>
        <row r="21">
          <cell r="A21" t="str">
            <v>Ties</v>
          </cell>
        </row>
        <row r="22">
          <cell r="A22" t="str">
            <v>Rail and Other Track Material</v>
          </cell>
        </row>
        <row r="23">
          <cell r="A23" t="str">
            <v>Ballast</v>
          </cell>
        </row>
        <row r="24">
          <cell r="A24" t="str">
            <v>Fences, Snowsheds and Signs</v>
          </cell>
        </row>
        <row r="25">
          <cell r="A25" t="str">
            <v>Station and Office Buildings</v>
          </cell>
        </row>
        <row r="26">
          <cell r="A26" t="str">
            <v>Roadway Buildings</v>
          </cell>
        </row>
        <row r="27">
          <cell r="A27" t="str">
            <v>Water Stations</v>
          </cell>
        </row>
        <row r="28">
          <cell r="A28" t="str">
            <v>Fuel Stations</v>
          </cell>
        </row>
        <row r="29">
          <cell r="A29" t="str">
            <v>Shops and Enginehouses</v>
          </cell>
        </row>
        <row r="30">
          <cell r="A30" t="str">
            <v>Intermodal Terminals</v>
          </cell>
        </row>
        <row r="31">
          <cell r="A31" t="str">
            <v>Communications Systems</v>
          </cell>
        </row>
        <row r="32">
          <cell r="A32" t="str">
            <v>Signals and Interlockers</v>
          </cell>
        </row>
        <row r="33">
          <cell r="A33" t="str">
            <v>Power Plants</v>
          </cell>
        </row>
        <row r="34">
          <cell r="A34" t="str">
            <v>Power Transmission Systems</v>
          </cell>
        </row>
        <row r="35">
          <cell r="A35" t="str">
            <v>Miscellaneous Structures</v>
          </cell>
        </row>
        <row r="36">
          <cell r="A36" t="str">
            <v>Roadway Machines</v>
          </cell>
        </row>
        <row r="37">
          <cell r="A37" t="str">
            <v>Public Improvements-Construction</v>
          </cell>
        </row>
        <row r="38">
          <cell r="A38" t="str">
            <v>Shop Machinery</v>
          </cell>
        </row>
        <row r="39">
          <cell r="A39" t="str">
            <v>Power Plant Equipment</v>
          </cell>
        </row>
        <row r="40">
          <cell r="A40" t="str">
            <v xml:space="preserve">    TOTAL DEPRECIABLE ROAD</v>
          </cell>
        </row>
        <row r="42">
          <cell r="A42" t="str">
            <v>EQUIPMENT</v>
          </cell>
        </row>
        <row r="43">
          <cell r="A43" t="str">
            <v>Locomotives</v>
          </cell>
        </row>
        <row r="44">
          <cell r="A44" t="str">
            <v>Freight Train Cars</v>
          </cell>
        </row>
        <row r="45">
          <cell r="A45" t="str">
            <v>Work Equipment</v>
          </cell>
        </row>
        <row r="46">
          <cell r="A46" t="str">
            <v>Miscellaneous Equipment</v>
          </cell>
        </row>
        <row r="47">
          <cell r="A47" t="str">
            <v>Computer Systems</v>
          </cell>
        </row>
        <row r="48">
          <cell r="A48" t="str">
            <v>Computer Software</v>
          </cell>
        </row>
        <row r="49">
          <cell r="A49" t="str">
            <v xml:space="preserve">    TOTAL EQUIPMENT</v>
          </cell>
        </row>
        <row r="51">
          <cell r="A51" t="str">
            <v>MISCELLANEOUS</v>
          </cell>
        </row>
        <row r="52">
          <cell r="A52" t="str">
            <v>Interest During Construction</v>
          </cell>
        </row>
        <row r="53">
          <cell r="A53" t="str">
            <v>Construction Work In Progress</v>
          </cell>
        </row>
        <row r="54">
          <cell r="A54" t="str">
            <v xml:space="preserve">    TOTAL MISCELLANEOUS</v>
          </cell>
        </row>
        <row r="55">
          <cell r="A55" t="str">
            <v>TOTAL OPERATING ASSETS</v>
          </cell>
        </row>
        <row r="57">
          <cell r="A57" t="str">
            <v>NON-OPERATING ASSETS</v>
          </cell>
        </row>
        <row r="58">
          <cell r="A58" t="str">
            <v>Buildings Held for Sale</v>
          </cell>
        </row>
        <row r="59">
          <cell r="A59" t="str">
            <v>Buildings</v>
          </cell>
        </row>
        <row r="60">
          <cell r="A60" t="str">
            <v>Bridges</v>
          </cell>
        </row>
        <row r="61">
          <cell r="A61" t="str">
            <v>Royalty Income</v>
          </cell>
        </row>
        <row r="62">
          <cell r="A62" t="str">
            <v xml:space="preserve">   TOTAL NON-OPERATING ASSETS:</v>
          </cell>
        </row>
        <row r="64">
          <cell r="A64" t="str">
            <v>GRAND TOTAL</v>
          </cell>
        </row>
      </sheetData>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co Depr"/>
      <sheetName val="Jul29 changes"/>
      <sheetName val="SD70MACs_By unit"/>
      <sheetName val="By AFE#"/>
      <sheetName val="LocoRate"/>
    </sheetNames>
    <sheetDataSet>
      <sheetData sheetId="0" refreshError="1"/>
      <sheetData sheetId="1" refreshError="1"/>
      <sheetData sheetId="2" refreshError="1"/>
      <sheetData sheetId="3" refreshError="1"/>
      <sheetData sheetId="4" refreshError="1">
        <row r="2">
          <cell r="L2">
            <v>0</v>
          </cell>
          <cell r="M2">
            <v>0.11</v>
          </cell>
          <cell r="N2">
            <v>7.0000000000000007E-2</v>
          </cell>
          <cell r="O2">
            <v>3.0800000000000001E-2</v>
          </cell>
          <cell r="P2">
            <v>6.7199999999999996E-2</v>
          </cell>
        </row>
        <row r="3">
          <cell r="L3">
            <v>1801</v>
          </cell>
          <cell r="M3">
            <v>0.12</v>
          </cell>
          <cell r="N3">
            <v>7.0000000000000007E-2</v>
          </cell>
          <cell r="O3">
            <v>2.6100000000000002E-2</v>
          </cell>
          <cell r="P3">
            <v>3.7999999999999999E-2</v>
          </cell>
        </row>
        <row r="4">
          <cell r="L4">
            <v>3000</v>
          </cell>
          <cell r="M4">
            <v>0.22</v>
          </cell>
          <cell r="N4">
            <v>0.16</v>
          </cell>
          <cell r="O4">
            <v>4.1200000000000001E-2</v>
          </cell>
          <cell r="P4">
            <v>9.4500000000000001E-2</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co Depr"/>
      <sheetName val="Jul29 changes"/>
      <sheetName val="SD70MACs_By unit"/>
      <sheetName val="By AFE#"/>
      <sheetName val="LocoRate"/>
    </sheetNames>
    <sheetDataSet>
      <sheetData sheetId="0" refreshError="1"/>
      <sheetData sheetId="1" refreshError="1"/>
      <sheetData sheetId="2" refreshError="1"/>
      <sheetData sheetId="3" refreshError="1"/>
      <sheetData sheetId="4" refreshError="1">
        <row r="2">
          <cell r="L2">
            <v>0</v>
          </cell>
          <cell r="M2">
            <v>0.11</v>
          </cell>
          <cell r="N2">
            <v>7.0000000000000007E-2</v>
          </cell>
          <cell r="O2">
            <v>3.0800000000000001E-2</v>
          </cell>
          <cell r="P2">
            <v>6.7199999999999996E-2</v>
          </cell>
        </row>
        <row r="3">
          <cell r="L3">
            <v>1801</v>
          </cell>
          <cell r="M3">
            <v>0.12</v>
          </cell>
          <cell r="N3">
            <v>7.0000000000000007E-2</v>
          </cell>
          <cell r="O3">
            <v>2.6100000000000002E-2</v>
          </cell>
          <cell r="P3">
            <v>3.7999999999999999E-2</v>
          </cell>
        </row>
        <row r="4">
          <cell r="L4">
            <v>3000</v>
          </cell>
          <cell r="M4">
            <v>0.22</v>
          </cell>
          <cell r="N4">
            <v>0.16</v>
          </cell>
          <cell r="O4">
            <v>4.1200000000000001E-2</v>
          </cell>
          <cell r="P4">
            <v>9.4500000000000001E-2</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co Depr"/>
      <sheetName val="Jul29 changes"/>
      <sheetName val="SD70MACs_By unit"/>
      <sheetName val="By AFE#"/>
      <sheetName val="LocoRate"/>
    </sheetNames>
    <sheetDataSet>
      <sheetData sheetId="0" refreshError="1"/>
      <sheetData sheetId="1" refreshError="1"/>
      <sheetData sheetId="2" refreshError="1"/>
      <sheetData sheetId="3" refreshError="1"/>
      <sheetData sheetId="4" refreshError="1">
        <row r="2">
          <cell r="L2">
            <v>0</v>
          </cell>
          <cell r="M2">
            <v>0.11</v>
          </cell>
          <cell r="N2">
            <v>7.0000000000000007E-2</v>
          </cell>
          <cell r="O2">
            <v>3.0800000000000001E-2</v>
          </cell>
          <cell r="P2">
            <v>6.7199999999999996E-2</v>
          </cell>
        </row>
        <row r="3">
          <cell r="L3">
            <v>1801</v>
          </cell>
          <cell r="M3">
            <v>0.12</v>
          </cell>
          <cell r="N3">
            <v>7.0000000000000007E-2</v>
          </cell>
          <cell r="O3">
            <v>2.6100000000000002E-2</v>
          </cell>
          <cell r="P3">
            <v>3.7999999999999999E-2</v>
          </cell>
        </row>
        <row r="4">
          <cell r="L4">
            <v>3000</v>
          </cell>
          <cell r="M4">
            <v>0.22</v>
          </cell>
          <cell r="N4">
            <v>0.16</v>
          </cell>
          <cell r="O4">
            <v>4.1200000000000001E-2</v>
          </cell>
          <cell r="P4">
            <v>9.4500000000000001E-2</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Change Tracking"/>
      <sheetName val="Rate file"/>
      <sheetName val="Sep 06 Data"/>
      <sheetName val="Oct 06 Data"/>
      <sheetName val="Nov 06 Data"/>
      <sheetName val="Dec 06 Data"/>
      <sheetName val="Sep 06 Calc"/>
      <sheetName val="Oct 06 Calc"/>
      <sheetName val="Nov 06 Calc"/>
      <sheetName val="Dec 06 Calc"/>
    </sheetNames>
    <sheetDataSet>
      <sheetData sheetId="0" refreshError="1"/>
      <sheetData sheetId="1" refreshError="1"/>
      <sheetData sheetId="2" refreshError="1">
        <row r="6">
          <cell r="A6" t="str">
            <v>2.1.98.0</v>
          </cell>
          <cell r="B6">
            <v>2</v>
          </cell>
          <cell r="C6">
            <v>1</v>
          </cell>
          <cell r="D6">
            <v>98</v>
          </cell>
          <cell r="E6">
            <v>0</v>
          </cell>
          <cell r="F6">
            <v>0</v>
          </cell>
        </row>
        <row r="7">
          <cell r="A7" t="str">
            <v>2.1.98.A</v>
          </cell>
          <cell r="B7">
            <v>2</v>
          </cell>
          <cell r="C7">
            <v>1</v>
          </cell>
          <cell r="D7">
            <v>98</v>
          </cell>
          <cell r="E7" t="str">
            <v>A</v>
          </cell>
          <cell r="F7">
            <v>0</v>
          </cell>
        </row>
        <row r="8">
          <cell r="A8" t="str">
            <v>2.1.99.0</v>
          </cell>
          <cell r="B8">
            <v>2</v>
          </cell>
          <cell r="C8">
            <v>1</v>
          </cell>
          <cell r="D8">
            <v>99</v>
          </cell>
          <cell r="E8">
            <v>0</v>
          </cell>
          <cell r="F8">
            <v>0</v>
          </cell>
        </row>
        <row r="9">
          <cell r="A9" t="str">
            <v>2.3.99.0</v>
          </cell>
          <cell r="B9">
            <v>2</v>
          </cell>
          <cell r="C9">
            <v>3</v>
          </cell>
          <cell r="D9">
            <v>99</v>
          </cell>
          <cell r="E9">
            <v>0</v>
          </cell>
          <cell r="F9">
            <v>0</v>
          </cell>
        </row>
        <row r="10">
          <cell r="A10" t="str">
            <v>2.15.99.0</v>
          </cell>
          <cell r="B10">
            <v>2</v>
          </cell>
          <cell r="C10">
            <v>15</v>
          </cell>
          <cell r="D10">
            <v>99</v>
          </cell>
          <cell r="E10">
            <v>0</v>
          </cell>
          <cell r="F10">
            <v>0</v>
          </cell>
        </row>
        <row r="11">
          <cell r="A11" t="str">
            <v>2.18.99.0</v>
          </cell>
          <cell r="B11">
            <v>2</v>
          </cell>
          <cell r="C11">
            <v>18</v>
          </cell>
          <cell r="D11">
            <v>99</v>
          </cell>
          <cell r="E11">
            <v>0</v>
          </cell>
          <cell r="F11">
            <v>0</v>
          </cell>
        </row>
        <row r="12">
          <cell r="A12" t="str">
            <v>2.1.99.1</v>
          </cell>
          <cell r="B12">
            <v>2</v>
          </cell>
          <cell r="C12">
            <v>1</v>
          </cell>
          <cell r="D12">
            <v>99</v>
          </cell>
          <cell r="E12">
            <v>1</v>
          </cell>
          <cell r="F12">
            <v>0</v>
          </cell>
        </row>
        <row r="13">
          <cell r="A13" t="str">
            <v>2.1.99.2</v>
          </cell>
          <cell r="B13">
            <v>2</v>
          </cell>
          <cell r="C13">
            <v>1</v>
          </cell>
          <cell r="D13">
            <v>99</v>
          </cell>
          <cell r="E13">
            <v>2</v>
          </cell>
          <cell r="F13">
            <v>0</v>
          </cell>
        </row>
        <row r="14">
          <cell r="A14" t="str">
            <v>2.1.99.A</v>
          </cell>
          <cell r="B14">
            <v>2</v>
          </cell>
          <cell r="C14">
            <v>1</v>
          </cell>
          <cell r="D14">
            <v>99</v>
          </cell>
          <cell r="E14" t="str">
            <v>A</v>
          </cell>
          <cell r="F14">
            <v>0</v>
          </cell>
        </row>
        <row r="15">
          <cell r="A15" t="str">
            <v>2.3.99.A</v>
          </cell>
          <cell r="B15">
            <v>2</v>
          </cell>
          <cell r="C15">
            <v>3</v>
          </cell>
          <cell r="D15">
            <v>99</v>
          </cell>
          <cell r="E15" t="str">
            <v>A</v>
          </cell>
          <cell r="F15">
            <v>0</v>
          </cell>
        </row>
        <row r="16">
          <cell r="A16" t="str">
            <v>2.15.99.A</v>
          </cell>
          <cell r="B16">
            <v>2</v>
          </cell>
          <cell r="C16">
            <v>15</v>
          </cell>
          <cell r="D16">
            <v>99</v>
          </cell>
          <cell r="E16" t="str">
            <v>A</v>
          </cell>
          <cell r="F16">
            <v>0</v>
          </cell>
        </row>
        <row r="17">
          <cell r="A17" t="str">
            <v>2.18.99.A</v>
          </cell>
          <cell r="B17">
            <v>2</v>
          </cell>
          <cell r="C17">
            <v>18</v>
          </cell>
          <cell r="D17">
            <v>99</v>
          </cell>
          <cell r="E17" t="str">
            <v>A</v>
          </cell>
          <cell r="F17">
            <v>0</v>
          </cell>
        </row>
        <row r="18">
          <cell r="A18" t="str">
            <v>2.1.99.I</v>
          </cell>
          <cell r="B18">
            <v>2</v>
          </cell>
          <cell r="C18">
            <v>1</v>
          </cell>
          <cell r="D18">
            <v>99</v>
          </cell>
          <cell r="E18" t="str">
            <v>I</v>
          </cell>
          <cell r="F18">
            <v>0</v>
          </cell>
        </row>
        <row r="19">
          <cell r="A19" t="str">
            <v>2.1.99.N</v>
          </cell>
          <cell r="B19">
            <v>2</v>
          </cell>
          <cell r="C19">
            <v>1</v>
          </cell>
          <cell r="D19">
            <v>99</v>
          </cell>
          <cell r="E19" t="str">
            <v>N</v>
          </cell>
          <cell r="F19">
            <v>0</v>
          </cell>
        </row>
        <row r="20">
          <cell r="A20" t="str">
            <v>2.0B.99.N</v>
          </cell>
          <cell r="B20">
            <v>2</v>
          </cell>
          <cell r="C20" t="str">
            <v>0B</v>
          </cell>
          <cell r="D20">
            <v>99</v>
          </cell>
          <cell r="E20" t="str">
            <v>N</v>
          </cell>
          <cell r="F20">
            <v>0</v>
          </cell>
        </row>
        <row r="21">
          <cell r="A21" t="str">
            <v>2.0E.99.N</v>
          </cell>
          <cell r="B21">
            <v>2</v>
          </cell>
          <cell r="C21" t="str">
            <v>0E</v>
          </cell>
          <cell r="D21">
            <v>99</v>
          </cell>
          <cell r="E21" t="str">
            <v>N</v>
          </cell>
          <cell r="F21">
            <v>0</v>
          </cell>
        </row>
        <row r="22">
          <cell r="A22" t="str">
            <v>2.0M.99.N</v>
          </cell>
          <cell r="B22">
            <v>2</v>
          </cell>
          <cell r="C22" t="str">
            <v>0M</v>
          </cell>
          <cell r="D22">
            <v>99</v>
          </cell>
          <cell r="E22" t="str">
            <v>N</v>
          </cell>
          <cell r="F22">
            <v>0</v>
          </cell>
        </row>
        <row r="23">
          <cell r="A23" t="str">
            <v>2.0V.99.N</v>
          </cell>
          <cell r="B23">
            <v>2</v>
          </cell>
          <cell r="C23" t="str">
            <v>0V</v>
          </cell>
          <cell r="D23">
            <v>99</v>
          </cell>
          <cell r="E23" t="str">
            <v>N</v>
          </cell>
          <cell r="F23">
            <v>0</v>
          </cell>
        </row>
        <row r="24">
          <cell r="A24" t="str">
            <v>2.0W.99.N</v>
          </cell>
          <cell r="B24">
            <v>2</v>
          </cell>
          <cell r="C24" t="str">
            <v>0W</v>
          </cell>
          <cell r="D24">
            <v>99</v>
          </cell>
          <cell r="E24" t="str">
            <v>N</v>
          </cell>
          <cell r="F24">
            <v>0</v>
          </cell>
        </row>
        <row r="25">
          <cell r="A25" t="str">
            <v>2.0X.99.N</v>
          </cell>
          <cell r="B25">
            <v>2</v>
          </cell>
          <cell r="C25" t="str">
            <v>0X</v>
          </cell>
          <cell r="D25">
            <v>99</v>
          </cell>
          <cell r="E25" t="str">
            <v>N</v>
          </cell>
          <cell r="F25">
            <v>0</v>
          </cell>
        </row>
        <row r="26">
          <cell r="A26" t="str">
            <v>2.18.99.N</v>
          </cell>
          <cell r="B26">
            <v>2</v>
          </cell>
          <cell r="C26">
            <v>18</v>
          </cell>
          <cell r="D26">
            <v>99</v>
          </cell>
          <cell r="E26" t="str">
            <v>N</v>
          </cell>
          <cell r="F26">
            <v>0</v>
          </cell>
        </row>
        <row r="27">
          <cell r="A27" t="str">
            <v>2.23.99.N</v>
          </cell>
          <cell r="B27">
            <v>2</v>
          </cell>
          <cell r="C27">
            <v>23</v>
          </cell>
          <cell r="D27">
            <v>99</v>
          </cell>
          <cell r="E27" t="str">
            <v>N</v>
          </cell>
          <cell r="F27">
            <v>0</v>
          </cell>
        </row>
        <row r="28">
          <cell r="A28" t="str">
            <v>2.70.99.N</v>
          </cell>
          <cell r="B28">
            <v>2</v>
          </cell>
          <cell r="C28">
            <v>70</v>
          </cell>
          <cell r="D28">
            <v>99</v>
          </cell>
          <cell r="E28" t="str">
            <v>N</v>
          </cell>
          <cell r="F28">
            <v>0</v>
          </cell>
        </row>
        <row r="29">
          <cell r="A29" t="str">
            <v>2.7N.99.N</v>
          </cell>
          <cell r="B29">
            <v>2</v>
          </cell>
          <cell r="C29" t="str">
            <v>7N</v>
          </cell>
          <cell r="D29">
            <v>99</v>
          </cell>
          <cell r="E29" t="str">
            <v>N</v>
          </cell>
          <cell r="F29">
            <v>0</v>
          </cell>
        </row>
        <row r="30">
          <cell r="A30" t="str">
            <v>2.7P.99.N</v>
          </cell>
          <cell r="B30">
            <v>2</v>
          </cell>
          <cell r="C30" t="str">
            <v>7P</v>
          </cell>
          <cell r="D30">
            <v>99</v>
          </cell>
          <cell r="E30" t="str">
            <v>N</v>
          </cell>
          <cell r="F30">
            <v>0</v>
          </cell>
        </row>
        <row r="31">
          <cell r="A31" t="str">
            <v>2.7R.99.N</v>
          </cell>
          <cell r="B31">
            <v>2</v>
          </cell>
          <cell r="C31" t="str">
            <v>7R</v>
          </cell>
          <cell r="D31">
            <v>99</v>
          </cell>
          <cell r="E31" t="str">
            <v>N</v>
          </cell>
          <cell r="F31">
            <v>0</v>
          </cell>
        </row>
        <row r="32">
          <cell r="A32" t="str">
            <v>2.7U.99.N</v>
          </cell>
          <cell r="B32">
            <v>2</v>
          </cell>
          <cell r="C32" t="str">
            <v>7U</v>
          </cell>
          <cell r="D32">
            <v>99</v>
          </cell>
          <cell r="E32" t="str">
            <v>N</v>
          </cell>
          <cell r="F32">
            <v>0</v>
          </cell>
        </row>
        <row r="33">
          <cell r="A33" t="str">
            <v>3.1.10.0</v>
          </cell>
          <cell r="B33">
            <v>3</v>
          </cell>
          <cell r="C33">
            <v>1</v>
          </cell>
          <cell r="D33">
            <v>10</v>
          </cell>
          <cell r="E33">
            <v>0</v>
          </cell>
          <cell r="F33">
            <v>1.0500000000000001E-2</v>
          </cell>
        </row>
        <row r="34">
          <cell r="A34" t="str">
            <v>3.1.10.1</v>
          </cell>
          <cell r="B34">
            <v>3</v>
          </cell>
          <cell r="C34">
            <v>1</v>
          </cell>
          <cell r="D34">
            <v>10</v>
          </cell>
          <cell r="E34">
            <v>1</v>
          </cell>
          <cell r="F34">
            <v>1.0500000000000001E-2</v>
          </cell>
        </row>
        <row r="35">
          <cell r="A35" t="str">
            <v>3.1.10.A</v>
          </cell>
          <cell r="B35">
            <v>3</v>
          </cell>
          <cell r="C35">
            <v>1</v>
          </cell>
          <cell r="D35">
            <v>10</v>
          </cell>
          <cell r="E35" t="str">
            <v>A</v>
          </cell>
          <cell r="F35">
            <v>1.0500000000000001E-2</v>
          </cell>
        </row>
        <row r="36">
          <cell r="A36" t="str">
            <v>3.1.10.I</v>
          </cell>
          <cell r="B36">
            <v>3</v>
          </cell>
          <cell r="C36">
            <v>1</v>
          </cell>
          <cell r="D36">
            <v>10</v>
          </cell>
          <cell r="E36" t="str">
            <v>I</v>
          </cell>
          <cell r="F36">
            <v>1.0500000000000001E-2</v>
          </cell>
        </row>
        <row r="37">
          <cell r="A37" t="str">
            <v>3.1.10.N</v>
          </cell>
          <cell r="B37">
            <v>3</v>
          </cell>
          <cell r="C37">
            <v>1</v>
          </cell>
          <cell r="D37">
            <v>10</v>
          </cell>
          <cell r="E37" t="str">
            <v>N</v>
          </cell>
          <cell r="F37">
            <v>1.0500000000000001E-2</v>
          </cell>
        </row>
        <row r="38">
          <cell r="A38" t="str">
            <v>3.0B.10.N</v>
          </cell>
          <cell r="B38">
            <v>3</v>
          </cell>
          <cell r="C38" t="str">
            <v>0B</v>
          </cell>
          <cell r="D38">
            <v>10</v>
          </cell>
          <cell r="E38" t="str">
            <v>N</v>
          </cell>
          <cell r="F38">
            <v>1.0500000000000001E-2</v>
          </cell>
        </row>
        <row r="39">
          <cell r="A39" t="str">
            <v>3.7U.10.N</v>
          </cell>
          <cell r="B39">
            <v>3</v>
          </cell>
          <cell r="C39" t="str">
            <v>7U</v>
          </cell>
          <cell r="D39">
            <v>10</v>
          </cell>
          <cell r="E39" t="str">
            <v>N</v>
          </cell>
          <cell r="F39">
            <v>1.0500000000000001E-2</v>
          </cell>
        </row>
        <row r="40">
          <cell r="A40" t="str">
            <v>3.1.20.0</v>
          </cell>
          <cell r="B40">
            <v>3</v>
          </cell>
          <cell r="C40">
            <v>1</v>
          </cell>
          <cell r="D40">
            <v>20</v>
          </cell>
          <cell r="E40">
            <v>0</v>
          </cell>
          <cell r="F40">
            <v>1.0500000000000001E-2</v>
          </cell>
        </row>
        <row r="41">
          <cell r="A41" t="str">
            <v>3.3.20.0</v>
          </cell>
          <cell r="B41">
            <v>3</v>
          </cell>
          <cell r="C41">
            <v>3</v>
          </cell>
          <cell r="D41">
            <v>20</v>
          </cell>
          <cell r="E41">
            <v>0</v>
          </cell>
          <cell r="F41">
            <v>1.0500000000000001E-2</v>
          </cell>
        </row>
        <row r="42">
          <cell r="A42" t="str">
            <v>3.18.20.0</v>
          </cell>
          <cell r="B42">
            <v>3</v>
          </cell>
          <cell r="C42">
            <v>18</v>
          </cell>
          <cell r="D42">
            <v>20</v>
          </cell>
          <cell r="E42">
            <v>0</v>
          </cell>
          <cell r="F42">
            <v>1.0500000000000001E-2</v>
          </cell>
        </row>
        <row r="43">
          <cell r="A43" t="str">
            <v>3.1.20.1</v>
          </cell>
          <cell r="B43">
            <v>3</v>
          </cell>
          <cell r="C43">
            <v>1</v>
          </cell>
          <cell r="D43">
            <v>20</v>
          </cell>
          <cell r="E43">
            <v>1</v>
          </cell>
          <cell r="F43">
            <v>1.0500000000000001E-2</v>
          </cell>
        </row>
        <row r="44">
          <cell r="A44" t="str">
            <v>3.1.20.3</v>
          </cell>
          <cell r="B44">
            <v>3</v>
          </cell>
          <cell r="C44">
            <v>1</v>
          </cell>
          <cell r="D44">
            <v>20</v>
          </cell>
          <cell r="E44">
            <v>3</v>
          </cell>
          <cell r="F44">
            <v>1.0500000000000001E-2</v>
          </cell>
        </row>
        <row r="45">
          <cell r="A45" t="str">
            <v>3.1.20.A</v>
          </cell>
          <cell r="B45">
            <v>3</v>
          </cell>
          <cell r="C45">
            <v>1</v>
          </cell>
          <cell r="D45">
            <v>20</v>
          </cell>
          <cell r="E45" t="str">
            <v>A</v>
          </cell>
          <cell r="F45">
            <v>1.0500000000000001E-2</v>
          </cell>
        </row>
        <row r="46">
          <cell r="A46" t="str">
            <v>3.3.20.A</v>
          </cell>
          <cell r="B46">
            <v>3</v>
          </cell>
          <cell r="C46">
            <v>3</v>
          </cell>
          <cell r="D46">
            <v>20</v>
          </cell>
          <cell r="E46" t="str">
            <v>A</v>
          </cell>
          <cell r="F46">
            <v>1.0500000000000001E-2</v>
          </cell>
        </row>
        <row r="47">
          <cell r="A47" t="str">
            <v>3.18.20.A</v>
          </cell>
          <cell r="B47">
            <v>3</v>
          </cell>
          <cell r="C47">
            <v>18</v>
          </cell>
          <cell r="D47">
            <v>20</v>
          </cell>
          <cell r="E47" t="str">
            <v>A</v>
          </cell>
          <cell r="F47">
            <v>1.0500000000000001E-2</v>
          </cell>
        </row>
        <row r="48">
          <cell r="A48" t="str">
            <v>3.1.20.I</v>
          </cell>
          <cell r="B48">
            <v>3</v>
          </cell>
          <cell r="C48">
            <v>1</v>
          </cell>
          <cell r="D48">
            <v>20</v>
          </cell>
          <cell r="E48" t="str">
            <v>I</v>
          </cell>
          <cell r="F48">
            <v>1.0500000000000001E-2</v>
          </cell>
        </row>
        <row r="49">
          <cell r="A49" t="str">
            <v>3.1.20.N</v>
          </cell>
          <cell r="B49">
            <v>3</v>
          </cell>
          <cell r="C49">
            <v>1</v>
          </cell>
          <cell r="D49">
            <v>20</v>
          </cell>
          <cell r="E49" t="str">
            <v>N</v>
          </cell>
          <cell r="F49">
            <v>1.0500000000000001E-2</v>
          </cell>
        </row>
        <row r="50">
          <cell r="A50" t="str">
            <v>3.0E.20.N</v>
          </cell>
          <cell r="B50">
            <v>3</v>
          </cell>
          <cell r="C50" t="str">
            <v>0E</v>
          </cell>
          <cell r="D50">
            <v>20</v>
          </cell>
          <cell r="E50" t="str">
            <v>N</v>
          </cell>
          <cell r="F50">
            <v>1.0500000000000001E-2</v>
          </cell>
        </row>
        <row r="51">
          <cell r="A51" t="str">
            <v>3.0M.20.N</v>
          </cell>
          <cell r="B51">
            <v>3</v>
          </cell>
          <cell r="C51" t="str">
            <v>0M</v>
          </cell>
          <cell r="D51">
            <v>20</v>
          </cell>
          <cell r="E51" t="str">
            <v>N</v>
          </cell>
          <cell r="F51">
            <v>1.0500000000000001E-2</v>
          </cell>
        </row>
        <row r="52">
          <cell r="A52" t="str">
            <v>3.18.20.N</v>
          </cell>
          <cell r="B52">
            <v>3</v>
          </cell>
          <cell r="C52">
            <v>18</v>
          </cell>
          <cell r="D52">
            <v>20</v>
          </cell>
          <cell r="E52" t="str">
            <v>N</v>
          </cell>
          <cell r="F52">
            <v>1.0500000000000001E-2</v>
          </cell>
        </row>
        <row r="53">
          <cell r="A53" t="str">
            <v>3.7P.20.N</v>
          </cell>
          <cell r="B53">
            <v>3</v>
          </cell>
          <cell r="C53" t="str">
            <v>7P</v>
          </cell>
          <cell r="D53">
            <v>20</v>
          </cell>
          <cell r="E53" t="str">
            <v>N</v>
          </cell>
          <cell r="F53">
            <v>1.0500000000000001E-2</v>
          </cell>
        </row>
        <row r="54">
          <cell r="A54" t="str">
            <v>3.7U.20.N</v>
          </cell>
          <cell r="B54">
            <v>3</v>
          </cell>
          <cell r="C54" t="str">
            <v>7U</v>
          </cell>
          <cell r="D54">
            <v>20</v>
          </cell>
          <cell r="E54" t="str">
            <v>N</v>
          </cell>
          <cell r="F54">
            <v>1.0500000000000001E-2</v>
          </cell>
        </row>
        <row r="55">
          <cell r="A55" t="str">
            <v>3.1.30.0</v>
          </cell>
          <cell r="B55">
            <v>3</v>
          </cell>
          <cell r="C55">
            <v>1</v>
          </cell>
          <cell r="D55">
            <v>30</v>
          </cell>
          <cell r="E55">
            <v>0</v>
          </cell>
          <cell r="F55">
            <v>0</v>
          </cell>
        </row>
        <row r="56">
          <cell r="A56" t="str">
            <v>3.1.30.1</v>
          </cell>
          <cell r="B56">
            <v>3</v>
          </cell>
          <cell r="C56">
            <v>1</v>
          </cell>
          <cell r="D56">
            <v>30</v>
          </cell>
          <cell r="E56">
            <v>1</v>
          </cell>
          <cell r="F56">
            <v>0</v>
          </cell>
        </row>
        <row r="57">
          <cell r="A57" t="str">
            <v>3.1.30.A</v>
          </cell>
          <cell r="B57">
            <v>3</v>
          </cell>
          <cell r="C57">
            <v>1</v>
          </cell>
          <cell r="D57">
            <v>30</v>
          </cell>
          <cell r="E57" t="str">
            <v>A</v>
          </cell>
          <cell r="F57">
            <v>0</v>
          </cell>
        </row>
        <row r="58">
          <cell r="A58" t="str">
            <v>3.1.40.0</v>
          </cell>
          <cell r="B58">
            <v>3</v>
          </cell>
          <cell r="C58">
            <v>1</v>
          </cell>
          <cell r="D58">
            <v>40</v>
          </cell>
          <cell r="E58">
            <v>0</v>
          </cell>
          <cell r="F58">
            <v>1.0500000000000001E-2</v>
          </cell>
        </row>
        <row r="59">
          <cell r="A59" t="str">
            <v>3.3.40.0</v>
          </cell>
          <cell r="B59">
            <v>3</v>
          </cell>
          <cell r="C59">
            <v>3</v>
          </cell>
          <cell r="D59">
            <v>40</v>
          </cell>
          <cell r="E59">
            <v>0</v>
          </cell>
          <cell r="F59">
            <v>1.0500000000000001E-2</v>
          </cell>
        </row>
        <row r="60">
          <cell r="A60" t="str">
            <v>3.15.40.0</v>
          </cell>
          <cell r="B60">
            <v>3</v>
          </cell>
          <cell r="C60">
            <v>15</v>
          </cell>
          <cell r="D60">
            <v>40</v>
          </cell>
          <cell r="E60">
            <v>0</v>
          </cell>
          <cell r="F60">
            <v>1.0500000000000001E-2</v>
          </cell>
        </row>
        <row r="61">
          <cell r="A61" t="str">
            <v>3.1.40.1</v>
          </cell>
          <cell r="B61">
            <v>3</v>
          </cell>
          <cell r="C61">
            <v>1</v>
          </cell>
          <cell r="D61">
            <v>40</v>
          </cell>
          <cell r="E61">
            <v>1</v>
          </cell>
          <cell r="F61">
            <v>1.0500000000000001E-2</v>
          </cell>
        </row>
        <row r="62">
          <cell r="A62" t="str">
            <v>3.1.40.3</v>
          </cell>
          <cell r="B62">
            <v>3</v>
          </cell>
          <cell r="C62">
            <v>1</v>
          </cell>
          <cell r="D62">
            <v>40</v>
          </cell>
          <cell r="E62">
            <v>3</v>
          </cell>
          <cell r="F62">
            <v>1.0500000000000001E-2</v>
          </cell>
        </row>
        <row r="63">
          <cell r="A63" t="str">
            <v>3.70.40.3</v>
          </cell>
          <cell r="B63">
            <v>3</v>
          </cell>
          <cell r="C63">
            <v>70</v>
          </cell>
          <cell r="D63">
            <v>40</v>
          </cell>
          <cell r="E63">
            <v>3</v>
          </cell>
          <cell r="F63">
            <v>1.0500000000000001E-2</v>
          </cell>
        </row>
        <row r="64">
          <cell r="A64" t="str">
            <v>3.71.40.3</v>
          </cell>
          <cell r="B64">
            <v>3</v>
          </cell>
          <cell r="C64">
            <v>71</v>
          </cell>
          <cell r="D64">
            <v>40</v>
          </cell>
          <cell r="E64">
            <v>3</v>
          </cell>
          <cell r="F64">
            <v>1.0500000000000001E-2</v>
          </cell>
        </row>
        <row r="65">
          <cell r="A65" t="str">
            <v>3.1.40.A</v>
          </cell>
          <cell r="B65">
            <v>3</v>
          </cell>
          <cell r="C65">
            <v>1</v>
          </cell>
          <cell r="D65">
            <v>40</v>
          </cell>
          <cell r="E65" t="str">
            <v>A</v>
          </cell>
          <cell r="F65">
            <v>1.0500000000000001E-2</v>
          </cell>
        </row>
        <row r="66">
          <cell r="A66" t="str">
            <v>3.3.40.A</v>
          </cell>
          <cell r="B66">
            <v>3</v>
          </cell>
          <cell r="C66">
            <v>3</v>
          </cell>
          <cell r="D66">
            <v>40</v>
          </cell>
          <cell r="E66" t="str">
            <v>A</v>
          </cell>
          <cell r="F66">
            <v>1.0500000000000001E-2</v>
          </cell>
        </row>
        <row r="67">
          <cell r="A67" t="str">
            <v>3.14.40.A</v>
          </cell>
          <cell r="B67">
            <v>3</v>
          </cell>
          <cell r="C67">
            <v>14</v>
          </cell>
          <cell r="D67">
            <v>40</v>
          </cell>
          <cell r="E67" t="str">
            <v>A</v>
          </cell>
          <cell r="F67">
            <v>1.0500000000000001E-2</v>
          </cell>
        </row>
        <row r="68">
          <cell r="A68" t="str">
            <v>3.15.40.A</v>
          </cell>
          <cell r="B68">
            <v>3</v>
          </cell>
          <cell r="C68">
            <v>15</v>
          </cell>
          <cell r="D68">
            <v>40</v>
          </cell>
          <cell r="E68" t="str">
            <v>A</v>
          </cell>
          <cell r="F68">
            <v>1.0500000000000001E-2</v>
          </cell>
        </row>
        <row r="69">
          <cell r="A69" t="str">
            <v>3.70.40.B</v>
          </cell>
          <cell r="B69">
            <v>3</v>
          </cell>
          <cell r="C69">
            <v>70</v>
          </cell>
          <cell r="D69">
            <v>40</v>
          </cell>
          <cell r="E69" t="str">
            <v>B</v>
          </cell>
          <cell r="F69">
            <v>1.0500000000000001E-2</v>
          </cell>
        </row>
        <row r="70">
          <cell r="A70" t="str">
            <v>3.71.40.B</v>
          </cell>
          <cell r="B70">
            <v>3</v>
          </cell>
          <cell r="C70">
            <v>71</v>
          </cell>
          <cell r="D70">
            <v>40</v>
          </cell>
          <cell r="E70" t="str">
            <v>B</v>
          </cell>
          <cell r="F70">
            <v>1.0500000000000001E-2</v>
          </cell>
        </row>
        <row r="71">
          <cell r="A71" t="str">
            <v>3.1.40.I</v>
          </cell>
          <cell r="B71">
            <v>3</v>
          </cell>
          <cell r="C71">
            <v>1</v>
          </cell>
          <cell r="D71">
            <v>40</v>
          </cell>
          <cell r="E71" t="str">
            <v>I</v>
          </cell>
          <cell r="F71">
            <v>1.0500000000000001E-2</v>
          </cell>
        </row>
        <row r="72">
          <cell r="A72" t="str">
            <v>3.14.40.I</v>
          </cell>
          <cell r="B72">
            <v>3</v>
          </cell>
          <cell r="C72">
            <v>14</v>
          </cell>
          <cell r="D72">
            <v>40</v>
          </cell>
          <cell r="E72" t="str">
            <v>I</v>
          </cell>
          <cell r="F72">
            <v>1.0500000000000001E-2</v>
          </cell>
        </row>
        <row r="73">
          <cell r="A73" t="str">
            <v>3.1.40.N</v>
          </cell>
          <cell r="B73">
            <v>3</v>
          </cell>
          <cell r="C73">
            <v>1</v>
          </cell>
          <cell r="D73">
            <v>40</v>
          </cell>
          <cell r="E73" t="str">
            <v>N</v>
          </cell>
          <cell r="F73">
            <v>1.0500000000000001E-2</v>
          </cell>
        </row>
        <row r="74">
          <cell r="A74" t="str">
            <v>3.0E.40.N</v>
          </cell>
          <cell r="B74">
            <v>3</v>
          </cell>
          <cell r="C74" t="str">
            <v>0E</v>
          </cell>
          <cell r="D74">
            <v>40</v>
          </cell>
          <cell r="E74" t="str">
            <v>N</v>
          </cell>
          <cell r="F74">
            <v>1.0500000000000001E-2</v>
          </cell>
        </row>
        <row r="75">
          <cell r="A75" t="str">
            <v>3.14.40.N</v>
          </cell>
          <cell r="B75">
            <v>3</v>
          </cell>
          <cell r="C75">
            <v>14</v>
          </cell>
          <cell r="D75">
            <v>40</v>
          </cell>
          <cell r="E75" t="str">
            <v>N</v>
          </cell>
          <cell r="F75">
            <v>1.0500000000000001E-2</v>
          </cell>
        </row>
        <row r="76">
          <cell r="A76" t="str">
            <v>3.7P.40.N</v>
          </cell>
          <cell r="B76">
            <v>3</v>
          </cell>
          <cell r="C76" t="str">
            <v>7P</v>
          </cell>
          <cell r="D76">
            <v>40</v>
          </cell>
          <cell r="E76" t="str">
            <v>N</v>
          </cell>
          <cell r="F76">
            <v>1.0500000000000001E-2</v>
          </cell>
        </row>
        <row r="77">
          <cell r="A77" t="str">
            <v>3.7U.40.N</v>
          </cell>
          <cell r="B77">
            <v>3</v>
          </cell>
          <cell r="C77" t="str">
            <v>7U</v>
          </cell>
          <cell r="D77">
            <v>40</v>
          </cell>
          <cell r="E77" t="str">
            <v>N</v>
          </cell>
          <cell r="F77">
            <v>1.0500000000000001E-2</v>
          </cell>
        </row>
        <row r="78">
          <cell r="A78" t="str">
            <v>3.1.50.0</v>
          </cell>
          <cell r="B78">
            <v>3</v>
          </cell>
          <cell r="C78">
            <v>1</v>
          </cell>
          <cell r="D78">
            <v>50</v>
          </cell>
          <cell r="E78">
            <v>0</v>
          </cell>
          <cell r="F78">
            <v>1.0500000000000001E-2</v>
          </cell>
        </row>
        <row r="79">
          <cell r="A79" t="str">
            <v>3.1.50.A</v>
          </cell>
          <cell r="B79">
            <v>3</v>
          </cell>
          <cell r="C79">
            <v>1</v>
          </cell>
          <cell r="D79">
            <v>50</v>
          </cell>
          <cell r="E79" t="str">
            <v>A</v>
          </cell>
          <cell r="F79">
            <v>1.0500000000000001E-2</v>
          </cell>
        </row>
        <row r="80">
          <cell r="A80" t="str">
            <v>3.1.50.N</v>
          </cell>
          <cell r="B80">
            <v>3</v>
          </cell>
          <cell r="C80">
            <v>1</v>
          </cell>
          <cell r="D80">
            <v>50</v>
          </cell>
          <cell r="E80" t="str">
            <v>N</v>
          </cell>
          <cell r="F80">
            <v>1.0500000000000001E-2</v>
          </cell>
        </row>
        <row r="81">
          <cell r="A81" t="str">
            <v>3.1.81.0</v>
          </cell>
          <cell r="B81">
            <v>3</v>
          </cell>
          <cell r="C81">
            <v>1</v>
          </cell>
          <cell r="D81">
            <v>81</v>
          </cell>
          <cell r="E81">
            <v>0</v>
          </cell>
          <cell r="F81">
            <v>0</v>
          </cell>
        </row>
        <row r="82">
          <cell r="A82" t="str">
            <v>3.1.81.A</v>
          </cell>
          <cell r="B82">
            <v>3</v>
          </cell>
          <cell r="C82">
            <v>1</v>
          </cell>
          <cell r="D82">
            <v>81</v>
          </cell>
          <cell r="E82" t="str">
            <v>A</v>
          </cell>
          <cell r="F82">
            <v>0</v>
          </cell>
        </row>
        <row r="83">
          <cell r="A83" t="str">
            <v>3.1.82.0</v>
          </cell>
          <cell r="B83">
            <v>3</v>
          </cell>
          <cell r="C83">
            <v>1</v>
          </cell>
          <cell r="D83">
            <v>82</v>
          </cell>
          <cell r="E83">
            <v>0</v>
          </cell>
          <cell r="F83">
            <v>0</v>
          </cell>
        </row>
        <row r="84">
          <cell r="A84" t="str">
            <v>3.1.82.A</v>
          </cell>
          <cell r="B84">
            <v>3</v>
          </cell>
          <cell r="C84">
            <v>1</v>
          </cell>
          <cell r="D84">
            <v>82</v>
          </cell>
          <cell r="E84" t="str">
            <v>A</v>
          </cell>
          <cell r="F84">
            <v>0</v>
          </cell>
        </row>
        <row r="85">
          <cell r="A85" t="str">
            <v>3.1.84.0</v>
          </cell>
          <cell r="B85">
            <v>3</v>
          </cell>
          <cell r="C85">
            <v>1</v>
          </cell>
          <cell r="D85">
            <v>84</v>
          </cell>
          <cell r="E85">
            <v>0</v>
          </cell>
          <cell r="F85">
            <v>0</v>
          </cell>
        </row>
        <row r="86">
          <cell r="A86" t="str">
            <v>3.1.84.A</v>
          </cell>
          <cell r="B86">
            <v>3</v>
          </cell>
          <cell r="C86">
            <v>1</v>
          </cell>
          <cell r="D86">
            <v>84</v>
          </cell>
          <cell r="E86" t="str">
            <v>A</v>
          </cell>
          <cell r="F86">
            <v>0</v>
          </cell>
        </row>
        <row r="87">
          <cell r="A87" t="str">
            <v>3.1.85.0</v>
          </cell>
          <cell r="B87">
            <v>3</v>
          </cell>
          <cell r="C87">
            <v>1</v>
          </cell>
          <cell r="D87">
            <v>85</v>
          </cell>
          <cell r="E87">
            <v>0</v>
          </cell>
          <cell r="F87">
            <v>0</v>
          </cell>
        </row>
        <row r="88">
          <cell r="A88" t="str">
            <v>3.1.85.A</v>
          </cell>
          <cell r="B88">
            <v>3</v>
          </cell>
          <cell r="C88">
            <v>1</v>
          </cell>
          <cell r="D88">
            <v>85</v>
          </cell>
          <cell r="E88" t="str">
            <v>A</v>
          </cell>
          <cell r="F88">
            <v>0</v>
          </cell>
        </row>
        <row r="89">
          <cell r="A89" t="str">
            <v>3.1.98.0</v>
          </cell>
          <cell r="B89">
            <v>3</v>
          </cell>
          <cell r="C89">
            <v>1</v>
          </cell>
          <cell r="D89">
            <v>98</v>
          </cell>
          <cell r="E89">
            <v>0</v>
          </cell>
          <cell r="F89">
            <v>0</v>
          </cell>
        </row>
        <row r="90">
          <cell r="A90" t="str">
            <v>3.1.98.A</v>
          </cell>
          <cell r="B90">
            <v>3</v>
          </cell>
          <cell r="C90">
            <v>1</v>
          </cell>
          <cell r="D90">
            <v>98</v>
          </cell>
          <cell r="E90" t="str">
            <v>A</v>
          </cell>
          <cell r="F90">
            <v>0</v>
          </cell>
        </row>
        <row r="91">
          <cell r="A91" t="str">
            <v>4.1.10.0</v>
          </cell>
          <cell r="B91">
            <v>4</v>
          </cell>
          <cell r="C91">
            <v>1</v>
          </cell>
          <cell r="D91">
            <v>10</v>
          </cell>
          <cell r="E91">
            <v>0</v>
          </cell>
          <cell r="F91">
            <v>0.02</v>
          </cell>
        </row>
        <row r="92">
          <cell r="A92" t="str">
            <v>4.1.10.1</v>
          </cell>
          <cell r="B92">
            <v>4</v>
          </cell>
          <cell r="C92">
            <v>1</v>
          </cell>
          <cell r="D92">
            <v>10</v>
          </cell>
          <cell r="E92">
            <v>1</v>
          </cell>
          <cell r="F92">
            <v>0.02</v>
          </cell>
        </row>
        <row r="93">
          <cell r="A93" t="str">
            <v>4.1.10.2</v>
          </cell>
          <cell r="B93">
            <v>4</v>
          </cell>
          <cell r="C93">
            <v>1</v>
          </cell>
          <cell r="D93">
            <v>10</v>
          </cell>
          <cell r="E93">
            <v>2</v>
          </cell>
          <cell r="F93">
            <v>0.02</v>
          </cell>
        </row>
        <row r="94">
          <cell r="A94" t="str">
            <v>4.1.10.3</v>
          </cell>
          <cell r="B94">
            <v>4</v>
          </cell>
          <cell r="C94">
            <v>1</v>
          </cell>
          <cell r="D94">
            <v>10</v>
          </cell>
          <cell r="E94">
            <v>3</v>
          </cell>
          <cell r="F94">
            <v>0.02</v>
          </cell>
        </row>
        <row r="95">
          <cell r="A95" t="str">
            <v>4.73.10.3</v>
          </cell>
          <cell r="B95">
            <v>4</v>
          </cell>
          <cell r="C95">
            <v>73</v>
          </cell>
          <cell r="D95">
            <v>10</v>
          </cell>
          <cell r="E95">
            <v>3</v>
          </cell>
          <cell r="F95">
            <v>0.02</v>
          </cell>
        </row>
        <row r="96">
          <cell r="A96" t="str">
            <v>4.1.10.A</v>
          </cell>
          <cell r="B96">
            <v>4</v>
          </cell>
          <cell r="C96">
            <v>1</v>
          </cell>
          <cell r="D96">
            <v>10</v>
          </cell>
          <cell r="E96" t="str">
            <v>A</v>
          </cell>
          <cell r="F96">
            <v>0.02</v>
          </cell>
        </row>
        <row r="97">
          <cell r="A97" t="str">
            <v>4.73.10.B</v>
          </cell>
          <cell r="B97">
            <v>4</v>
          </cell>
          <cell r="C97">
            <v>73</v>
          </cell>
          <cell r="D97">
            <v>10</v>
          </cell>
          <cell r="E97" t="str">
            <v>B</v>
          </cell>
          <cell r="F97">
            <v>0.02</v>
          </cell>
        </row>
        <row r="98">
          <cell r="A98" t="str">
            <v>4.1.10.I</v>
          </cell>
          <cell r="B98">
            <v>4</v>
          </cell>
          <cell r="C98">
            <v>1</v>
          </cell>
          <cell r="D98">
            <v>10</v>
          </cell>
          <cell r="E98" t="str">
            <v>I</v>
          </cell>
          <cell r="F98">
            <v>0.02</v>
          </cell>
        </row>
        <row r="99">
          <cell r="A99" t="str">
            <v>4.1.10.N</v>
          </cell>
          <cell r="B99">
            <v>4</v>
          </cell>
          <cell r="C99">
            <v>1</v>
          </cell>
          <cell r="D99">
            <v>10</v>
          </cell>
          <cell r="E99" t="str">
            <v>N</v>
          </cell>
          <cell r="F99">
            <v>0.02</v>
          </cell>
        </row>
        <row r="100">
          <cell r="A100" t="str">
            <v>4.0B.10.N</v>
          </cell>
          <cell r="B100">
            <v>4</v>
          </cell>
          <cell r="C100" t="str">
            <v>0B</v>
          </cell>
          <cell r="D100">
            <v>10</v>
          </cell>
          <cell r="E100" t="str">
            <v>N</v>
          </cell>
          <cell r="F100">
            <v>0.02</v>
          </cell>
        </row>
        <row r="101">
          <cell r="A101" t="str">
            <v>4.0E.10.N</v>
          </cell>
          <cell r="B101">
            <v>4</v>
          </cell>
          <cell r="C101" t="str">
            <v>0E</v>
          </cell>
          <cell r="D101">
            <v>10</v>
          </cell>
          <cell r="E101" t="str">
            <v>N</v>
          </cell>
          <cell r="F101">
            <v>0.02</v>
          </cell>
        </row>
        <row r="102">
          <cell r="A102" t="str">
            <v>4.7P.10.N</v>
          </cell>
          <cell r="B102">
            <v>4</v>
          </cell>
          <cell r="C102" t="str">
            <v>7P</v>
          </cell>
          <cell r="D102">
            <v>10</v>
          </cell>
          <cell r="E102" t="str">
            <v>N</v>
          </cell>
          <cell r="F102">
            <v>0.02</v>
          </cell>
        </row>
        <row r="103">
          <cell r="A103" t="str">
            <v>4.7U.10.N</v>
          </cell>
          <cell r="B103">
            <v>4</v>
          </cell>
          <cell r="C103" t="str">
            <v>7U</v>
          </cell>
          <cell r="D103">
            <v>10</v>
          </cell>
          <cell r="E103" t="str">
            <v>N</v>
          </cell>
          <cell r="F103">
            <v>0.02</v>
          </cell>
        </row>
        <row r="104">
          <cell r="A104" t="str">
            <v>4.1.20.0</v>
          </cell>
          <cell r="B104">
            <v>4</v>
          </cell>
          <cell r="C104">
            <v>1</v>
          </cell>
          <cell r="D104">
            <v>20</v>
          </cell>
          <cell r="E104">
            <v>0</v>
          </cell>
          <cell r="F104">
            <v>0.02</v>
          </cell>
        </row>
        <row r="105">
          <cell r="A105" t="str">
            <v>4.3.20.0</v>
          </cell>
          <cell r="B105">
            <v>4</v>
          </cell>
          <cell r="C105">
            <v>3</v>
          </cell>
          <cell r="D105">
            <v>20</v>
          </cell>
          <cell r="E105">
            <v>0</v>
          </cell>
          <cell r="F105">
            <v>0.02</v>
          </cell>
        </row>
        <row r="106">
          <cell r="A106" t="str">
            <v>4.18.20.0</v>
          </cell>
          <cell r="B106">
            <v>4</v>
          </cell>
          <cell r="C106">
            <v>18</v>
          </cell>
          <cell r="D106">
            <v>20</v>
          </cell>
          <cell r="E106">
            <v>0</v>
          </cell>
          <cell r="F106">
            <v>0.02</v>
          </cell>
        </row>
        <row r="107">
          <cell r="A107" t="str">
            <v>4.1.20.1</v>
          </cell>
          <cell r="B107">
            <v>4</v>
          </cell>
          <cell r="C107">
            <v>1</v>
          </cell>
          <cell r="D107">
            <v>20</v>
          </cell>
          <cell r="E107">
            <v>1</v>
          </cell>
          <cell r="F107">
            <v>0.02</v>
          </cell>
        </row>
        <row r="108">
          <cell r="A108" t="str">
            <v>4.1.20.2</v>
          </cell>
          <cell r="B108">
            <v>4</v>
          </cell>
          <cell r="C108">
            <v>1</v>
          </cell>
          <cell r="D108">
            <v>20</v>
          </cell>
          <cell r="E108">
            <v>2</v>
          </cell>
          <cell r="F108">
            <v>0.02</v>
          </cell>
        </row>
        <row r="109">
          <cell r="A109" t="str">
            <v>4.73.20.3</v>
          </cell>
          <cell r="B109">
            <v>4</v>
          </cell>
          <cell r="C109">
            <v>73</v>
          </cell>
          <cell r="D109">
            <v>20</v>
          </cell>
          <cell r="E109">
            <v>3</v>
          </cell>
          <cell r="F109">
            <v>0.02</v>
          </cell>
        </row>
        <row r="110">
          <cell r="A110" t="str">
            <v>4.1.20.A</v>
          </cell>
          <cell r="B110">
            <v>4</v>
          </cell>
          <cell r="C110">
            <v>1</v>
          </cell>
          <cell r="D110">
            <v>20</v>
          </cell>
          <cell r="E110" t="str">
            <v>A</v>
          </cell>
          <cell r="F110">
            <v>0.02</v>
          </cell>
        </row>
        <row r="111">
          <cell r="A111" t="str">
            <v>4.3.20.A</v>
          </cell>
          <cell r="B111">
            <v>4</v>
          </cell>
          <cell r="C111">
            <v>3</v>
          </cell>
          <cell r="D111">
            <v>20</v>
          </cell>
          <cell r="E111" t="str">
            <v>A</v>
          </cell>
          <cell r="F111">
            <v>0.02</v>
          </cell>
        </row>
        <row r="112">
          <cell r="A112" t="str">
            <v>4.18.20.A</v>
          </cell>
          <cell r="B112">
            <v>4</v>
          </cell>
          <cell r="C112">
            <v>18</v>
          </cell>
          <cell r="D112">
            <v>20</v>
          </cell>
          <cell r="E112" t="str">
            <v>A</v>
          </cell>
          <cell r="F112">
            <v>0.02</v>
          </cell>
        </row>
        <row r="113">
          <cell r="A113" t="str">
            <v>4.73.20.B</v>
          </cell>
          <cell r="B113">
            <v>4</v>
          </cell>
          <cell r="C113">
            <v>73</v>
          </cell>
          <cell r="D113">
            <v>20</v>
          </cell>
          <cell r="E113" t="str">
            <v>B</v>
          </cell>
          <cell r="F113">
            <v>0.02</v>
          </cell>
        </row>
        <row r="114">
          <cell r="A114" t="str">
            <v>4.1.20.N</v>
          </cell>
          <cell r="B114">
            <v>4</v>
          </cell>
          <cell r="C114">
            <v>1</v>
          </cell>
          <cell r="D114">
            <v>20</v>
          </cell>
          <cell r="E114" t="str">
            <v>N</v>
          </cell>
          <cell r="F114">
            <v>0.02</v>
          </cell>
        </row>
        <row r="115">
          <cell r="A115" t="str">
            <v>4.0E.20.N</v>
          </cell>
          <cell r="B115">
            <v>4</v>
          </cell>
          <cell r="C115" t="str">
            <v>0E</v>
          </cell>
          <cell r="D115">
            <v>20</v>
          </cell>
          <cell r="E115" t="str">
            <v>N</v>
          </cell>
          <cell r="F115">
            <v>0.02</v>
          </cell>
        </row>
        <row r="116">
          <cell r="A116" t="str">
            <v>4.18.20.N</v>
          </cell>
          <cell r="B116">
            <v>4</v>
          </cell>
          <cell r="C116">
            <v>18</v>
          </cell>
          <cell r="D116">
            <v>20</v>
          </cell>
          <cell r="E116" t="str">
            <v>N</v>
          </cell>
          <cell r="F116">
            <v>0.02</v>
          </cell>
        </row>
        <row r="117">
          <cell r="A117" t="str">
            <v>4.7U.20.N</v>
          </cell>
          <cell r="B117">
            <v>4</v>
          </cell>
          <cell r="C117" t="str">
            <v>7U</v>
          </cell>
          <cell r="D117">
            <v>20</v>
          </cell>
          <cell r="E117" t="str">
            <v>N</v>
          </cell>
          <cell r="F117">
            <v>0.02</v>
          </cell>
        </row>
        <row r="118">
          <cell r="A118" t="str">
            <v>4.1.30.0</v>
          </cell>
          <cell r="B118">
            <v>4</v>
          </cell>
          <cell r="C118">
            <v>1</v>
          </cell>
          <cell r="D118">
            <v>30</v>
          </cell>
          <cell r="E118">
            <v>0</v>
          </cell>
          <cell r="F118">
            <v>0</v>
          </cell>
        </row>
        <row r="119">
          <cell r="A119" t="str">
            <v>4.1.30.A</v>
          </cell>
          <cell r="B119">
            <v>4</v>
          </cell>
          <cell r="C119">
            <v>1</v>
          </cell>
          <cell r="D119">
            <v>30</v>
          </cell>
          <cell r="E119" t="str">
            <v>A</v>
          </cell>
          <cell r="F119">
            <v>0</v>
          </cell>
        </row>
        <row r="120">
          <cell r="A120" t="str">
            <v>4.1.40.0</v>
          </cell>
          <cell r="B120">
            <v>4</v>
          </cell>
          <cell r="C120">
            <v>1</v>
          </cell>
          <cell r="D120">
            <v>40</v>
          </cell>
          <cell r="E120">
            <v>0</v>
          </cell>
          <cell r="F120">
            <v>0.02</v>
          </cell>
        </row>
        <row r="121">
          <cell r="A121" t="str">
            <v>4.15.40.0</v>
          </cell>
          <cell r="B121">
            <v>4</v>
          </cell>
          <cell r="C121">
            <v>15</v>
          </cell>
          <cell r="D121">
            <v>40</v>
          </cell>
          <cell r="E121">
            <v>0</v>
          </cell>
          <cell r="F121">
            <v>0.02</v>
          </cell>
        </row>
        <row r="122">
          <cell r="A122" t="str">
            <v>4.1.40.3</v>
          </cell>
          <cell r="B122">
            <v>4</v>
          </cell>
          <cell r="C122">
            <v>1</v>
          </cell>
          <cell r="D122">
            <v>40</v>
          </cell>
          <cell r="E122">
            <v>3</v>
          </cell>
          <cell r="F122">
            <v>0.02</v>
          </cell>
        </row>
        <row r="123">
          <cell r="A123" t="str">
            <v>4.71.40.3</v>
          </cell>
          <cell r="B123">
            <v>4</v>
          </cell>
          <cell r="C123">
            <v>71</v>
          </cell>
          <cell r="D123">
            <v>40</v>
          </cell>
          <cell r="E123">
            <v>3</v>
          </cell>
          <cell r="F123">
            <v>0.02</v>
          </cell>
        </row>
        <row r="124">
          <cell r="A124" t="str">
            <v>4.1.40.A</v>
          </cell>
          <cell r="B124">
            <v>4</v>
          </cell>
          <cell r="C124">
            <v>1</v>
          </cell>
          <cell r="D124">
            <v>40</v>
          </cell>
          <cell r="E124" t="str">
            <v>A</v>
          </cell>
          <cell r="F124">
            <v>0.02</v>
          </cell>
        </row>
        <row r="125">
          <cell r="A125" t="str">
            <v>4.15.40.A</v>
          </cell>
          <cell r="B125">
            <v>4</v>
          </cell>
          <cell r="C125">
            <v>15</v>
          </cell>
          <cell r="D125">
            <v>40</v>
          </cell>
          <cell r="E125" t="str">
            <v>A</v>
          </cell>
          <cell r="F125">
            <v>0.02</v>
          </cell>
        </row>
        <row r="126">
          <cell r="A126" t="str">
            <v>4.71.40.B</v>
          </cell>
          <cell r="B126">
            <v>4</v>
          </cell>
          <cell r="C126">
            <v>71</v>
          </cell>
          <cell r="D126">
            <v>40</v>
          </cell>
          <cell r="E126" t="str">
            <v>B</v>
          </cell>
          <cell r="F126">
            <v>0.02</v>
          </cell>
        </row>
        <row r="127">
          <cell r="A127" t="str">
            <v>4.14.40.I</v>
          </cell>
          <cell r="B127">
            <v>4</v>
          </cell>
          <cell r="C127">
            <v>14</v>
          </cell>
          <cell r="D127">
            <v>40</v>
          </cell>
          <cell r="E127" t="str">
            <v>I</v>
          </cell>
          <cell r="F127">
            <v>0.02</v>
          </cell>
        </row>
        <row r="128">
          <cell r="A128" t="str">
            <v>4.1.40.N</v>
          </cell>
          <cell r="B128">
            <v>4</v>
          </cell>
          <cell r="C128">
            <v>1</v>
          </cell>
          <cell r="D128">
            <v>40</v>
          </cell>
          <cell r="E128" t="str">
            <v>N</v>
          </cell>
          <cell r="F128">
            <v>0.02</v>
          </cell>
        </row>
        <row r="129">
          <cell r="A129" t="str">
            <v>4.0E.40.N</v>
          </cell>
          <cell r="B129">
            <v>4</v>
          </cell>
          <cell r="C129" t="str">
            <v>0E</v>
          </cell>
          <cell r="D129">
            <v>40</v>
          </cell>
          <cell r="E129" t="str">
            <v>N</v>
          </cell>
          <cell r="F129">
            <v>0.02</v>
          </cell>
        </row>
        <row r="130">
          <cell r="A130" t="str">
            <v>4.7U.40.N</v>
          </cell>
          <cell r="B130">
            <v>4</v>
          </cell>
          <cell r="C130" t="str">
            <v>7U</v>
          </cell>
          <cell r="D130">
            <v>40</v>
          </cell>
          <cell r="E130" t="str">
            <v>N</v>
          </cell>
          <cell r="F130">
            <v>0.02</v>
          </cell>
        </row>
        <row r="131">
          <cell r="A131" t="str">
            <v>4.1.50.0</v>
          </cell>
          <cell r="B131">
            <v>4</v>
          </cell>
          <cell r="C131">
            <v>1</v>
          </cell>
          <cell r="D131">
            <v>50</v>
          </cell>
          <cell r="E131">
            <v>0</v>
          </cell>
          <cell r="F131">
            <v>0.02</v>
          </cell>
        </row>
        <row r="132">
          <cell r="A132" t="str">
            <v>4.1.50.A</v>
          </cell>
          <cell r="B132">
            <v>4</v>
          </cell>
          <cell r="C132">
            <v>1</v>
          </cell>
          <cell r="D132">
            <v>50</v>
          </cell>
          <cell r="E132" t="str">
            <v>A</v>
          </cell>
          <cell r="F132">
            <v>0.02</v>
          </cell>
        </row>
        <row r="133">
          <cell r="A133" t="str">
            <v>4.1.50.N</v>
          </cell>
          <cell r="B133">
            <v>4</v>
          </cell>
          <cell r="C133">
            <v>1</v>
          </cell>
          <cell r="D133">
            <v>50</v>
          </cell>
          <cell r="E133" t="str">
            <v>N</v>
          </cell>
          <cell r="F133">
            <v>0.02</v>
          </cell>
        </row>
        <row r="134">
          <cell r="A134" t="str">
            <v>4.1.81.0</v>
          </cell>
          <cell r="B134">
            <v>4</v>
          </cell>
          <cell r="C134">
            <v>1</v>
          </cell>
          <cell r="D134">
            <v>81</v>
          </cell>
          <cell r="E134">
            <v>0</v>
          </cell>
          <cell r="F134">
            <v>0</v>
          </cell>
        </row>
        <row r="135">
          <cell r="A135" t="str">
            <v>4.1.81.A</v>
          </cell>
          <cell r="B135">
            <v>4</v>
          </cell>
          <cell r="C135">
            <v>1</v>
          </cell>
          <cell r="D135">
            <v>81</v>
          </cell>
          <cell r="E135" t="str">
            <v>A</v>
          </cell>
          <cell r="F135">
            <v>0</v>
          </cell>
        </row>
        <row r="136">
          <cell r="A136" t="str">
            <v>4.1.82.0</v>
          </cell>
          <cell r="B136">
            <v>4</v>
          </cell>
          <cell r="C136">
            <v>1</v>
          </cell>
          <cell r="D136">
            <v>82</v>
          </cell>
          <cell r="E136">
            <v>0</v>
          </cell>
          <cell r="F136">
            <v>0</v>
          </cell>
        </row>
        <row r="137">
          <cell r="A137" t="str">
            <v>4.1.82.A</v>
          </cell>
          <cell r="B137">
            <v>4</v>
          </cell>
          <cell r="C137">
            <v>1</v>
          </cell>
          <cell r="D137">
            <v>82</v>
          </cell>
          <cell r="E137" t="str">
            <v>A</v>
          </cell>
          <cell r="F137">
            <v>0</v>
          </cell>
        </row>
        <row r="138">
          <cell r="A138" t="str">
            <v>4.1.84.0</v>
          </cell>
          <cell r="B138">
            <v>4</v>
          </cell>
          <cell r="C138">
            <v>1</v>
          </cell>
          <cell r="D138">
            <v>84</v>
          </cell>
          <cell r="E138">
            <v>0</v>
          </cell>
          <cell r="F138">
            <v>0</v>
          </cell>
        </row>
        <row r="139">
          <cell r="A139" t="str">
            <v>4.1.84.A</v>
          </cell>
          <cell r="B139">
            <v>4</v>
          </cell>
          <cell r="C139">
            <v>1</v>
          </cell>
          <cell r="D139">
            <v>84</v>
          </cell>
          <cell r="E139" t="str">
            <v>A</v>
          </cell>
          <cell r="F139">
            <v>0</v>
          </cell>
        </row>
        <row r="140">
          <cell r="A140" t="str">
            <v>4.1.85.0</v>
          </cell>
          <cell r="B140">
            <v>4</v>
          </cell>
          <cell r="C140">
            <v>1</v>
          </cell>
          <cell r="D140">
            <v>85</v>
          </cell>
          <cell r="E140">
            <v>0</v>
          </cell>
          <cell r="F140">
            <v>0</v>
          </cell>
        </row>
        <row r="141">
          <cell r="A141" t="str">
            <v>4.1.85.A</v>
          </cell>
          <cell r="B141">
            <v>4</v>
          </cell>
          <cell r="C141">
            <v>1</v>
          </cell>
          <cell r="D141">
            <v>85</v>
          </cell>
          <cell r="E141" t="str">
            <v>A</v>
          </cell>
          <cell r="F141">
            <v>0</v>
          </cell>
        </row>
        <row r="142">
          <cell r="A142" t="str">
            <v>4.1.98.0</v>
          </cell>
          <cell r="B142">
            <v>4</v>
          </cell>
          <cell r="C142">
            <v>1</v>
          </cell>
          <cell r="D142">
            <v>98</v>
          </cell>
          <cell r="E142">
            <v>0</v>
          </cell>
          <cell r="F142">
            <v>0</v>
          </cell>
        </row>
        <row r="143">
          <cell r="A143" t="str">
            <v>4.1.98.A</v>
          </cell>
          <cell r="B143">
            <v>4</v>
          </cell>
          <cell r="C143">
            <v>1</v>
          </cell>
          <cell r="D143">
            <v>98</v>
          </cell>
          <cell r="E143" t="str">
            <v>A</v>
          </cell>
          <cell r="F143">
            <v>0</v>
          </cell>
        </row>
        <row r="144">
          <cell r="A144" t="str">
            <v>5.1.10.0</v>
          </cell>
          <cell r="B144">
            <v>5</v>
          </cell>
          <cell r="C144">
            <v>1</v>
          </cell>
          <cell r="D144">
            <v>10</v>
          </cell>
          <cell r="E144">
            <v>0</v>
          </cell>
          <cell r="F144">
            <v>1.0500000000000001E-2</v>
          </cell>
        </row>
        <row r="145">
          <cell r="A145" t="str">
            <v>5.1.10.A</v>
          </cell>
          <cell r="B145">
            <v>5</v>
          </cell>
          <cell r="C145">
            <v>1</v>
          </cell>
          <cell r="D145">
            <v>10</v>
          </cell>
          <cell r="E145" t="str">
            <v>A</v>
          </cell>
          <cell r="F145">
            <v>1.0500000000000001E-2</v>
          </cell>
        </row>
        <row r="146">
          <cell r="A146" t="str">
            <v>5.1.10.I</v>
          </cell>
          <cell r="B146">
            <v>5</v>
          </cell>
          <cell r="C146">
            <v>1</v>
          </cell>
          <cell r="D146">
            <v>10</v>
          </cell>
          <cell r="E146" t="str">
            <v>I</v>
          </cell>
          <cell r="F146">
            <v>1.0500000000000001E-2</v>
          </cell>
        </row>
        <row r="147">
          <cell r="A147" t="str">
            <v>5.1.10.N</v>
          </cell>
          <cell r="B147">
            <v>5</v>
          </cell>
          <cell r="C147">
            <v>1</v>
          </cell>
          <cell r="D147">
            <v>10</v>
          </cell>
          <cell r="E147" t="str">
            <v>N</v>
          </cell>
          <cell r="F147">
            <v>1.0500000000000001E-2</v>
          </cell>
        </row>
        <row r="148">
          <cell r="A148" t="str">
            <v>5.7U.10.N</v>
          </cell>
          <cell r="B148">
            <v>5</v>
          </cell>
          <cell r="C148" t="str">
            <v>7U</v>
          </cell>
          <cell r="D148">
            <v>10</v>
          </cell>
          <cell r="E148" t="str">
            <v>N</v>
          </cell>
          <cell r="F148">
            <v>1.0500000000000001E-2</v>
          </cell>
        </row>
        <row r="149">
          <cell r="A149" t="str">
            <v>5.1.20.0</v>
          </cell>
          <cell r="B149">
            <v>5</v>
          </cell>
          <cell r="C149">
            <v>1</v>
          </cell>
          <cell r="D149">
            <v>20</v>
          </cell>
          <cell r="E149">
            <v>0</v>
          </cell>
          <cell r="F149">
            <v>1.0500000000000001E-2</v>
          </cell>
        </row>
        <row r="150">
          <cell r="A150" t="str">
            <v>5.1.20.A</v>
          </cell>
          <cell r="B150">
            <v>5</v>
          </cell>
          <cell r="C150">
            <v>1</v>
          </cell>
          <cell r="D150">
            <v>20</v>
          </cell>
          <cell r="E150" t="str">
            <v>A</v>
          </cell>
          <cell r="F150">
            <v>1.0500000000000001E-2</v>
          </cell>
        </row>
        <row r="151">
          <cell r="A151" t="str">
            <v>5.1.20.N</v>
          </cell>
          <cell r="B151">
            <v>5</v>
          </cell>
          <cell r="C151">
            <v>1</v>
          </cell>
          <cell r="D151">
            <v>20</v>
          </cell>
          <cell r="E151" t="str">
            <v>N</v>
          </cell>
          <cell r="F151">
            <v>1.0500000000000001E-2</v>
          </cell>
        </row>
        <row r="152">
          <cell r="A152" t="str">
            <v>5.7U.20.N</v>
          </cell>
          <cell r="B152">
            <v>5</v>
          </cell>
          <cell r="C152" t="str">
            <v>7U</v>
          </cell>
          <cell r="D152">
            <v>20</v>
          </cell>
          <cell r="E152" t="str">
            <v>N</v>
          </cell>
          <cell r="F152">
            <v>1.0500000000000001E-2</v>
          </cell>
        </row>
        <row r="153">
          <cell r="A153" t="str">
            <v>5.1.40.0</v>
          </cell>
          <cell r="B153">
            <v>5</v>
          </cell>
          <cell r="C153">
            <v>1</v>
          </cell>
          <cell r="D153">
            <v>40</v>
          </cell>
          <cell r="E153">
            <v>0</v>
          </cell>
          <cell r="F153">
            <v>1.0500000000000001E-2</v>
          </cell>
        </row>
        <row r="154">
          <cell r="A154" t="str">
            <v>5.1.40.A</v>
          </cell>
          <cell r="B154">
            <v>5</v>
          </cell>
          <cell r="C154">
            <v>1</v>
          </cell>
          <cell r="D154">
            <v>40</v>
          </cell>
          <cell r="E154" t="str">
            <v>A</v>
          </cell>
          <cell r="F154">
            <v>1.0500000000000001E-2</v>
          </cell>
        </row>
        <row r="155">
          <cell r="A155" t="str">
            <v>5.1.81.0</v>
          </cell>
          <cell r="B155">
            <v>5</v>
          </cell>
          <cell r="C155">
            <v>1</v>
          </cell>
          <cell r="D155">
            <v>81</v>
          </cell>
          <cell r="E155">
            <v>0</v>
          </cell>
          <cell r="F155">
            <v>0</v>
          </cell>
        </row>
        <row r="156">
          <cell r="A156" t="str">
            <v>5.1.81.A</v>
          </cell>
          <cell r="B156">
            <v>5</v>
          </cell>
          <cell r="C156">
            <v>1</v>
          </cell>
          <cell r="D156">
            <v>81</v>
          </cell>
          <cell r="E156" t="str">
            <v>A</v>
          </cell>
          <cell r="F156">
            <v>0</v>
          </cell>
        </row>
        <row r="157">
          <cell r="A157" t="str">
            <v>5.1.82.0</v>
          </cell>
          <cell r="B157">
            <v>5</v>
          </cell>
          <cell r="C157">
            <v>1</v>
          </cell>
          <cell r="D157">
            <v>82</v>
          </cell>
          <cell r="E157">
            <v>0</v>
          </cell>
          <cell r="F157">
            <v>0</v>
          </cell>
        </row>
        <row r="158">
          <cell r="A158" t="str">
            <v>5.1.82.A</v>
          </cell>
          <cell r="B158">
            <v>5</v>
          </cell>
          <cell r="C158">
            <v>1</v>
          </cell>
          <cell r="D158">
            <v>82</v>
          </cell>
          <cell r="E158" t="str">
            <v>A</v>
          </cell>
          <cell r="F158">
            <v>0</v>
          </cell>
        </row>
        <row r="159">
          <cell r="A159" t="str">
            <v>5.1.84.0</v>
          </cell>
          <cell r="B159">
            <v>5</v>
          </cell>
          <cell r="C159">
            <v>1</v>
          </cell>
          <cell r="D159">
            <v>84</v>
          </cell>
          <cell r="E159">
            <v>0</v>
          </cell>
          <cell r="F159">
            <v>0</v>
          </cell>
        </row>
        <row r="160">
          <cell r="A160" t="str">
            <v>5.1.84.A</v>
          </cell>
          <cell r="B160">
            <v>5</v>
          </cell>
          <cell r="C160">
            <v>1</v>
          </cell>
          <cell r="D160">
            <v>84</v>
          </cell>
          <cell r="E160" t="str">
            <v>A</v>
          </cell>
          <cell r="F160">
            <v>0</v>
          </cell>
        </row>
        <row r="161">
          <cell r="A161" t="str">
            <v>5.1.85.0</v>
          </cell>
          <cell r="B161">
            <v>5</v>
          </cell>
          <cell r="C161">
            <v>1</v>
          </cell>
          <cell r="D161">
            <v>85</v>
          </cell>
          <cell r="E161">
            <v>0</v>
          </cell>
          <cell r="F161">
            <v>0</v>
          </cell>
        </row>
        <row r="162">
          <cell r="A162" t="str">
            <v>5.1.85.A</v>
          </cell>
          <cell r="B162">
            <v>5</v>
          </cell>
          <cell r="C162">
            <v>1</v>
          </cell>
          <cell r="D162">
            <v>85</v>
          </cell>
          <cell r="E162" t="str">
            <v>A</v>
          </cell>
          <cell r="F162">
            <v>0</v>
          </cell>
        </row>
        <row r="163">
          <cell r="A163" t="str">
            <v>5.1.98.0</v>
          </cell>
          <cell r="B163">
            <v>5</v>
          </cell>
          <cell r="C163">
            <v>1</v>
          </cell>
          <cell r="D163">
            <v>98</v>
          </cell>
          <cell r="E163">
            <v>0</v>
          </cell>
          <cell r="F163">
            <v>0</v>
          </cell>
        </row>
        <row r="164">
          <cell r="A164" t="str">
            <v>5.1.98.A</v>
          </cell>
          <cell r="B164">
            <v>5</v>
          </cell>
          <cell r="C164">
            <v>1</v>
          </cell>
          <cell r="D164">
            <v>98</v>
          </cell>
          <cell r="E164" t="str">
            <v>A</v>
          </cell>
          <cell r="F164">
            <v>0</v>
          </cell>
        </row>
        <row r="165">
          <cell r="A165" t="str">
            <v>6.1.0.0</v>
          </cell>
          <cell r="B165">
            <v>6</v>
          </cell>
          <cell r="C165">
            <v>1</v>
          </cell>
          <cell r="D165">
            <v>0</v>
          </cell>
          <cell r="E165">
            <v>0</v>
          </cell>
          <cell r="F165">
            <v>1.2500000000000001E-2</v>
          </cell>
        </row>
        <row r="166">
          <cell r="A166" t="str">
            <v>6.3.0.0</v>
          </cell>
          <cell r="B166">
            <v>6</v>
          </cell>
          <cell r="C166">
            <v>3</v>
          </cell>
          <cell r="D166">
            <v>0</v>
          </cell>
          <cell r="E166">
            <v>0</v>
          </cell>
          <cell r="F166">
            <v>1.2500000000000001E-2</v>
          </cell>
        </row>
        <row r="167">
          <cell r="A167" t="str">
            <v>6.15.0.0</v>
          </cell>
          <cell r="B167">
            <v>6</v>
          </cell>
          <cell r="C167">
            <v>15</v>
          </cell>
          <cell r="D167">
            <v>0</v>
          </cell>
          <cell r="E167">
            <v>0</v>
          </cell>
          <cell r="F167">
            <v>1.2500000000000001E-2</v>
          </cell>
        </row>
        <row r="168">
          <cell r="A168" t="str">
            <v>6.18.0.0</v>
          </cell>
          <cell r="B168">
            <v>6</v>
          </cell>
          <cell r="C168">
            <v>18</v>
          </cell>
          <cell r="D168">
            <v>0</v>
          </cell>
          <cell r="E168">
            <v>0</v>
          </cell>
          <cell r="F168">
            <v>1.2500000000000001E-2</v>
          </cell>
        </row>
        <row r="169">
          <cell r="A169" t="str">
            <v>6.1.0.1</v>
          </cell>
          <cell r="B169">
            <v>6</v>
          </cell>
          <cell r="C169">
            <v>1</v>
          </cell>
          <cell r="D169">
            <v>0</v>
          </cell>
          <cell r="E169">
            <v>1</v>
          </cell>
          <cell r="F169">
            <v>1.2500000000000001E-2</v>
          </cell>
        </row>
        <row r="170">
          <cell r="A170" t="str">
            <v>6.1.0.2</v>
          </cell>
          <cell r="B170">
            <v>6</v>
          </cell>
          <cell r="C170">
            <v>1</v>
          </cell>
          <cell r="D170">
            <v>0</v>
          </cell>
          <cell r="E170">
            <v>2</v>
          </cell>
          <cell r="F170">
            <v>1.2500000000000001E-2</v>
          </cell>
        </row>
        <row r="171">
          <cell r="A171" t="str">
            <v>6.1.0.A</v>
          </cell>
          <cell r="B171">
            <v>6</v>
          </cell>
          <cell r="C171">
            <v>1</v>
          </cell>
          <cell r="D171">
            <v>0</v>
          </cell>
          <cell r="E171" t="str">
            <v>A</v>
          </cell>
          <cell r="F171">
            <v>1.2500000000000001E-2</v>
          </cell>
        </row>
        <row r="172">
          <cell r="A172" t="str">
            <v>6.3.0.A</v>
          </cell>
          <cell r="B172">
            <v>6</v>
          </cell>
          <cell r="C172">
            <v>3</v>
          </cell>
          <cell r="D172">
            <v>0</v>
          </cell>
          <cell r="E172" t="str">
            <v>A</v>
          </cell>
          <cell r="F172">
            <v>1.2500000000000001E-2</v>
          </cell>
        </row>
        <row r="173">
          <cell r="A173" t="str">
            <v>6.15.0.A</v>
          </cell>
          <cell r="B173">
            <v>6</v>
          </cell>
          <cell r="C173">
            <v>15</v>
          </cell>
          <cell r="D173">
            <v>0</v>
          </cell>
          <cell r="E173" t="str">
            <v>A</v>
          </cell>
          <cell r="F173">
            <v>1.2500000000000001E-2</v>
          </cell>
        </row>
        <row r="174">
          <cell r="A174" t="str">
            <v>6.18.0.A</v>
          </cell>
          <cell r="B174">
            <v>6</v>
          </cell>
          <cell r="C174">
            <v>18</v>
          </cell>
          <cell r="D174">
            <v>0</v>
          </cell>
          <cell r="E174" t="str">
            <v>A</v>
          </cell>
          <cell r="F174">
            <v>1.2500000000000001E-2</v>
          </cell>
        </row>
        <row r="175">
          <cell r="A175" t="str">
            <v>6.1.0.I</v>
          </cell>
          <cell r="B175">
            <v>6</v>
          </cell>
          <cell r="C175">
            <v>1</v>
          </cell>
          <cell r="D175">
            <v>0</v>
          </cell>
          <cell r="E175" t="str">
            <v>I</v>
          </cell>
          <cell r="F175">
            <v>1.2500000000000001E-2</v>
          </cell>
        </row>
        <row r="176">
          <cell r="A176" t="str">
            <v>6.14.0.I</v>
          </cell>
          <cell r="B176">
            <v>6</v>
          </cell>
          <cell r="C176">
            <v>14</v>
          </cell>
          <cell r="D176">
            <v>0</v>
          </cell>
          <cell r="E176" t="str">
            <v>I</v>
          </cell>
          <cell r="F176">
            <v>1.2500000000000001E-2</v>
          </cell>
        </row>
        <row r="177">
          <cell r="A177" t="str">
            <v>6.1.0.N</v>
          </cell>
          <cell r="B177">
            <v>6</v>
          </cell>
          <cell r="C177">
            <v>1</v>
          </cell>
          <cell r="D177">
            <v>0</v>
          </cell>
          <cell r="E177" t="str">
            <v>N</v>
          </cell>
          <cell r="F177">
            <v>1.2500000000000001E-2</v>
          </cell>
        </row>
        <row r="178">
          <cell r="A178" t="str">
            <v>6.0B.0.N</v>
          </cell>
          <cell r="B178">
            <v>6</v>
          </cell>
          <cell r="C178" t="str">
            <v>0B</v>
          </cell>
          <cell r="D178">
            <v>0</v>
          </cell>
          <cell r="E178" t="str">
            <v>N</v>
          </cell>
          <cell r="F178">
            <v>1.2500000000000001E-2</v>
          </cell>
        </row>
        <row r="179">
          <cell r="A179" t="str">
            <v>6.0E.0.N</v>
          </cell>
          <cell r="B179">
            <v>6</v>
          </cell>
          <cell r="C179" t="str">
            <v>0E</v>
          </cell>
          <cell r="D179">
            <v>0</v>
          </cell>
          <cell r="E179" t="str">
            <v>N</v>
          </cell>
          <cell r="F179">
            <v>1.2500000000000001E-2</v>
          </cell>
        </row>
        <row r="180">
          <cell r="A180" t="str">
            <v>6.0M.0.N</v>
          </cell>
          <cell r="B180">
            <v>6</v>
          </cell>
          <cell r="C180" t="str">
            <v>0M</v>
          </cell>
          <cell r="D180">
            <v>0</v>
          </cell>
          <cell r="E180" t="str">
            <v>N</v>
          </cell>
          <cell r="F180">
            <v>1.2500000000000001E-2</v>
          </cell>
        </row>
        <row r="181">
          <cell r="A181" t="str">
            <v>6.18.0.N</v>
          </cell>
          <cell r="B181">
            <v>6</v>
          </cell>
          <cell r="C181">
            <v>18</v>
          </cell>
          <cell r="D181">
            <v>0</v>
          </cell>
          <cell r="E181" t="str">
            <v>N</v>
          </cell>
          <cell r="F181">
            <v>1.2500000000000001E-2</v>
          </cell>
        </row>
        <row r="182">
          <cell r="A182" t="str">
            <v>6.7P.0.N</v>
          </cell>
          <cell r="B182">
            <v>6</v>
          </cell>
          <cell r="C182" t="str">
            <v>7P</v>
          </cell>
          <cell r="D182">
            <v>0</v>
          </cell>
          <cell r="E182" t="str">
            <v>N</v>
          </cell>
          <cell r="F182">
            <v>1.2500000000000001E-2</v>
          </cell>
        </row>
        <row r="183">
          <cell r="A183" t="str">
            <v>6.7U.0.N</v>
          </cell>
          <cell r="B183">
            <v>6</v>
          </cell>
          <cell r="C183" t="str">
            <v>7U</v>
          </cell>
          <cell r="D183">
            <v>0</v>
          </cell>
          <cell r="E183" t="str">
            <v>N</v>
          </cell>
          <cell r="F183">
            <v>1.2500000000000001E-2</v>
          </cell>
        </row>
        <row r="184">
          <cell r="A184" t="str">
            <v>6.1.1.N</v>
          </cell>
          <cell r="B184">
            <v>6</v>
          </cell>
          <cell r="C184">
            <v>1</v>
          </cell>
          <cell r="D184">
            <v>1</v>
          </cell>
          <cell r="E184" t="str">
            <v>N</v>
          </cell>
          <cell r="F184">
            <v>1.2500000000000001E-2</v>
          </cell>
        </row>
        <row r="185">
          <cell r="A185" t="str">
            <v>6.1.98.0</v>
          </cell>
          <cell r="B185">
            <v>6</v>
          </cell>
          <cell r="C185">
            <v>1</v>
          </cell>
          <cell r="D185">
            <v>98</v>
          </cell>
          <cell r="E185">
            <v>0</v>
          </cell>
          <cell r="F185">
            <v>0</v>
          </cell>
        </row>
        <row r="186">
          <cell r="A186" t="str">
            <v>6.1.98.A</v>
          </cell>
          <cell r="B186">
            <v>6</v>
          </cell>
          <cell r="C186">
            <v>1</v>
          </cell>
          <cell r="D186">
            <v>98</v>
          </cell>
          <cell r="E186" t="str">
            <v>A</v>
          </cell>
          <cell r="F186">
            <v>0</v>
          </cell>
        </row>
        <row r="187">
          <cell r="A187" t="str">
            <v>8.1.10.0</v>
          </cell>
          <cell r="B187">
            <v>8</v>
          </cell>
          <cell r="C187">
            <v>1</v>
          </cell>
          <cell r="D187">
            <v>10</v>
          </cell>
          <cell r="E187">
            <v>0</v>
          </cell>
          <cell r="F187">
            <v>5.4899999999999997E-2</v>
          </cell>
        </row>
        <row r="188">
          <cell r="A188" t="str">
            <v>8.1.10.A</v>
          </cell>
          <cell r="B188">
            <v>8</v>
          </cell>
          <cell r="C188">
            <v>1</v>
          </cell>
          <cell r="D188">
            <v>10</v>
          </cell>
          <cell r="E188" t="str">
            <v>A</v>
          </cell>
          <cell r="F188">
            <v>5.4899999999999997E-2</v>
          </cell>
        </row>
        <row r="189">
          <cell r="A189" t="str">
            <v>8.1.10.I</v>
          </cell>
          <cell r="B189">
            <v>8</v>
          </cell>
          <cell r="C189">
            <v>1</v>
          </cell>
          <cell r="D189">
            <v>10</v>
          </cell>
          <cell r="E189" t="str">
            <v>I</v>
          </cell>
          <cell r="F189">
            <v>5.4899999999999997E-2</v>
          </cell>
        </row>
        <row r="190">
          <cell r="A190" t="str">
            <v>8.1.10.N</v>
          </cell>
          <cell r="B190">
            <v>8</v>
          </cell>
          <cell r="C190">
            <v>1</v>
          </cell>
          <cell r="D190">
            <v>10</v>
          </cell>
          <cell r="E190" t="str">
            <v>N</v>
          </cell>
          <cell r="F190">
            <v>5.4899999999999997E-2</v>
          </cell>
        </row>
        <row r="191">
          <cell r="A191" t="str">
            <v>8.7U.10.N</v>
          </cell>
          <cell r="B191">
            <v>8</v>
          </cell>
          <cell r="C191" t="str">
            <v>7U</v>
          </cell>
          <cell r="D191">
            <v>10</v>
          </cell>
          <cell r="E191" t="str">
            <v>N</v>
          </cell>
          <cell r="F191">
            <v>5.4899999999999997E-2</v>
          </cell>
        </row>
        <row r="192">
          <cell r="A192" t="str">
            <v>8.1.11.0</v>
          </cell>
          <cell r="B192">
            <v>8</v>
          </cell>
          <cell r="C192">
            <v>1</v>
          </cell>
          <cell r="D192">
            <v>11</v>
          </cell>
          <cell r="E192">
            <v>0</v>
          </cell>
          <cell r="F192">
            <v>3.7699999999999997E-2</v>
          </cell>
        </row>
        <row r="193">
          <cell r="A193" t="str">
            <v>8.1.11.A</v>
          </cell>
          <cell r="B193">
            <v>8</v>
          </cell>
          <cell r="C193">
            <v>1</v>
          </cell>
          <cell r="D193">
            <v>11</v>
          </cell>
          <cell r="E193" t="str">
            <v>A</v>
          </cell>
          <cell r="F193">
            <v>3.7699999999999997E-2</v>
          </cell>
        </row>
        <row r="194">
          <cell r="A194" t="str">
            <v>8.1.11.F</v>
          </cell>
          <cell r="B194">
            <v>8</v>
          </cell>
          <cell r="C194">
            <v>1</v>
          </cell>
          <cell r="D194">
            <v>11</v>
          </cell>
          <cell r="E194" t="str">
            <v>F</v>
          </cell>
          <cell r="F194">
            <v>3.7699999999999997E-2</v>
          </cell>
        </row>
        <row r="195">
          <cell r="A195" t="str">
            <v>8.1.11.I</v>
          </cell>
          <cell r="B195">
            <v>8</v>
          </cell>
          <cell r="C195">
            <v>1</v>
          </cell>
          <cell r="D195">
            <v>11</v>
          </cell>
          <cell r="E195" t="str">
            <v>I</v>
          </cell>
          <cell r="F195">
            <v>3.7699999999999997E-2</v>
          </cell>
        </row>
        <row r="196">
          <cell r="A196" t="str">
            <v>8.1.11.N</v>
          </cell>
          <cell r="B196">
            <v>8</v>
          </cell>
          <cell r="C196">
            <v>1</v>
          </cell>
          <cell r="D196">
            <v>11</v>
          </cell>
          <cell r="E196" t="str">
            <v>N</v>
          </cell>
          <cell r="F196">
            <v>3.7699999999999997E-2</v>
          </cell>
        </row>
        <row r="197">
          <cell r="A197" t="str">
            <v>8.1.12.N</v>
          </cell>
          <cell r="B197">
            <v>8</v>
          </cell>
          <cell r="C197">
            <v>1</v>
          </cell>
          <cell r="D197">
            <v>12</v>
          </cell>
          <cell r="E197" t="str">
            <v>N</v>
          </cell>
          <cell r="F197">
            <v>5.4899999999999997E-2</v>
          </cell>
        </row>
        <row r="198">
          <cell r="A198" t="str">
            <v>8.1.13.N</v>
          </cell>
          <cell r="B198">
            <v>8</v>
          </cell>
          <cell r="C198">
            <v>1</v>
          </cell>
          <cell r="D198">
            <v>13</v>
          </cell>
          <cell r="E198" t="str">
            <v>N</v>
          </cell>
          <cell r="F198">
            <v>5.4899999999999997E-2</v>
          </cell>
        </row>
        <row r="199">
          <cell r="A199" t="str">
            <v>8.1.20.0</v>
          </cell>
          <cell r="B199">
            <v>8</v>
          </cell>
          <cell r="C199">
            <v>1</v>
          </cell>
          <cell r="D199">
            <v>20</v>
          </cell>
          <cell r="E199">
            <v>0</v>
          </cell>
          <cell r="F199">
            <v>4.4699999999999997E-2</v>
          </cell>
        </row>
        <row r="200">
          <cell r="A200" t="str">
            <v>8.3.20.0</v>
          </cell>
          <cell r="B200">
            <v>8</v>
          </cell>
          <cell r="C200">
            <v>3</v>
          </cell>
          <cell r="D200">
            <v>20</v>
          </cell>
          <cell r="E200">
            <v>0</v>
          </cell>
          <cell r="F200">
            <v>4.4699999999999997E-2</v>
          </cell>
        </row>
        <row r="201">
          <cell r="A201" t="str">
            <v>8.18.20.0</v>
          </cell>
          <cell r="B201">
            <v>8</v>
          </cell>
          <cell r="C201">
            <v>18</v>
          </cell>
          <cell r="D201">
            <v>20</v>
          </cell>
          <cell r="E201">
            <v>0</v>
          </cell>
          <cell r="F201">
            <v>4.4699999999999997E-2</v>
          </cell>
        </row>
        <row r="202">
          <cell r="A202" t="str">
            <v>8.1.20.3</v>
          </cell>
          <cell r="B202">
            <v>8</v>
          </cell>
          <cell r="C202">
            <v>1</v>
          </cell>
          <cell r="D202">
            <v>20</v>
          </cell>
          <cell r="E202">
            <v>3</v>
          </cell>
          <cell r="F202">
            <v>4.4699999999999997E-2</v>
          </cell>
        </row>
        <row r="203">
          <cell r="A203" t="str">
            <v>8.1.20.A</v>
          </cell>
          <cell r="B203">
            <v>8</v>
          </cell>
          <cell r="C203">
            <v>1</v>
          </cell>
          <cell r="D203">
            <v>20</v>
          </cell>
          <cell r="E203" t="str">
            <v>A</v>
          </cell>
          <cell r="F203">
            <v>4.4699999999999997E-2</v>
          </cell>
        </row>
        <row r="204">
          <cell r="A204" t="str">
            <v>8.3.20.A</v>
          </cell>
          <cell r="B204">
            <v>8</v>
          </cell>
          <cell r="C204">
            <v>3</v>
          </cell>
          <cell r="D204">
            <v>20</v>
          </cell>
          <cell r="E204" t="str">
            <v>A</v>
          </cell>
          <cell r="F204">
            <v>4.4699999999999997E-2</v>
          </cell>
        </row>
        <row r="205">
          <cell r="A205" t="str">
            <v>8.18.20.A</v>
          </cell>
          <cell r="B205">
            <v>8</v>
          </cell>
          <cell r="C205">
            <v>18</v>
          </cell>
          <cell r="D205">
            <v>20</v>
          </cell>
          <cell r="E205" t="str">
            <v>A</v>
          </cell>
          <cell r="F205">
            <v>4.4699999999999997E-2</v>
          </cell>
        </row>
        <row r="206">
          <cell r="A206" t="str">
            <v>8.1.20.I</v>
          </cell>
          <cell r="B206">
            <v>8</v>
          </cell>
          <cell r="C206">
            <v>1</v>
          </cell>
          <cell r="D206">
            <v>20</v>
          </cell>
          <cell r="E206" t="str">
            <v>I</v>
          </cell>
          <cell r="F206">
            <v>4.4699999999999997E-2</v>
          </cell>
        </row>
        <row r="207">
          <cell r="A207" t="str">
            <v>8.1.20.N</v>
          </cell>
          <cell r="B207">
            <v>8</v>
          </cell>
          <cell r="C207">
            <v>1</v>
          </cell>
          <cell r="D207">
            <v>20</v>
          </cell>
          <cell r="E207" t="str">
            <v>N</v>
          </cell>
          <cell r="F207">
            <v>4.4699999999999997E-2</v>
          </cell>
        </row>
        <row r="208">
          <cell r="A208" t="str">
            <v>8.0E.20.N</v>
          </cell>
          <cell r="B208">
            <v>8</v>
          </cell>
          <cell r="C208" t="str">
            <v>0E</v>
          </cell>
          <cell r="D208">
            <v>20</v>
          </cell>
          <cell r="E208" t="str">
            <v>N</v>
          </cell>
          <cell r="F208">
            <v>4.4699999999999997E-2</v>
          </cell>
        </row>
        <row r="209">
          <cell r="A209" t="str">
            <v>8.0M.20.N</v>
          </cell>
          <cell r="B209">
            <v>8</v>
          </cell>
          <cell r="C209" t="str">
            <v>0M</v>
          </cell>
          <cell r="D209">
            <v>20</v>
          </cell>
          <cell r="E209" t="str">
            <v>N</v>
          </cell>
          <cell r="F209">
            <v>4.4699999999999997E-2</v>
          </cell>
        </row>
        <row r="210">
          <cell r="A210" t="str">
            <v>8.18.20.N</v>
          </cell>
          <cell r="B210">
            <v>8</v>
          </cell>
          <cell r="C210">
            <v>18</v>
          </cell>
          <cell r="D210">
            <v>20</v>
          </cell>
          <cell r="E210" t="str">
            <v>N</v>
          </cell>
          <cell r="F210">
            <v>4.4699999999999997E-2</v>
          </cell>
        </row>
        <row r="211">
          <cell r="A211" t="str">
            <v>8.7N.20.N</v>
          </cell>
          <cell r="B211">
            <v>8</v>
          </cell>
          <cell r="C211" t="str">
            <v>7N</v>
          </cell>
          <cell r="D211">
            <v>20</v>
          </cell>
          <cell r="E211" t="str">
            <v>N</v>
          </cell>
          <cell r="F211">
            <v>4.4699999999999997E-2</v>
          </cell>
        </row>
        <row r="212">
          <cell r="A212" t="str">
            <v>8.7P.20.N</v>
          </cell>
          <cell r="B212">
            <v>8</v>
          </cell>
          <cell r="C212" t="str">
            <v>7P</v>
          </cell>
          <cell r="D212">
            <v>20</v>
          </cell>
          <cell r="E212" t="str">
            <v>N</v>
          </cell>
          <cell r="F212">
            <v>4.4699999999999997E-2</v>
          </cell>
        </row>
        <row r="213">
          <cell r="A213" t="str">
            <v>8.7U.20.N</v>
          </cell>
          <cell r="B213">
            <v>8</v>
          </cell>
          <cell r="C213" t="str">
            <v>7U</v>
          </cell>
          <cell r="D213">
            <v>20</v>
          </cell>
          <cell r="E213" t="str">
            <v>N</v>
          </cell>
          <cell r="F213">
            <v>4.4699999999999997E-2</v>
          </cell>
        </row>
        <row r="214">
          <cell r="A214" t="str">
            <v>8.1.21.0</v>
          </cell>
          <cell r="B214">
            <v>8</v>
          </cell>
          <cell r="C214">
            <v>1</v>
          </cell>
          <cell r="D214">
            <v>21</v>
          </cell>
          <cell r="E214">
            <v>0</v>
          </cell>
          <cell r="F214">
            <v>3.78E-2</v>
          </cell>
        </row>
        <row r="215">
          <cell r="A215" t="str">
            <v>8.1.21.A</v>
          </cell>
          <cell r="B215">
            <v>8</v>
          </cell>
          <cell r="C215">
            <v>1</v>
          </cell>
          <cell r="D215">
            <v>21</v>
          </cell>
          <cell r="E215" t="str">
            <v>A</v>
          </cell>
          <cell r="F215">
            <v>3.78E-2</v>
          </cell>
        </row>
        <row r="216">
          <cell r="A216" t="str">
            <v>8.1.21.F</v>
          </cell>
          <cell r="B216">
            <v>8</v>
          </cell>
          <cell r="C216">
            <v>1</v>
          </cell>
          <cell r="D216">
            <v>21</v>
          </cell>
          <cell r="E216" t="str">
            <v>F</v>
          </cell>
          <cell r="F216">
            <v>3.78E-2</v>
          </cell>
        </row>
        <row r="217">
          <cell r="A217" t="str">
            <v>8.1.21.I</v>
          </cell>
          <cell r="B217">
            <v>8</v>
          </cell>
          <cell r="C217">
            <v>1</v>
          </cell>
          <cell r="D217">
            <v>21</v>
          </cell>
          <cell r="E217" t="str">
            <v>I</v>
          </cell>
          <cell r="F217">
            <v>3.78E-2</v>
          </cell>
        </row>
        <row r="218">
          <cell r="A218" t="str">
            <v>8.1.21.N</v>
          </cell>
          <cell r="B218">
            <v>8</v>
          </cell>
          <cell r="C218">
            <v>1</v>
          </cell>
          <cell r="D218">
            <v>21</v>
          </cell>
          <cell r="E218" t="str">
            <v>N</v>
          </cell>
          <cell r="F218">
            <v>3.78E-2</v>
          </cell>
        </row>
        <row r="219">
          <cell r="A219" t="str">
            <v>8.1.30.0</v>
          </cell>
          <cell r="B219">
            <v>8</v>
          </cell>
          <cell r="C219">
            <v>1</v>
          </cell>
          <cell r="D219">
            <v>30</v>
          </cell>
          <cell r="E219">
            <v>0</v>
          </cell>
          <cell r="F219">
            <v>0</v>
          </cell>
        </row>
        <row r="220">
          <cell r="A220" t="str">
            <v>8.1.30.A</v>
          </cell>
          <cell r="B220">
            <v>8</v>
          </cell>
          <cell r="C220">
            <v>1</v>
          </cell>
          <cell r="D220">
            <v>30</v>
          </cell>
          <cell r="E220" t="str">
            <v>A</v>
          </cell>
          <cell r="F220">
            <v>0</v>
          </cell>
        </row>
        <row r="221">
          <cell r="A221" t="str">
            <v>8.1.40.0</v>
          </cell>
          <cell r="B221">
            <v>8</v>
          </cell>
          <cell r="C221">
            <v>1</v>
          </cell>
          <cell r="D221">
            <v>40</v>
          </cell>
          <cell r="E221">
            <v>0</v>
          </cell>
          <cell r="F221">
            <v>3.8600000000000002E-2</v>
          </cell>
        </row>
        <row r="222">
          <cell r="A222" t="str">
            <v>8.3.40.0</v>
          </cell>
          <cell r="B222">
            <v>8</v>
          </cell>
          <cell r="C222">
            <v>3</v>
          </cell>
          <cell r="D222">
            <v>40</v>
          </cell>
          <cell r="E222">
            <v>0</v>
          </cell>
          <cell r="F222">
            <v>3.8600000000000002E-2</v>
          </cell>
        </row>
        <row r="223">
          <cell r="A223" t="str">
            <v>8.15.40.0</v>
          </cell>
          <cell r="B223">
            <v>8</v>
          </cell>
          <cell r="C223">
            <v>15</v>
          </cell>
          <cell r="D223">
            <v>40</v>
          </cell>
          <cell r="E223">
            <v>0</v>
          </cell>
          <cell r="F223">
            <v>3.8600000000000002E-2</v>
          </cell>
        </row>
        <row r="224">
          <cell r="A224" t="str">
            <v>8.1.40.3</v>
          </cell>
          <cell r="B224">
            <v>8</v>
          </cell>
          <cell r="C224">
            <v>1</v>
          </cell>
          <cell r="D224">
            <v>40</v>
          </cell>
          <cell r="E224">
            <v>3</v>
          </cell>
          <cell r="F224">
            <v>3.8600000000000002E-2</v>
          </cell>
        </row>
        <row r="225">
          <cell r="A225" t="str">
            <v>8.70.40.3</v>
          </cell>
          <cell r="B225">
            <v>8</v>
          </cell>
          <cell r="C225">
            <v>70</v>
          </cell>
          <cell r="D225">
            <v>40</v>
          </cell>
          <cell r="E225">
            <v>3</v>
          </cell>
          <cell r="F225">
            <v>3.8600000000000002E-2</v>
          </cell>
        </row>
        <row r="226">
          <cell r="A226" t="str">
            <v>8.71.40.3</v>
          </cell>
          <cell r="B226">
            <v>8</v>
          </cell>
          <cell r="C226">
            <v>71</v>
          </cell>
          <cell r="D226">
            <v>40</v>
          </cell>
          <cell r="E226">
            <v>3</v>
          </cell>
          <cell r="F226">
            <v>3.8600000000000002E-2</v>
          </cell>
        </row>
        <row r="227">
          <cell r="A227" t="str">
            <v>8.1.40.A</v>
          </cell>
          <cell r="B227">
            <v>8</v>
          </cell>
          <cell r="C227">
            <v>1</v>
          </cell>
          <cell r="D227">
            <v>40</v>
          </cell>
          <cell r="E227" t="str">
            <v>A</v>
          </cell>
          <cell r="F227">
            <v>3.8600000000000002E-2</v>
          </cell>
        </row>
        <row r="228">
          <cell r="A228" t="str">
            <v>8.3.40.A</v>
          </cell>
          <cell r="B228">
            <v>8</v>
          </cell>
          <cell r="C228">
            <v>3</v>
          </cell>
          <cell r="D228">
            <v>40</v>
          </cell>
          <cell r="E228" t="str">
            <v>A</v>
          </cell>
          <cell r="F228">
            <v>3.8600000000000002E-2</v>
          </cell>
        </row>
        <row r="229">
          <cell r="A229" t="str">
            <v>8.14.40.A</v>
          </cell>
          <cell r="B229">
            <v>8</v>
          </cell>
          <cell r="C229">
            <v>14</v>
          </cell>
          <cell r="D229">
            <v>40</v>
          </cell>
          <cell r="E229" t="str">
            <v>A</v>
          </cell>
          <cell r="F229">
            <v>3.8600000000000002E-2</v>
          </cell>
        </row>
        <row r="230">
          <cell r="A230" t="str">
            <v>8.15.40.A</v>
          </cell>
          <cell r="B230">
            <v>8</v>
          </cell>
          <cell r="C230">
            <v>15</v>
          </cell>
          <cell r="D230">
            <v>40</v>
          </cell>
          <cell r="E230" t="str">
            <v>A</v>
          </cell>
          <cell r="F230">
            <v>3.8600000000000002E-2</v>
          </cell>
        </row>
        <row r="231">
          <cell r="A231" t="str">
            <v>8.70.40.B</v>
          </cell>
          <cell r="B231">
            <v>8</v>
          </cell>
          <cell r="C231">
            <v>70</v>
          </cell>
          <cell r="D231">
            <v>40</v>
          </cell>
          <cell r="E231" t="str">
            <v>B</v>
          </cell>
          <cell r="F231">
            <v>3.8600000000000002E-2</v>
          </cell>
        </row>
        <row r="232">
          <cell r="A232" t="str">
            <v>8.71.40.B</v>
          </cell>
          <cell r="B232">
            <v>8</v>
          </cell>
          <cell r="C232">
            <v>71</v>
          </cell>
          <cell r="D232">
            <v>40</v>
          </cell>
          <cell r="E232" t="str">
            <v>B</v>
          </cell>
          <cell r="F232">
            <v>3.8600000000000002E-2</v>
          </cell>
        </row>
        <row r="233">
          <cell r="A233" t="str">
            <v>8.1.40.I</v>
          </cell>
          <cell r="B233">
            <v>8</v>
          </cell>
          <cell r="C233">
            <v>1</v>
          </cell>
          <cell r="D233">
            <v>40</v>
          </cell>
          <cell r="E233" t="str">
            <v>I</v>
          </cell>
          <cell r="F233">
            <v>3.8600000000000002E-2</v>
          </cell>
        </row>
        <row r="234">
          <cell r="A234" t="str">
            <v>8.14.40.I</v>
          </cell>
          <cell r="B234">
            <v>8</v>
          </cell>
          <cell r="C234">
            <v>14</v>
          </cell>
          <cell r="D234">
            <v>40</v>
          </cell>
          <cell r="E234" t="str">
            <v>I</v>
          </cell>
          <cell r="F234">
            <v>3.8600000000000002E-2</v>
          </cell>
        </row>
        <row r="235">
          <cell r="A235" t="str">
            <v>8.1.40.N</v>
          </cell>
          <cell r="B235">
            <v>8</v>
          </cell>
          <cell r="C235">
            <v>1</v>
          </cell>
          <cell r="D235">
            <v>40</v>
          </cell>
          <cell r="E235" t="str">
            <v>N</v>
          </cell>
          <cell r="F235">
            <v>3.8600000000000002E-2</v>
          </cell>
        </row>
        <row r="236">
          <cell r="A236" t="str">
            <v>8.0B.40.N</v>
          </cell>
          <cell r="B236">
            <v>8</v>
          </cell>
          <cell r="C236" t="str">
            <v>0B</v>
          </cell>
          <cell r="D236">
            <v>40</v>
          </cell>
          <cell r="E236" t="str">
            <v>N</v>
          </cell>
          <cell r="F236">
            <v>3.8600000000000002E-2</v>
          </cell>
        </row>
        <row r="237">
          <cell r="A237" t="str">
            <v>8.0E.40.N</v>
          </cell>
          <cell r="B237">
            <v>8</v>
          </cell>
          <cell r="C237" t="str">
            <v>0E</v>
          </cell>
          <cell r="D237">
            <v>40</v>
          </cell>
          <cell r="E237" t="str">
            <v>N</v>
          </cell>
          <cell r="F237">
            <v>3.8600000000000002E-2</v>
          </cell>
        </row>
        <row r="238">
          <cell r="A238" t="str">
            <v>8.14.40.N</v>
          </cell>
          <cell r="B238">
            <v>8</v>
          </cell>
          <cell r="C238">
            <v>14</v>
          </cell>
          <cell r="D238">
            <v>40</v>
          </cell>
          <cell r="E238" t="str">
            <v>N</v>
          </cell>
          <cell r="F238">
            <v>3.8600000000000002E-2</v>
          </cell>
        </row>
        <row r="239">
          <cell r="A239" t="str">
            <v>8.7U.40.N</v>
          </cell>
          <cell r="B239">
            <v>8</v>
          </cell>
          <cell r="C239" t="str">
            <v>7U</v>
          </cell>
          <cell r="D239">
            <v>40</v>
          </cell>
          <cell r="E239" t="str">
            <v>N</v>
          </cell>
          <cell r="F239">
            <v>3.8600000000000002E-2</v>
          </cell>
        </row>
        <row r="240">
          <cell r="A240" t="str">
            <v>8.1.41.0</v>
          </cell>
          <cell r="B240">
            <v>8</v>
          </cell>
          <cell r="C240">
            <v>1</v>
          </cell>
          <cell r="D240">
            <v>41</v>
          </cell>
          <cell r="E240">
            <v>0</v>
          </cell>
          <cell r="F240">
            <v>3.3300000000000003E-2</v>
          </cell>
        </row>
        <row r="241">
          <cell r="A241" t="str">
            <v>8.1.41.A</v>
          </cell>
          <cell r="B241">
            <v>8</v>
          </cell>
          <cell r="C241">
            <v>1</v>
          </cell>
          <cell r="D241">
            <v>41</v>
          </cell>
          <cell r="E241" t="str">
            <v>A</v>
          </cell>
          <cell r="F241">
            <v>3.3300000000000003E-2</v>
          </cell>
        </row>
        <row r="242">
          <cell r="A242" t="str">
            <v>8.1.41.F</v>
          </cell>
          <cell r="B242">
            <v>8</v>
          </cell>
          <cell r="C242">
            <v>1</v>
          </cell>
          <cell r="D242">
            <v>41</v>
          </cell>
          <cell r="E242" t="str">
            <v>F</v>
          </cell>
          <cell r="F242">
            <v>3.3300000000000003E-2</v>
          </cell>
        </row>
        <row r="243">
          <cell r="A243" t="str">
            <v>8.1.41.I</v>
          </cell>
          <cell r="B243">
            <v>8</v>
          </cell>
          <cell r="C243">
            <v>1</v>
          </cell>
          <cell r="D243">
            <v>41</v>
          </cell>
          <cell r="E243" t="str">
            <v>I</v>
          </cell>
          <cell r="F243">
            <v>3.3300000000000003E-2</v>
          </cell>
        </row>
        <row r="244">
          <cell r="A244" t="str">
            <v>8.1.41.M</v>
          </cell>
          <cell r="B244">
            <v>8</v>
          </cell>
          <cell r="C244">
            <v>1</v>
          </cell>
          <cell r="D244">
            <v>41</v>
          </cell>
          <cell r="E244" t="str">
            <v>M</v>
          </cell>
          <cell r="F244">
            <v>3.3300000000000003E-2</v>
          </cell>
        </row>
        <row r="245">
          <cell r="A245" t="str">
            <v>8.1.41.N</v>
          </cell>
          <cell r="B245">
            <v>8</v>
          </cell>
          <cell r="C245">
            <v>1</v>
          </cell>
          <cell r="D245">
            <v>41</v>
          </cell>
          <cell r="E245" t="str">
            <v>N</v>
          </cell>
          <cell r="F245">
            <v>3.3300000000000003E-2</v>
          </cell>
        </row>
        <row r="246">
          <cell r="A246" t="str">
            <v>8.1.50.0</v>
          </cell>
          <cell r="B246">
            <v>8</v>
          </cell>
          <cell r="C246">
            <v>1</v>
          </cell>
          <cell r="D246">
            <v>50</v>
          </cell>
          <cell r="E246">
            <v>0</v>
          </cell>
          <cell r="F246">
            <v>3.8600000000000002E-2</v>
          </cell>
        </row>
        <row r="247">
          <cell r="A247" t="str">
            <v>8.1.50.A</v>
          </cell>
          <cell r="B247">
            <v>8</v>
          </cell>
          <cell r="C247">
            <v>1</v>
          </cell>
          <cell r="D247">
            <v>50</v>
          </cell>
          <cell r="E247" t="str">
            <v>A</v>
          </cell>
          <cell r="F247">
            <v>3.8600000000000002E-2</v>
          </cell>
        </row>
        <row r="248">
          <cell r="A248" t="str">
            <v>8.1.50.N</v>
          </cell>
          <cell r="B248">
            <v>8</v>
          </cell>
          <cell r="C248">
            <v>1</v>
          </cell>
          <cell r="D248">
            <v>50</v>
          </cell>
          <cell r="E248" t="str">
            <v>N</v>
          </cell>
          <cell r="F248">
            <v>3.8600000000000002E-2</v>
          </cell>
        </row>
        <row r="249">
          <cell r="A249" t="str">
            <v>8.1.51.0</v>
          </cell>
          <cell r="B249">
            <v>8</v>
          </cell>
          <cell r="C249">
            <v>1</v>
          </cell>
          <cell r="D249">
            <v>51</v>
          </cell>
          <cell r="E249">
            <v>0</v>
          </cell>
          <cell r="F249">
            <v>3.3300000000000003E-2</v>
          </cell>
        </row>
        <row r="250">
          <cell r="A250" t="str">
            <v>8.1.51.A</v>
          </cell>
          <cell r="B250">
            <v>8</v>
          </cell>
          <cell r="C250">
            <v>1</v>
          </cell>
          <cell r="D250">
            <v>51</v>
          </cell>
          <cell r="E250" t="str">
            <v>A</v>
          </cell>
          <cell r="F250">
            <v>3.3300000000000003E-2</v>
          </cell>
        </row>
        <row r="251">
          <cell r="A251" t="str">
            <v>8.1.51.F</v>
          </cell>
          <cell r="B251">
            <v>8</v>
          </cell>
          <cell r="C251">
            <v>1</v>
          </cell>
          <cell r="D251">
            <v>51</v>
          </cell>
          <cell r="E251" t="str">
            <v>F</v>
          </cell>
          <cell r="F251">
            <v>3.3300000000000003E-2</v>
          </cell>
        </row>
        <row r="252">
          <cell r="A252" t="str">
            <v>8.1.51.N</v>
          </cell>
          <cell r="B252">
            <v>8</v>
          </cell>
          <cell r="C252">
            <v>1</v>
          </cell>
          <cell r="D252">
            <v>51</v>
          </cell>
          <cell r="E252" t="str">
            <v>N</v>
          </cell>
          <cell r="F252">
            <v>3.3300000000000003E-2</v>
          </cell>
        </row>
        <row r="253">
          <cell r="A253" t="str">
            <v>8.1.81.0</v>
          </cell>
          <cell r="B253">
            <v>8</v>
          </cell>
          <cell r="C253">
            <v>1</v>
          </cell>
          <cell r="D253">
            <v>81</v>
          </cell>
          <cell r="E253">
            <v>0</v>
          </cell>
          <cell r="F253">
            <v>0</v>
          </cell>
        </row>
        <row r="254">
          <cell r="A254" t="str">
            <v>8.1.81.A</v>
          </cell>
          <cell r="B254">
            <v>8</v>
          </cell>
          <cell r="C254">
            <v>1</v>
          </cell>
          <cell r="D254">
            <v>81</v>
          </cell>
          <cell r="E254" t="str">
            <v>A</v>
          </cell>
          <cell r="F254">
            <v>0</v>
          </cell>
        </row>
        <row r="255">
          <cell r="A255" t="str">
            <v>8.1.82.0</v>
          </cell>
          <cell r="B255">
            <v>8</v>
          </cell>
          <cell r="C255">
            <v>1</v>
          </cell>
          <cell r="D255">
            <v>82</v>
          </cell>
          <cell r="E255">
            <v>0</v>
          </cell>
          <cell r="F255">
            <v>0</v>
          </cell>
        </row>
        <row r="256">
          <cell r="A256" t="str">
            <v>8.1.82.A</v>
          </cell>
          <cell r="B256">
            <v>8</v>
          </cell>
          <cell r="C256">
            <v>1</v>
          </cell>
          <cell r="D256">
            <v>82</v>
          </cell>
          <cell r="E256" t="str">
            <v>A</v>
          </cell>
          <cell r="F256">
            <v>0</v>
          </cell>
        </row>
        <row r="257">
          <cell r="A257" t="str">
            <v>8.1.84.0</v>
          </cell>
          <cell r="B257">
            <v>8</v>
          </cell>
          <cell r="C257">
            <v>1</v>
          </cell>
          <cell r="D257">
            <v>84</v>
          </cell>
          <cell r="E257">
            <v>0</v>
          </cell>
          <cell r="F257">
            <v>0</v>
          </cell>
        </row>
        <row r="258">
          <cell r="A258" t="str">
            <v>8.1.84.A</v>
          </cell>
          <cell r="B258">
            <v>8</v>
          </cell>
          <cell r="C258">
            <v>1</v>
          </cell>
          <cell r="D258">
            <v>84</v>
          </cell>
          <cell r="E258" t="str">
            <v>A</v>
          </cell>
          <cell r="F258">
            <v>0</v>
          </cell>
        </row>
        <row r="259">
          <cell r="A259" t="str">
            <v>8.1.85.0</v>
          </cell>
          <cell r="B259">
            <v>8</v>
          </cell>
          <cell r="C259">
            <v>1</v>
          </cell>
          <cell r="D259">
            <v>85</v>
          </cell>
          <cell r="E259">
            <v>0</v>
          </cell>
          <cell r="F259">
            <v>0</v>
          </cell>
        </row>
        <row r="260">
          <cell r="A260" t="str">
            <v>8.1.85.A</v>
          </cell>
          <cell r="B260">
            <v>8</v>
          </cell>
          <cell r="C260">
            <v>1</v>
          </cell>
          <cell r="D260">
            <v>85</v>
          </cell>
          <cell r="E260" t="str">
            <v>A</v>
          </cell>
          <cell r="F260">
            <v>0</v>
          </cell>
        </row>
        <row r="261">
          <cell r="A261" t="str">
            <v>8.1.98.0</v>
          </cell>
          <cell r="B261">
            <v>8</v>
          </cell>
          <cell r="C261">
            <v>1</v>
          </cell>
          <cell r="D261">
            <v>98</v>
          </cell>
          <cell r="E261">
            <v>0</v>
          </cell>
          <cell r="F261">
            <v>0</v>
          </cell>
        </row>
        <row r="262">
          <cell r="A262" t="str">
            <v>8.1.98.A</v>
          </cell>
          <cell r="B262">
            <v>8</v>
          </cell>
          <cell r="C262">
            <v>1</v>
          </cell>
          <cell r="D262">
            <v>98</v>
          </cell>
          <cell r="E262" t="str">
            <v>A</v>
          </cell>
          <cell r="F262">
            <v>0</v>
          </cell>
        </row>
        <row r="263">
          <cell r="A263" t="str">
            <v>9.1.10.0</v>
          </cell>
          <cell r="B263">
            <v>9</v>
          </cell>
          <cell r="C263">
            <v>1</v>
          </cell>
          <cell r="D263">
            <v>10</v>
          </cell>
          <cell r="E263">
            <v>0</v>
          </cell>
          <cell r="F263">
            <v>3.3000000000000002E-2</v>
          </cell>
        </row>
        <row r="264">
          <cell r="A264" t="str">
            <v>9.1.10.A</v>
          </cell>
          <cell r="B264">
            <v>9</v>
          </cell>
          <cell r="C264">
            <v>1</v>
          </cell>
          <cell r="D264">
            <v>10</v>
          </cell>
          <cell r="E264" t="str">
            <v>A</v>
          </cell>
          <cell r="F264">
            <v>3.3000000000000002E-2</v>
          </cell>
        </row>
        <row r="265">
          <cell r="A265" t="str">
            <v>9.1.10.I</v>
          </cell>
          <cell r="B265">
            <v>9</v>
          </cell>
          <cell r="C265">
            <v>1</v>
          </cell>
          <cell r="D265">
            <v>10</v>
          </cell>
          <cell r="E265" t="str">
            <v>I</v>
          </cell>
          <cell r="F265">
            <v>3.3000000000000002E-2</v>
          </cell>
        </row>
        <row r="266">
          <cell r="A266" t="str">
            <v>9.1.10.N</v>
          </cell>
          <cell r="B266">
            <v>9</v>
          </cell>
          <cell r="C266">
            <v>1</v>
          </cell>
          <cell r="D266">
            <v>10</v>
          </cell>
          <cell r="E266" t="str">
            <v>N</v>
          </cell>
          <cell r="F266">
            <v>3.3000000000000002E-2</v>
          </cell>
        </row>
        <row r="267">
          <cell r="A267" t="str">
            <v>9.0B.10.N</v>
          </cell>
          <cell r="B267">
            <v>9</v>
          </cell>
          <cell r="C267" t="str">
            <v>0B</v>
          </cell>
          <cell r="D267">
            <v>10</v>
          </cell>
          <cell r="E267" t="str">
            <v>N</v>
          </cell>
          <cell r="F267">
            <v>3.3000000000000002E-2</v>
          </cell>
        </row>
        <row r="268">
          <cell r="A268" t="str">
            <v>9.0E.10.N</v>
          </cell>
          <cell r="B268">
            <v>9</v>
          </cell>
          <cell r="C268" t="str">
            <v>0E</v>
          </cell>
          <cell r="D268">
            <v>10</v>
          </cell>
          <cell r="E268" t="str">
            <v>N</v>
          </cell>
          <cell r="F268">
            <v>3.3000000000000002E-2</v>
          </cell>
        </row>
        <row r="269">
          <cell r="A269" t="str">
            <v>9.7U.10.N</v>
          </cell>
          <cell r="B269">
            <v>9</v>
          </cell>
          <cell r="C269" t="str">
            <v>7U</v>
          </cell>
          <cell r="D269">
            <v>10</v>
          </cell>
          <cell r="E269" t="str">
            <v>N</v>
          </cell>
          <cell r="F269">
            <v>3.3000000000000002E-2</v>
          </cell>
        </row>
        <row r="270">
          <cell r="A270" t="str">
            <v>9.1.11.N</v>
          </cell>
          <cell r="B270">
            <v>9</v>
          </cell>
          <cell r="C270">
            <v>1</v>
          </cell>
          <cell r="D270">
            <v>11</v>
          </cell>
          <cell r="E270" t="str">
            <v>N</v>
          </cell>
          <cell r="F270">
            <v>3.3000000000000002E-2</v>
          </cell>
        </row>
        <row r="271">
          <cell r="A271" t="str">
            <v>9.1.12.N</v>
          </cell>
          <cell r="B271">
            <v>9</v>
          </cell>
          <cell r="C271">
            <v>1</v>
          </cell>
          <cell r="D271">
            <v>12</v>
          </cell>
          <cell r="E271" t="str">
            <v>N</v>
          </cell>
          <cell r="F271">
            <v>3.3000000000000002E-2</v>
          </cell>
        </row>
        <row r="272">
          <cell r="A272" t="str">
            <v>9.1.13.N</v>
          </cell>
          <cell r="B272">
            <v>9</v>
          </cell>
          <cell r="C272">
            <v>1</v>
          </cell>
          <cell r="D272">
            <v>13</v>
          </cell>
          <cell r="E272" t="str">
            <v>N</v>
          </cell>
          <cell r="F272">
            <v>3.3000000000000002E-2</v>
          </cell>
        </row>
        <row r="273">
          <cell r="A273" t="str">
            <v>9.1.14.N</v>
          </cell>
          <cell r="B273">
            <v>9</v>
          </cell>
          <cell r="C273">
            <v>1</v>
          </cell>
          <cell r="D273">
            <v>14</v>
          </cell>
          <cell r="E273" t="str">
            <v>N</v>
          </cell>
          <cell r="F273">
            <v>3.3000000000000002E-2</v>
          </cell>
        </row>
        <row r="274">
          <cell r="A274" t="str">
            <v>9.1.15.N</v>
          </cell>
          <cell r="B274">
            <v>9</v>
          </cell>
          <cell r="C274">
            <v>1</v>
          </cell>
          <cell r="D274">
            <v>15</v>
          </cell>
          <cell r="E274" t="str">
            <v>N</v>
          </cell>
          <cell r="F274">
            <v>3.3000000000000002E-2</v>
          </cell>
        </row>
        <row r="275">
          <cell r="A275" t="str">
            <v>9.1.20.0</v>
          </cell>
          <cell r="B275">
            <v>9</v>
          </cell>
          <cell r="C275">
            <v>1</v>
          </cell>
          <cell r="D275">
            <v>20</v>
          </cell>
          <cell r="E275">
            <v>0</v>
          </cell>
          <cell r="F275">
            <v>2.6700000000000002E-2</v>
          </cell>
        </row>
        <row r="276">
          <cell r="A276" t="str">
            <v>9.3.20.0</v>
          </cell>
          <cell r="B276">
            <v>9</v>
          </cell>
          <cell r="C276">
            <v>3</v>
          </cell>
          <cell r="D276">
            <v>20</v>
          </cell>
          <cell r="E276">
            <v>0</v>
          </cell>
          <cell r="F276">
            <v>2.6700000000000002E-2</v>
          </cell>
        </row>
        <row r="277">
          <cell r="A277" t="str">
            <v>9.18.20.0</v>
          </cell>
          <cell r="B277">
            <v>9</v>
          </cell>
          <cell r="C277">
            <v>18</v>
          </cell>
          <cell r="D277">
            <v>20</v>
          </cell>
          <cell r="E277">
            <v>0</v>
          </cell>
          <cell r="F277">
            <v>2.6700000000000002E-2</v>
          </cell>
        </row>
        <row r="278">
          <cell r="A278" t="str">
            <v>9.1.20.3</v>
          </cell>
          <cell r="B278">
            <v>9</v>
          </cell>
          <cell r="C278">
            <v>1</v>
          </cell>
          <cell r="D278">
            <v>20</v>
          </cell>
          <cell r="E278">
            <v>3</v>
          </cell>
          <cell r="F278">
            <v>2.6700000000000002E-2</v>
          </cell>
        </row>
        <row r="279">
          <cell r="A279" t="str">
            <v>9.1.20.A</v>
          </cell>
          <cell r="B279">
            <v>9</v>
          </cell>
          <cell r="C279">
            <v>1</v>
          </cell>
          <cell r="D279">
            <v>20</v>
          </cell>
          <cell r="E279" t="str">
            <v>A</v>
          </cell>
          <cell r="F279">
            <v>2.6700000000000002E-2</v>
          </cell>
        </row>
        <row r="280">
          <cell r="A280" t="str">
            <v>9.3.20.A</v>
          </cell>
          <cell r="B280">
            <v>9</v>
          </cell>
          <cell r="C280">
            <v>3</v>
          </cell>
          <cell r="D280">
            <v>20</v>
          </cell>
          <cell r="E280" t="str">
            <v>A</v>
          </cell>
          <cell r="F280">
            <v>2.6700000000000002E-2</v>
          </cell>
        </row>
        <row r="281">
          <cell r="A281" t="str">
            <v>9.18.20.A</v>
          </cell>
          <cell r="B281">
            <v>9</v>
          </cell>
          <cell r="C281">
            <v>18</v>
          </cell>
          <cell r="D281">
            <v>20</v>
          </cell>
          <cell r="E281" t="str">
            <v>A</v>
          </cell>
          <cell r="F281">
            <v>2.6700000000000002E-2</v>
          </cell>
        </row>
        <row r="282">
          <cell r="A282" t="str">
            <v>9.1.20.I</v>
          </cell>
          <cell r="B282">
            <v>9</v>
          </cell>
          <cell r="C282">
            <v>1</v>
          </cell>
          <cell r="D282">
            <v>20</v>
          </cell>
          <cell r="E282" t="str">
            <v>I</v>
          </cell>
          <cell r="F282">
            <v>2.6700000000000002E-2</v>
          </cell>
        </row>
        <row r="283">
          <cell r="A283" t="str">
            <v>9.1.20.N</v>
          </cell>
          <cell r="B283">
            <v>9</v>
          </cell>
          <cell r="C283">
            <v>1</v>
          </cell>
          <cell r="D283">
            <v>20</v>
          </cell>
          <cell r="E283" t="str">
            <v>N</v>
          </cell>
          <cell r="F283">
            <v>2.6700000000000002E-2</v>
          </cell>
        </row>
        <row r="284">
          <cell r="A284" t="str">
            <v>9.0E.20.N</v>
          </cell>
          <cell r="B284">
            <v>9</v>
          </cell>
          <cell r="C284" t="str">
            <v>0E</v>
          </cell>
          <cell r="D284">
            <v>20</v>
          </cell>
          <cell r="E284" t="str">
            <v>N</v>
          </cell>
          <cell r="F284">
            <v>2.6700000000000002E-2</v>
          </cell>
        </row>
        <row r="285">
          <cell r="A285" t="str">
            <v>9.0M.20.N</v>
          </cell>
          <cell r="B285">
            <v>9</v>
          </cell>
          <cell r="C285" t="str">
            <v>0M</v>
          </cell>
          <cell r="D285">
            <v>20</v>
          </cell>
          <cell r="E285" t="str">
            <v>N</v>
          </cell>
          <cell r="F285">
            <v>2.6700000000000002E-2</v>
          </cell>
        </row>
        <row r="286">
          <cell r="A286" t="str">
            <v>9.18.20.N</v>
          </cell>
          <cell r="B286">
            <v>9</v>
          </cell>
          <cell r="C286">
            <v>18</v>
          </cell>
          <cell r="D286">
            <v>20</v>
          </cell>
          <cell r="E286" t="str">
            <v>N</v>
          </cell>
          <cell r="F286">
            <v>2.6700000000000002E-2</v>
          </cell>
        </row>
        <row r="287">
          <cell r="A287" t="str">
            <v>9.7N.20.N</v>
          </cell>
          <cell r="B287">
            <v>9</v>
          </cell>
          <cell r="C287" t="str">
            <v>7N</v>
          </cell>
          <cell r="D287">
            <v>20</v>
          </cell>
          <cell r="E287" t="str">
            <v>N</v>
          </cell>
          <cell r="F287">
            <v>2.6700000000000002E-2</v>
          </cell>
        </row>
        <row r="288">
          <cell r="A288" t="str">
            <v>9.7P.20.N</v>
          </cell>
          <cell r="B288">
            <v>9</v>
          </cell>
          <cell r="C288" t="str">
            <v>7P</v>
          </cell>
          <cell r="D288">
            <v>20</v>
          </cell>
          <cell r="E288" t="str">
            <v>N</v>
          </cell>
          <cell r="F288">
            <v>2.6700000000000002E-2</v>
          </cell>
        </row>
        <row r="289">
          <cell r="A289" t="str">
            <v>9.7U.20.N</v>
          </cell>
          <cell r="B289">
            <v>9</v>
          </cell>
          <cell r="C289" t="str">
            <v>7U</v>
          </cell>
          <cell r="D289">
            <v>20</v>
          </cell>
          <cell r="E289" t="str">
            <v>N</v>
          </cell>
          <cell r="F289">
            <v>2.6700000000000002E-2</v>
          </cell>
        </row>
        <row r="290">
          <cell r="A290" t="str">
            <v>9.1.21.N</v>
          </cell>
          <cell r="B290">
            <v>9</v>
          </cell>
          <cell r="C290">
            <v>1</v>
          </cell>
          <cell r="D290">
            <v>21</v>
          </cell>
          <cell r="E290" t="str">
            <v>N</v>
          </cell>
          <cell r="F290">
            <v>2.6700000000000002E-2</v>
          </cell>
        </row>
        <row r="291">
          <cell r="A291" t="str">
            <v>9.1.30.0</v>
          </cell>
          <cell r="B291">
            <v>9</v>
          </cell>
          <cell r="C291">
            <v>1</v>
          </cell>
          <cell r="D291">
            <v>30</v>
          </cell>
          <cell r="E291">
            <v>0</v>
          </cell>
          <cell r="F291">
            <v>0</v>
          </cell>
        </row>
        <row r="292">
          <cell r="A292" t="str">
            <v>9.1.30.A</v>
          </cell>
          <cell r="B292">
            <v>9</v>
          </cell>
          <cell r="C292">
            <v>1</v>
          </cell>
          <cell r="D292">
            <v>30</v>
          </cell>
          <cell r="E292" t="str">
            <v>A</v>
          </cell>
          <cell r="F292">
            <v>0</v>
          </cell>
        </row>
        <row r="293">
          <cell r="A293" t="str">
            <v>9.1.40.0</v>
          </cell>
          <cell r="B293">
            <v>9</v>
          </cell>
          <cell r="C293">
            <v>1</v>
          </cell>
          <cell r="D293">
            <v>40</v>
          </cell>
          <cell r="E293">
            <v>0</v>
          </cell>
          <cell r="F293">
            <v>2.1999999999999999E-2</v>
          </cell>
        </row>
        <row r="294">
          <cell r="A294" t="str">
            <v>9.3.40.0</v>
          </cell>
          <cell r="B294">
            <v>9</v>
          </cell>
          <cell r="C294">
            <v>3</v>
          </cell>
          <cell r="D294">
            <v>40</v>
          </cell>
          <cell r="E294">
            <v>0</v>
          </cell>
          <cell r="F294">
            <v>2.1999999999999999E-2</v>
          </cell>
        </row>
        <row r="295">
          <cell r="A295" t="str">
            <v>9.15.40.0</v>
          </cell>
          <cell r="B295">
            <v>9</v>
          </cell>
          <cell r="C295">
            <v>15</v>
          </cell>
          <cell r="D295">
            <v>40</v>
          </cell>
          <cell r="E295">
            <v>0</v>
          </cell>
          <cell r="F295">
            <v>2.1999999999999999E-2</v>
          </cell>
        </row>
        <row r="296">
          <cell r="A296" t="str">
            <v>9.1.40.3</v>
          </cell>
          <cell r="B296">
            <v>9</v>
          </cell>
          <cell r="C296">
            <v>1</v>
          </cell>
          <cell r="D296">
            <v>40</v>
          </cell>
          <cell r="E296">
            <v>3</v>
          </cell>
          <cell r="F296">
            <v>2.1999999999999999E-2</v>
          </cell>
        </row>
        <row r="297">
          <cell r="A297" t="str">
            <v>9.70.40.3</v>
          </cell>
          <cell r="B297">
            <v>9</v>
          </cell>
          <cell r="C297">
            <v>70</v>
          </cell>
          <cell r="D297">
            <v>40</v>
          </cell>
          <cell r="E297">
            <v>3</v>
          </cell>
          <cell r="F297">
            <v>2.1999999999999999E-2</v>
          </cell>
        </row>
        <row r="298">
          <cell r="A298" t="str">
            <v>9.71.40.3</v>
          </cell>
          <cell r="B298">
            <v>9</v>
          </cell>
          <cell r="C298">
            <v>71</v>
          </cell>
          <cell r="D298">
            <v>40</v>
          </cell>
          <cell r="E298">
            <v>3</v>
          </cell>
          <cell r="F298">
            <v>2.1999999999999999E-2</v>
          </cell>
        </row>
        <row r="299">
          <cell r="A299" t="str">
            <v>9.1.40.A</v>
          </cell>
          <cell r="B299">
            <v>9</v>
          </cell>
          <cell r="C299">
            <v>1</v>
          </cell>
          <cell r="D299">
            <v>40</v>
          </cell>
          <cell r="E299" t="str">
            <v>A</v>
          </cell>
          <cell r="F299">
            <v>2.1999999999999999E-2</v>
          </cell>
        </row>
        <row r="300">
          <cell r="A300" t="str">
            <v>9.3.40.A</v>
          </cell>
          <cell r="B300">
            <v>9</v>
          </cell>
          <cell r="C300">
            <v>3</v>
          </cell>
          <cell r="D300">
            <v>40</v>
          </cell>
          <cell r="E300" t="str">
            <v>A</v>
          </cell>
          <cell r="F300">
            <v>2.1999999999999999E-2</v>
          </cell>
        </row>
        <row r="301">
          <cell r="A301" t="str">
            <v>9.14.40.A</v>
          </cell>
          <cell r="B301">
            <v>9</v>
          </cell>
          <cell r="C301">
            <v>14</v>
          </cell>
          <cell r="D301">
            <v>40</v>
          </cell>
          <cell r="E301" t="str">
            <v>A</v>
          </cell>
          <cell r="F301">
            <v>2.1999999999999999E-2</v>
          </cell>
        </row>
        <row r="302">
          <cell r="A302" t="str">
            <v>9.15.40.A</v>
          </cell>
          <cell r="B302">
            <v>9</v>
          </cell>
          <cell r="C302">
            <v>15</v>
          </cell>
          <cell r="D302">
            <v>40</v>
          </cell>
          <cell r="E302" t="str">
            <v>A</v>
          </cell>
          <cell r="F302">
            <v>2.1999999999999999E-2</v>
          </cell>
        </row>
        <row r="303">
          <cell r="A303" t="str">
            <v>9.70.40.B</v>
          </cell>
          <cell r="B303">
            <v>9</v>
          </cell>
          <cell r="C303">
            <v>70</v>
          </cell>
          <cell r="D303">
            <v>40</v>
          </cell>
          <cell r="E303" t="str">
            <v>B</v>
          </cell>
          <cell r="F303">
            <v>2.1999999999999999E-2</v>
          </cell>
        </row>
        <row r="304">
          <cell r="A304" t="str">
            <v>9.71.40.B</v>
          </cell>
          <cell r="B304">
            <v>9</v>
          </cell>
          <cell r="C304">
            <v>71</v>
          </cell>
          <cell r="D304">
            <v>40</v>
          </cell>
          <cell r="E304" t="str">
            <v>B</v>
          </cell>
          <cell r="F304">
            <v>2.1999999999999999E-2</v>
          </cell>
        </row>
        <row r="305">
          <cell r="A305" t="str">
            <v>9.1.40.I</v>
          </cell>
          <cell r="B305">
            <v>9</v>
          </cell>
          <cell r="C305">
            <v>1</v>
          </cell>
          <cell r="D305">
            <v>40</v>
          </cell>
          <cell r="E305" t="str">
            <v>I</v>
          </cell>
          <cell r="F305">
            <v>2.1999999999999999E-2</v>
          </cell>
        </row>
        <row r="306">
          <cell r="A306" t="str">
            <v>9.14.40.I</v>
          </cell>
          <cell r="B306">
            <v>9</v>
          </cell>
          <cell r="C306">
            <v>14</v>
          </cell>
          <cell r="D306">
            <v>40</v>
          </cell>
          <cell r="E306" t="str">
            <v>I</v>
          </cell>
          <cell r="F306">
            <v>2.1999999999999999E-2</v>
          </cell>
        </row>
        <row r="307">
          <cell r="A307" t="str">
            <v>9.1.40.N</v>
          </cell>
          <cell r="B307">
            <v>9</v>
          </cell>
          <cell r="C307">
            <v>1</v>
          </cell>
          <cell r="D307">
            <v>40</v>
          </cell>
          <cell r="E307" t="str">
            <v>N</v>
          </cell>
          <cell r="F307">
            <v>2.1999999999999999E-2</v>
          </cell>
        </row>
        <row r="308">
          <cell r="A308" t="str">
            <v>9.0B.40.N</v>
          </cell>
          <cell r="B308">
            <v>9</v>
          </cell>
          <cell r="C308" t="str">
            <v>0B</v>
          </cell>
          <cell r="D308">
            <v>40</v>
          </cell>
          <cell r="E308" t="str">
            <v>N</v>
          </cell>
          <cell r="F308">
            <v>2.1999999999999999E-2</v>
          </cell>
        </row>
        <row r="309">
          <cell r="A309" t="str">
            <v>9.0E.40.N</v>
          </cell>
          <cell r="B309">
            <v>9</v>
          </cell>
          <cell r="C309" t="str">
            <v>0E</v>
          </cell>
          <cell r="D309">
            <v>40</v>
          </cell>
          <cell r="E309" t="str">
            <v>N</v>
          </cell>
          <cell r="F309">
            <v>2.1999999999999999E-2</v>
          </cell>
        </row>
        <row r="310">
          <cell r="A310" t="str">
            <v>9.14.40.N</v>
          </cell>
          <cell r="B310">
            <v>9</v>
          </cell>
          <cell r="C310">
            <v>14</v>
          </cell>
          <cell r="D310">
            <v>40</v>
          </cell>
          <cell r="E310" t="str">
            <v>N</v>
          </cell>
          <cell r="F310">
            <v>2.1999999999999999E-2</v>
          </cell>
        </row>
        <row r="311">
          <cell r="A311" t="str">
            <v>9.7U.40.N</v>
          </cell>
          <cell r="B311">
            <v>9</v>
          </cell>
          <cell r="C311" t="str">
            <v>7U</v>
          </cell>
          <cell r="D311">
            <v>40</v>
          </cell>
          <cell r="E311" t="str">
            <v>N</v>
          </cell>
          <cell r="F311">
            <v>2.1999999999999999E-2</v>
          </cell>
        </row>
        <row r="312">
          <cell r="A312" t="str">
            <v>9.1.50.0</v>
          </cell>
          <cell r="B312">
            <v>9</v>
          </cell>
          <cell r="C312">
            <v>1</v>
          </cell>
          <cell r="D312">
            <v>50</v>
          </cell>
          <cell r="E312">
            <v>0</v>
          </cell>
          <cell r="F312">
            <v>2.1999999999999999E-2</v>
          </cell>
        </row>
        <row r="313">
          <cell r="A313" t="str">
            <v>9.1.50.A</v>
          </cell>
          <cell r="B313">
            <v>9</v>
          </cell>
          <cell r="C313">
            <v>1</v>
          </cell>
          <cell r="D313">
            <v>50</v>
          </cell>
          <cell r="E313" t="str">
            <v>A</v>
          </cell>
          <cell r="F313">
            <v>2.1999999999999999E-2</v>
          </cell>
        </row>
        <row r="314">
          <cell r="A314" t="str">
            <v>9.1.50.N</v>
          </cell>
          <cell r="B314">
            <v>9</v>
          </cell>
          <cell r="C314">
            <v>1</v>
          </cell>
          <cell r="D314">
            <v>50</v>
          </cell>
          <cell r="E314" t="str">
            <v>N</v>
          </cell>
          <cell r="F314">
            <v>2.1999999999999999E-2</v>
          </cell>
        </row>
        <row r="315">
          <cell r="A315" t="str">
            <v>9.1.81.0</v>
          </cell>
          <cell r="B315">
            <v>9</v>
          </cell>
          <cell r="C315">
            <v>1</v>
          </cell>
          <cell r="D315">
            <v>81</v>
          </cell>
          <cell r="E315">
            <v>0</v>
          </cell>
          <cell r="F315">
            <v>0</v>
          </cell>
        </row>
        <row r="316">
          <cell r="A316" t="str">
            <v>9.1.81.A</v>
          </cell>
          <cell r="B316">
            <v>9</v>
          </cell>
          <cell r="C316">
            <v>1</v>
          </cell>
          <cell r="D316">
            <v>81</v>
          </cell>
          <cell r="E316" t="str">
            <v>A</v>
          </cell>
          <cell r="F316">
            <v>0</v>
          </cell>
        </row>
        <row r="317">
          <cell r="A317" t="str">
            <v>9.1.82.0</v>
          </cell>
          <cell r="B317">
            <v>9</v>
          </cell>
          <cell r="C317">
            <v>1</v>
          </cell>
          <cell r="D317">
            <v>82</v>
          </cell>
          <cell r="E317">
            <v>0</v>
          </cell>
          <cell r="F317">
            <v>0</v>
          </cell>
        </row>
        <row r="318">
          <cell r="A318" t="str">
            <v>9.1.82.A</v>
          </cell>
          <cell r="B318">
            <v>9</v>
          </cell>
          <cell r="C318">
            <v>1</v>
          </cell>
          <cell r="D318">
            <v>82</v>
          </cell>
          <cell r="E318" t="str">
            <v>A</v>
          </cell>
          <cell r="F318">
            <v>0</v>
          </cell>
        </row>
        <row r="319">
          <cell r="A319" t="str">
            <v>9.1.84.0</v>
          </cell>
          <cell r="B319">
            <v>9</v>
          </cell>
          <cell r="C319">
            <v>1</v>
          </cell>
          <cell r="D319">
            <v>84</v>
          </cell>
          <cell r="E319">
            <v>0</v>
          </cell>
          <cell r="F319">
            <v>0</v>
          </cell>
        </row>
        <row r="320">
          <cell r="A320" t="str">
            <v>9.1.84.A</v>
          </cell>
          <cell r="B320">
            <v>9</v>
          </cell>
          <cell r="C320">
            <v>1</v>
          </cell>
          <cell r="D320">
            <v>84</v>
          </cell>
          <cell r="E320" t="str">
            <v>A</v>
          </cell>
          <cell r="F320">
            <v>0</v>
          </cell>
        </row>
        <row r="321">
          <cell r="A321" t="str">
            <v>9.1.85.0</v>
          </cell>
          <cell r="B321">
            <v>9</v>
          </cell>
          <cell r="C321">
            <v>1</v>
          </cell>
          <cell r="D321">
            <v>85</v>
          </cell>
          <cell r="E321">
            <v>0</v>
          </cell>
          <cell r="F321">
            <v>0</v>
          </cell>
        </row>
        <row r="322">
          <cell r="A322" t="str">
            <v>9.1.85.A</v>
          </cell>
          <cell r="B322">
            <v>9</v>
          </cell>
          <cell r="C322">
            <v>1</v>
          </cell>
          <cell r="D322">
            <v>85</v>
          </cell>
          <cell r="E322" t="str">
            <v>A</v>
          </cell>
          <cell r="F322">
            <v>0</v>
          </cell>
        </row>
        <row r="323">
          <cell r="A323" t="str">
            <v>9.1.98.0</v>
          </cell>
          <cell r="B323">
            <v>9</v>
          </cell>
          <cell r="C323">
            <v>1</v>
          </cell>
          <cell r="D323">
            <v>98</v>
          </cell>
          <cell r="E323">
            <v>0</v>
          </cell>
          <cell r="F323">
            <v>0</v>
          </cell>
        </row>
        <row r="324">
          <cell r="A324" t="str">
            <v>9.1.98.A</v>
          </cell>
          <cell r="B324">
            <v>9</v>
          </cell>
          <cell r="C324">
            <v>1</v>
          </cell>
          <cell r="D324">
            <v>98</v>
          </cell>
          <cell r="E324" t="str">
            <v>A</v>
          </cell>
          <cell r="F324">
            <v>0</v>
          </cell>
        </row>
        <row r="325">
          <cell r="A325" t="str">
            <v>11.1.10.0</v>
          </cell>
          <cell r="B325">
            <v>11</v>
          </cell>
          <cell r="C325">
            <v>1</v>
          </cell>
          <cell r="D325">
            <v>10</v>
          </cell>
          <cell r="E325">
            <v>0</v>
          </cell>
          <cell r="F325">
            <v>0.04</v>
          </cell>
        </row>
        <row r="326">
          <cell r="A326" t="str">
            <v>11.1.10.A</v>
          </cell>
          <cell r="B326">
            <v>11</v>
          </cell>
          <cell r="C326">
            <v>1</v>
          </cell>
          <cell r="D326">
            <v>10</v>
          </cell>
          <cell r="E326" t="str">
            <v>A</v>
          </cell>
          <cell r="F326">
            <v>0.04</v>
          </cell>
        </row>
        <row r="327">
          <cell r="A327" t="str">
            <v>11.1.10.I</v>
          </cell>
          <cell r="B327">
            <v>11</v>
          </cell>
          <cell r="C327">
            <v>1</v>
          </cell>
          <cell r="D327">
            <v>10</v>
          </cell>
          <cell r="E327" t="str">
            <v>I</v>
          </cell>
          <cell r="F327">
            <v>0.04</v>
          </cell>
        </row>
        <row r="328">
          <cell r="A328" t="str">
            <v>11.1.10.N</v>
          </cell>
          <cell r="B328">
            <v>11</v>
          </cell>
          <cell r="C328">
            <v>1</v>
          </cell>
          <cell r="D328">
            <v>10</v>
          </cell>
          <cell r="E328" t="str">
            <v>N</v>
          </cell>
          <cell r="F328">
            <v>0.04</v>
          </cell>
        </row>
        <row r="329">
          <cell r="A329" t="str">
            <v>11.7U.10.N</v>
          </cell>
          <cell r="B329">
            <v>11</v>
          </cell>
          <cell r="C329" t="str">
            <v>7U</v>
          </cell>
          <cell r="D329">
            <v>10</v>
          </cell>
          <cell r="E329" t="str">
            <v>N</v>
          </cell>
          <cell r="F329">
            <v>0.04</v>
          </cell>
        </row>
        <row r="330">
          <cell r="A330" t="str">
            <v>11.1.11.N</v>
          </cell>
          <cell r="B330">
            <v>11</v>
          </cell>
          <cell r="C330">
            <v>1</v>
          </cell>
          <cell r="D330">
            <v>11</v>
          </cell>
          <cell r="E330" t="str">
            <v>N</v>
          </cell>
          <cell r="F330">
            <v>0.04</v>
          </cell>
        </row>
        <row r="331">
          <cell r="A331" t="str">
            <v>11.1.20.0</v>
          </cell>
          <cell r="B331">
            <v>11</v>
          </cell>
          <cell r="C331">
            <v>1</v>
          </cell>
          <cell r="D331">
            <v>20</v>
          </cell>
          <cell r="E331">
            <v>0</v>
          </cell>
          <cell r="F331">
            <v>3.5700000000000003E-2</v>
          </cell>
        </row>
        <row r="332">
          <cell r="A332" t="str">
            <v>11.3.20.0</v>
          </cell>
          <cell r="B332">
            <v>11</v>
          </cell>
          <cell r="C332">
            <v>3</v>
          </cell>
          <cell r="D332">
            <v>20</v>
          </cell>
          <cell r="E332">
            <v>0</v>
          </cell>
          <cell r="F332">
            <v>3.5700000000000003E-2</v>
          </cell>
        </row>
        <row r="333">
          <cell r="A333" t="str">
            <v>11.18.20.0</v>
          </cell>
          <cell r="B333">
            <v>11</v>
          </cell>
          <cell r="C333">
            <v>18</v>
          </cell>
          <cell r="D333">
            <v>20</v>
          </cell>
          <cell r="E333">
            <v>0</v>
          </cell>
          <cell r="F333">
            <v>3.5700000000000003E-2</v>
          </cell>
        </row>
        <row r="334">
          <cell r="A334" t="str">
            <v>11.1.20.3</v>
          </cell>
          <cell r="B334">
            <v>11</v>
          </cell>
          <cell r="C334">
            <v>1</v>
          </cell>
          <cell r="D334">
            <v>20</v>
          </cell>
          <cell r="E334">
            <v>3</v>
          </cell>
          <cell r="F334">
            <v>3.5700000000000003E-2</v>
          </cell>
        </row>
        <row r="335">
          <cell r="A335" t="str">
            <v>11.1.20.A</v>
          </cell>
          <cell r="B335">
            <v>11</v>
          </cell>
          <cell r="C335">
            <v>1</v>
          </cell>
          <cell r="D335">
            <v>20</v>
          </cell>
          <cell r="E335" t="str">
            <v>A</v>
          </cell>
          <cell r="F335">
            <v>3.5700000000000003E-2</v>
          </cell>
        </row>
        <row r="336">
          <cell r="A336" t="str">
            <v>11.3.20.A</v>
          </cell>
          <cell r="B336">
            <v>11</v>
          </cell>
          <cell r="C336">
            <v>3</v>
          </cell>
          <cell r="D336">
            <v>20</v>
          </cell>
          <cell r="E336" t="str">
            <v>A</v>
          </cell>
          <cell r="F336">
            <v>3.5700000000000003E-2</v>
          </cell>
        </row>
        <row r="337">
          <cell r="A337" t="str">
            <v>11.18.20.A</v>
          </cell>
          <cell r="B337">
            <v>11</v>
          </cell>
          <cell r="C337">
            <v>18</v>
          </cell>
          <cell r="D337">
            <v>20</v>
          </cell>
          <cell r="E337" t="str">
            <v>A</v>
          </cell>
          <cell r="F337">
            <v>3.5700000000000003E-2</v>
          </cell>
        </row>
        <row r="338">
          <cell r="A338" t="str">
            <v>11.1.20.I</v>
          </cell>
          <cell r="B338">
            <v>11</v>
          </cell>
          <cell r="C338">
            <v>1</v>
          </cell>
          <cell r="D338">
            <v>20</v>
          </cell>
          <cell r="E338" t="str">
            <v>I</v>
          </cell>
          <cell r="F338">
            <v>3.5700000000000003E-2</v>
          </cell>
        </row>
        <row r="339">
          <cell r="A339" t="str">
            <v>11.1.20.N</v>
          </cell>
          <cell r="B339">
            <v>11</v>
          </cell>
          <cell r="C339">
            <v>1</v>
          </cell>
          <cell r="D339">
            <v>20</v>
          </cell>
          <cell r="E339" t="str">
            <v>N</v>
          </cell>
          <cell r="F339">
            <v>3.5700000000000003E-2</v>
          </cell>
        </row>
        <row r="340">
          <cell r="A340" t="str">
            <v>11.0E.20.N</v>
          </cell>
          <cell r="B340">
            <v>11</v>
          </cell>
          <cell r="C340" t="str">
            <v>0E</v>
          </cell>
          <cell r="D340">
            <v>20</v>
          </cell>
          <cell r="E340" t="str">
            <v>N</v>
          </cell>
          <cell r="F340">
            <v>3.5700000000000003E-2</v>
          </cell>
        </row>
        <row r="341">
          <cell r="A341" t="str">
            <v>11.0M.20.N</v>
          </cell>
          <cell r="B341">
            <v>11</v>
          </cell>
          <cell r="C341" t="str">
            <v>0M</v>
          </cell>
          <cell r="D341">
            <v>20</v>
          </cell>
          <cell r="E341" t="str">
            <v>N</v>
          </cell>
          <cell r="F341">
            <v>3.5700000000000003E-2</v>
          </cell>
        </row>
        <row r="342">
          <cell r="A342" t="str">
            <v>11.18.20.N</v>
          </cell>
          <cell r="B342">
            <v>11</v>
          </cell>
          <cell r="C342">
            <v>18</v>
          </cell>
          <cell r="D342">
            <v>20</v>
          </cell>
          <cell r="E342" t="str">
            <v>N</v>
          </cell>
          <cell r="F342">
            <v>3.5700000000000003E-2</v>
          </cell>
        </row>
        <row r="343">
          <cell r="A343" t="str">
            <v>11.7N.20.N</v>
          </cell>
          <cell r="B343">
            <v>11</v>
          </cell>
          <cell r="C343" t="str">
            <v>7N</v>
          </cell>
          <cell r="D343">
            <v>20</v>
          </cell>
          <cell r="E343" t="str">
            <v>N</v>
          </cell>
          <cell r="F343">
            <v>3.5700000000000003E-2</v>
          </cell>
        </row>
        <row r="344">
          <cell r="A344" t="str">
            <v>11.7P.20.N</v>
          </cell>
          <cell r="B344">
            <v>11</v>
          </cell>
          <cell r="C344" t="str">
            <v>7P</v>
          </cell>
          <cell r="D344">
            <v>20</v>
          </cell>
          <cell r="E344" t="str">
            <v>N</v>
          </cell>
          <cell r="F344">
            <v>3.5700000000000003E-2</v>
          </cell>
        </row>
        <row r="345">
          <cell r="A345" t="str">
            <v>11.7U.20.N</v>
          </cell>
          <cell r="B345">
            <v>11</v>
          </cell>
          <cell r="C345" t="str">
            <v>7U</v>
          </cell>
          <cell r="D345">
            <v>20</v>
          </cell>
          <cell r="E345" t="str">
            <v>N</v>
          </cell>
          <cell r="F345">
            <v>3.5700000000000003E-2</v>
          </cell>
        </row>
        <row r="346">
          <cell r="A346" t="str">
            <v>11.1.30.0</v>
          </cell>
          <cell r="B346">
            <v>11</v>
          </cell>
          <cell r="C346">
            <v>1</v>
          </cell>
          <cell r="D346">
            <v>30</v>
          </cell>
          <cell r="E346">
            <v>0</v>
          </cell>
          <cell r="F346">
            <v>0</v>
          </cell>
        </row>
        <row r="347">
          <cell r="A347" t="str">
            <v>11.1.30.A</v>
          </cell>
          <cell r="B347">
            <v>11</v>
          </cell>
          <cell r="C347">
            <v>1</v>
          </cell>
          <cell r="D347">
            <v>30</v>
          </cell>
          <cell r="E347" t="str">
            <v>A</v>
          </cell>
          <cell r="F347">
            <v>0</v>
          </cell>
        </row>
        <row r="348">
          <cell r="A348" t="str">
            <v>11.1.40.0</v>
          </cell>
          <cell r="B348">
            <v>11</v>
          </cell>
          <cell r="C348">
            <v>1</v>
          </cell>
          <cell r="D348">
            <v>40</v>
          </cell>
          <cell r="E348">
            <v>0</v>
          </cell>
          <cell r="F348">
            <v>2.3300000000000001E-2</v>
          </cell>
        </row>
        <row r="349">
          <cell r="A349" t="str">
            <v>11.3.40.0</v>
          </cell>
          <cell r="B349">
            <v>11</v>
          </cell>
          <cell r="C349">
            <v>3</v>
          </cell>
          <cell r="D349">
            <v>40</v>
          </cell>
          <cell r="E349">
            <v>0</v>
          </cell>
          <cell r="F349">
            <v>2.3300000000000001E-2</v>
          </cell>
        </row>
        <row r="350">
          <cell r="A350" t="str">
            <v>11.15.40.0</v>
          </cell>
          <cell r="B350">
            <v>11</v>
          </cell>
          <cell r="C350">
            <v>15</v>
          </cell>
          <cell r="D350">
            <v>40</v>
          </cell>
          <cell r="E350">
            <v>0</v>
          </cell>
          <cell r="F350">
            <v>2.3300000000000001E-2</v>
          </cell>
        </row>
        <row r="351">
          <cell r="A351" t="str">
            <v>11.1.40.3</v>
          </cell>
          <cell r="B351">
            <v>11</v>
          </cell>
          <cell r="C351">
            <v>1</v>
          </cell>
          <cell r="D351">
            <v>40</v>
          </cell>
          <cell r="E351">
            <v>3</v>
          </cell>
          <cell r="F351">
            <v>2.3300000000000001E-2</v>
          </cell>
        </row>
        <row r="352">
          <cell r="A352" t="str">
            <v>11.70.40.3</v>
          </cell>
          <cell r="B352">
            <v>11</v>
          </cell>
          <cell r="C352">
            <v>70</v>
          </cell>
          <cell r="D352">
            <v>40</v>
          </cell>
          <cell r="E352">
            <v>3</v>
          </cell>
          <cell r="F352">
            <v>2.3300000000000001E-2</v>
          </cell>
        </row>
        <row r="353">
          <cell r="A353" t="str">
            <v>11.71.40.3</v>
          </cell>
          <cell r="B353">
            <v>11</v>
          </cell>
          <cell r="C353">
            <v>71</v>
          </cell>
          <cell r="D353">
            <v>40</v>
          </cell>
          <cell r="E353">
            <v>3</v>
          </cell>
          <cell r="F353">
            <v>2.3300000000000001E-2</v>
          </cell>
        </row>
        <row r="354">
          <cell r="A354" t="str">
            <v>11.1.40.A</v>
          </cell>
          <cell r="B354">
            <v>11</v>
          </cell>
          <cell r="C354">
            <v>1</v>
          </cell>
          <cell r="D354">
            <v>40</v>
          </cell>
          <cell r="E354" t="str">
            <v>A</v>
          </cell>
          <cell r="F354">
            <v>2.3300000000000001E-2</v>
          </cell>
        </row>
        <row r="355">
          <cell r="A355" t="str">
            <v>11.3.40.A</v>
          </cell>
          <cell r="B355">
            <v>11</v>
          </cell>
          <cell r="C355">
            <v>3</v>
          </cell>
          <cell r="D355">
            <v>40</v>
          </cell>
          <cell r="E355" t="str">
            <v>A</v>
          </cell>
          <cell r="F355">
            <v>2.3300000000000001E-2</v>
          </cell>
        </row>
        <row r="356">
          <cell r="A356" t="str">
            <v>11.14.40.A</v>
          </cell>
          <cell r="B356">
            <v>11</v>
          </cell>
          <cell r="C356">
            <v>14</v>
          </cell>
          <cell r="D356">
            <v>40</v>
          </cell>
          <cell r="E356" t="str">
            <v>A</v>
          </cell>
          <cell r="F356">
            <v>2.3300000000000001E-2</v>
          </cell>
        </row>
        <row r="357">
          <cell r="A357" t="str">
            <v>11.15.40.A</v>
          </cell>
          <cell r="B357">
            <v>11</v>
          </cell>
          <cell r="C357">
            <v>15</v>
          </cell>
          <cell r="D357">
            <v>40</v>
          </cell>
          <cell r="E357" t="str">
            <v>A</v>
          </cell>
          <cell r="F357">
            <v>2.3300000000000001E-2</v>
          </cell>
        </row>
        <row r="358">
          <cell r="A358" t="str">
            <v>11.70.40.B</v>
          </cell>
          <cell r="B358">
            <v>11</v>
          </cell>
          <cell r="C358">
            <v>70</v>
          </cell>
          <cell r="D358">
            <v>40</v>
          </cell>
          <cell r="E358" t="str">
            <v>B</v>
          </cell>
          <cell r="F358">
            <v>2.3300000000000001E-2</v>
          </cell>
        </row>
        <row r="359">
          <cell r="A359" t="str">
            <v>11.71.40.B</v>
          </cell>
          <cell r="B359">
            <v>11</v>
          </cell>
          <cell r="C359">
            <v>71</v>
          </cell>
          <cell r="D359">
            <v>40</v>
          </cell>
          <cell r="E359" t="str">
            <v>B</v>
          </cell>
          <cell r="F359">
            <v>2.3300000000000001E-2</v>
          </cell>
        </row>
        <row r="360">
          <cell r="A360" t="str">
            <v>11.1.40.I</v>
          </cell>
          <cell r="B360">
            <v>11</v>
          </cell>
          <cell r="C360">
            <v>1</v>
          </cell>
          <cell r="D360">
            <v>40</v>
          </cell>
          <cell r="E360" t="str">
            <v>I</v>
          </cell>
          <cell r="F360">
            <v>2.3300000000000001E-2</v>
          </cell>
        </row>
        <row r="361">
          <cell r="A361" t="str">
            <v>11.14.40.I</v>
          </cell>
          <cell r="B361">
            <v>11</v>
          </cell>
          <cell r="C361">
            <v>14</v>
          </cell>
          <cell r="D361">
            <v>40</v>
          </cell>
          <cell r="E361" t="str">
            <v>I</v>
          </cell>
          <cell r="F361">
            <v>2.3300000000000001E-2</v>
          </cell>
        </row>
        <row r="362">
          <cell r="A362" t="str">
            <v>11.1.40.N</v>
          </cell>
          <cell r="B362">
            <v>11</v>
          </cell>
          <cell r="C362">
            <v>1</v>
          </cell>
          <cell r="D362">
            <v>40</v>
          </cell>
          <cell r="E362" t="str">
            <v>N</v>
          </cell>
          <cell r="F362">
            <v>2.3300000000000001E-2</v>
          </cell>
        </row>
        <row r="363">
          <cell r="A363" t="str">
            <v>11.0B.40.N</v>
          </cell>
          <cell r="B363">
            <v>11</v>
          </cell>
          <cell r="C363" t="str">
            <v>0B</v>
          </cell>
          <cell r="D363">
            <v>40</v>
          </cell>
          <cell r="E363" t="str">
            <v>N</v>
          </cell>
          <cell r="F363">
            <v>2.3300000000000001E-2</v>
          </cell>
        </row>
        <row r="364">
          <cell r="A364" t="str">
            <v>11.0E.40.N</v>
          </cell>
          <cell r="B364">
            <v>11</v>
          </cell>
          <cell r="C364" t="str">
            <v>0E</v>
          </cell>
          <cell r="D364">
            <v>40</v>
          </cell>
          <cell r="E364" t="str">
            <v>N</v>
          </cell>
          <cell r="F364">
            <v>2.3300000000000001E-2</v>
          </cell>
        </row>
        <row r="365">
          <cell r="A365" t="str">
            <v>11.14.40.N</v>
          </cell>
          <cell r="B365">
            <v>11</v>
          </cell>
          <cell r="C365">
            <v>14</v>
          </cell>
          <cell r="D365">
            <v>40</v>
          </cell>
          <cell r="E365" t="str">
            <v>N</v>
          </cell>
          <cell r="F365">
            <v>2.3300000000000001E-2</v>
          </cell>
        </row>
        <row r="366">
          <cell r="A366" t="str">
            <v>11.7U.40.N</v>
          </cell>
          <cell r="B366">
            <v>11</v>
          </cell>
          <cell r="C366" t="str">
            <v>7U</v>
          </cell>
          <cell r="D366">
            <v>40</v>
          </cell>
          <cell r="E366" t="str">
            <v>N</v>
          </cell>
          <cell r="F366">
            <v>2.3300000000000001E-2</v>
          </cell>
        </row>
        <row r="367">
          <cell r="A367" t="str">
            <v>11.1.50.0</v>
          </cell>
          <cell r="B367">
            <v>11</v>
          </cell>
          <cell r="C367">
            <v>1</v>
          </cell>
          <cell r="D367">
            <v>50</v>
          </cell>
          <cell r="E367">
            <v>0</v>
          </cell>
          <cell r="F367">
            <v>2.3300000000000001E-2</v>
          </cell>
        </row>
        <row r="368">
          <cell r="A368" t="str">
            <v>11.1.50.A</v>
          </cell>
          <cell r="B368">
            <v>11</v>
          </cell>
          <cell r="C368">
            <v>1</v>
          </cell>
          <cell r="D368">
            <v>50</v>
          </cell>
          <cell r="E368" t="str">
            <v>A</v>
          </cell>
          <cell r="F368">
            <v>2.3300000000000001E-2</v>
          </cell>
        </row>
        <row r="369">
          <cell r="A369" t="str">
            <v>11.1.50.N</v>
          </cell>
          <cell r="B369">
            <v>11</v>
          </cell>
          <cell r="C369">
            <v>1</v>
          </cell>
          <cell r="D369">
            <v>50</v>
          </cell>
          <cell r="E369" t="str">
            <v>N</v>
          </cell>
          <cell r="F369">
            <v>2.3300000000000001E-2</v>
          </cell>
        </row>
        <row r="370">
          <cell r="A370" t="str">
            <v>11.1.81.0</v>
          </cell>
          <cell r="B370">
            <v>11</v>
          </cell>
          <cell r="C370">
            <v>1</v>
          </cell>
          <cell r="D370">
            <v>81</v>
          </cell>
          <cell r="E370">
            <v>0</v>
          </cell>
          <cell r="F370">
            <v>0</v>
          </cell>
        </row>
        <row r="371">
          <cell r="A371" t="str">
            <v>11.1.81.A</v>
          </cell>
          <cell r="B371">
            <v>11</v>
          </cell>
          <cell r="C371">
            <v>1</v>
          </cell>
          <cell r="D371">
            <v>81</v>
          </cell>
          <cell r="E371" t="str">
            <v>A</v>
          </cell>
          <cell r="F371">
            <v>0</v>
          </cell>
        </row>
        <row r="372">
          <cell r="A372" t="str">
            <v>11.1.82.0</v>
          </cell>
          <cell r="B372">
            <v>11</v>
          </cell>
          <cell r="C372">
            <v>1</v>
          </cell>
          <cell r="D372">
            <v>82</v>
          </cell>
          <cell r="E372">
            <v>0</v>
          </cell>
          <cell r="F372">
            <v>0</v>
          </cell>
        </row>
        <row r="373">
          <cell r="A373" t="str">
            <v>11.1.82.A</v>
          </cell>
          <cell r="B373">
            <v>11</v>
          </cell>
          <cell r="C373">
            <v>1</v>
          </cell>
          <cell r="D373">
            <v>82</v>
          </cell>
          <cell r="E373" t="str">
            <v>A</v>
          </cell>
          <cell r="F373">
            <v>0</v>
          </cell>
        </row>
        <row r="374">
          <cell r="A374" t="str">
            <v>11.1.84.0</v>
          </cell>
          <cell r="B374">
            <v>11</v>
          </cell>
          <cell r="C374">
            <v>1</v>
          </cell>
          <cell r="D374">
            <v>84</v>
          </cell>
          <cell r="E374">
            <v>0</v>
          </cell>
          <cell r="F374">
            <v>0</v>
          </cell>
        </row>
        <row r="375">
          <cell r="A375" t="str">
            <v>11.1.84.A</v>
          </cell>
          <cell r="B375">
            <v>11</v>
          </cell>
          <cell r="C375">
            <v>1</v>
          </cell>
          <cell r="D375">
            <v>84</v>
          </cell>
          <cell r="E375" t="str">
            <v>A</v>
          </cell>
          <cell r="F375">
            <v>0</v>
          </cell>
        </row>
        <row r="376">
          <cell r="A376" t="str">
            <v>11.1.85.0</v>
          </cell>
          <cell r="B376">
            <v>11</v>
          </cell>
          <cell r="C376">
            <v>1</v>
          </cell>
          <cell r="D376">
            <v>85</v>
          </cell>
          <cell r="E376">
            <v>0</v>
          </cell>
          <cell r="F376">
            <v>0</v>
          </cell>
        </row>
        <row r="377">
          <cell r="A377" t="str">
            <v>11.1.85.A</v>
          </cell>
          <cell r="B377">
            <v>11</v>
          </cell>
          <cell r="C377">
            <v>1</v>
          </cell>
          <cell r="D377">
            <v>85</v>
          </cell>
          <cell r="E377" t="str">
            <v>A</v>
          </cell>
          <cell r="F377">
            <v>0</v>
          </cell>
        </row>
        <row r="378">
          <cell r="A378" t="str">
            <v>11.1.98.0</v>
          </cell>
          <cell r="B378">
            <v>11</v>
          </cell>
          <cell r="C378">
            <v>1</v>
          </cell>
          <cell r="D378">
            <v>98</v>
          </cell>
          <cell r="E378">
            <v>0</v>
          </cell>
          <cell r="F378">
            <v>0</v>
          </cell>
        </row>
        <row r="379">
          <cell r="A379" t="str">
            <v>11.1.98.A</v>
          </cell>
          <cell r="B379">
            <v>11</v>
          </cell>
          <cell r="C379">
            <v>1</v>
          </cell>
          <cell r="D379">
            <v>98</v>
          </cell>
          <cell r="E379" t="str">
            <v>A</v>
          </cell>
          <cell r="F379">
            <v>0</v>
          </cell>
        </row>
        <row r="380">
          <cell r="A380" t="str">
            <v>13.1.0.0</v>
          </cell>
          <cell r="B380">
            <v>13</v>
          </cell>
          <cell r="C380">
            <v>1</v>
          </cell>
          <cell r="D380">
            <v>0</v>
          </cell>
          <cell r="E380">
            <v>0</v>
          </cell>
          <cell r="F380">
            <v>1.3299999999999999E-2</v>
          </cell>
        </row>
        <row r="381">
          <cell r="A381" t="str">
            <v>13.3.0.0</v>
          </cell>
          <cell r="B381">
            <v>13</v>
          </cell>
          <cell r="C381">
            <v>3</v>
          </cell>
          <cell r="D381">
            <v>0</v>
          </cell>
          <cell r="E381">
            <v>0</v>
          </cell>
          <cell r="F381">
            <v>1.3299999999999999E-2</v>
          </cell>
        </row>
        <row r="382">
          <cell r="A382" t="str">
            <v>13.15.0.0</v>
          </cell>
          <cell r="B382">
            <v>13</v>
          </cell>
          <cell r="C382">
            <v>15</v>
          </cell>
          <cell r="D382">
            <v>0</v>
          </cell>
          <cell r="E382">
            <v>0</v>
          </cell>
          <cell r="F382">
            <v>1.3299999999999999E-2</v>
          </cell>
        </row>
        <row r="383">
          <cell r="A383" t="str">
            <v>13.18.0.0</v>
          </cell>
          <cell r="B383">
            <v>13</v>
          </cell>
          <cell r="C383">
            <v>18</v>
          </cell>
          <cell r="D383">
            <v>0</v>
          </cell>
          <cell r="E383">
            <v>0</v>
          </cell>
          <cell r="F383">
            <v>1.3299999999999999E-2</v>
          </cell>
        </row>
        <row r="384">
          <cell r="A384" t="str">
            <v>13.1.0.1</v>
          </cell>
          <cell r="B384">
            <v>13</v>
          </cell>
          <cell r="C384">
            <v>1</v>
          </cell>
          <cell r="D384">
            <v>0</v>
          </cell>
          <cell r="E384">
            <v>1</v>
          </cell>
          <cell r="F384">
            <v>1.3299999999999999E-2</v>
          </cell>
        </row>
        <row r="385">
          <cell r="A385" t="str">
            <v>13.1.0.2</v>
          </cell>
          <cell r="B385">
            <v>13</v>
          </cell>
          <cell r="C385">
            <v>1</v>
          </cell>
          <cell r="D385">
            <v>0</v>
          </cell>
          <cell r="E385">
            <v>2</v>
          </cell>
          <cell r="F385">
            <v>1.3299999999999999E-2</v>
          </cell>
        </row>
        <row r="386">
          <cell r="A386" t="str">
            <v>13.1.0.3</v>
          </cell>
          <cell r="B386">
            <v>13</v>
          </cell>
          <cell r="C386">
            <v>1</v>
          </cell>
          <cell r="D386">
            <v>0</v>
          </cell>
          <cell r="E386">
            <v>3</v>
          </cell>
          <cell r="F386">
            <v>1.3299999999999999E-2</v>
          </cell>
        </row>
        <row r="387">
          <cell r="A387" t="str">
            <v>13.71.0.3</v>
          </cell>
          <cell r="B387">
            <v>13</v>
          </cell>
          <cell r="C387">
            <v>71</v>
          </cell>
          <cell r="D387">
            <v>0</v>
          </cell>
          <cell r="E387">
            <v>3</v>
          </cell>
          <cell r="F387">
            <v>1.3299999999999999E-2</v>
          </cell>
        </row>
        <row r="388">
          <cell r="A388" t="str">
            <v>13.1.0.A</v>
          </cell>
          <cell r="B388">
            <v>13</v>
          </cell>
          <cell r="C388">
            <v>1</v>
          </cell>
          <cell r="D388">
            <v>0</v>
          </cell>
          <cell r="E388" t="str">
            <v>A</v>
          </cell>
          <cell r="F388">
            <v>1.3299999999999999E-2</v>
          </cell>
        </row>
        <row r="389">
          <cell r="A389" t="str">
            <v>13.3.0.A</v>
          </cell>
          <cell r="B389">
            <v>13</v>
          </cell>
          <cell r="C389">
            <v>3</v>
          </cell>
          <cell r="D389">
            <v>0</v>
          </cell>
          <cell r="E389" t="str">
            <v>A</v>
          </cell>
          <cell r="F389">
            <v>1.3299999999999999E-2</v>
          </cell>
        </row>
        <row r="390">
          <cell r="A390" t="str">
            <v>13.15.0.A</v>
          </cell>
          <cell r="B390">
            <v>13</v>
          </cell>
          <cell r="C390">
            <v>15</v>
          </cell>
          <cell r="D390">
            <v>0</v>
          </cell>
          <cell r="E390" t="str">
            <v>A</v>
          </cell>
          <cell r="F390">
            <v>1.3299999999999999E-2</v>
          </cell>
        </row>
        <row r="391">
          <cell r="A391" t="str">
            <v>13.18.0.A</v>
          </cell>
          <cell r="B391">
            <v>13</v>
          </cell>
          <cell r="C391">
            <v>18</v>
          </cell>
          <cell r="D391">
            <v>0</v>
          </cell>
          <cell r="E391" t="str">
            <v>A</v>
          </cell>
          <cell r="F391">
            <v>1.3299999999999999E-2</v>
          </cell>
        </row>
        <row r="392">
          <cell r="A392" t="str">
            <v>13.71.0.B</v>
          </cell>
          <cell r="B392">
            <v>13</v>
          </cell>
          <cell r="C392">
            <v>71</v>
          </cell>
          <cell r="D392">
            <v>0</v>
          </cell>
          <cell r="E392" t="str">
            <v>B</v>
          </cell>
          <cell r="F392">
            <v>1.3299999999999999E-2</v>
          </cell>
        </row>
        <row r="393">
          <cell r="A393" t="str">
            <v>13.1.0.I</v>
          </cell>
          <cell r="B393">
            <v>13</v>
          </cell>
          <cell r="C393">
            <v>1</v>
          </cell>
          <cell r="D393">
            <v>0</v>
          </cell>
          <cell r="E393" t="str">
            <v>I</v>
          </cell>
          <cell r="F393">
            <v>1.3299999999999999E-2</v>
          </cell>
        </row>
        <row r="394">
          <cell r="A394" t="str">
            <v>13.14.0.I</v>
          </cell>
          <cell r="B394">
            <v>13</v>
          </cell>
          <cell r="C394">
            <v>14</v>
          </cell>
          <cell r="D394">
            <v>0</v>
          </cell>
          <cell r="E394" t="str">
            <v>I</v>
          </cell>
          <cell r="F394">
            <v>1.3299999999999999E-2</v>
          </cell>
        </row>
        <row r="395">
          <cell r="A395" t="str">
            <v>13.1.0.N</v>
          </cell>
          <cell r="B395">
            <v>13</v>
          </cell>
          <cell r="C395">
            <v>1</v>
          </cell>
          <cell r="D395">
            <v>0</v>
          </cell>
          <cell r="E395" t="str">
            <v>N</v>
          </cell>
          <cell r="F395">
            <v>1.3299999999999999E-2</v>
          </cell>
        </row>
        <row r="396">
          <cell r="A396" t="str">
            <v>13.0B.0.N</v>
          </cell>
          <cell r="B396">
            <v>13</v>
          </cell>
          <cell r="C396" t="str">
            <v>0B</v>
          </cell>
          <cell r="D396">
            <v>0</v>
          </cell>
          <cell r="E396" t="str">
            <v>N</v>
          </cell>
          <cell r="F396">
            <v>1.3299999999999999E-2</v>
          </cell>
        </row>
        <row r="397">
          <cell r="A397" t="str">
            <v>13.0E.0.N</v>
          </cell>
          <cell r="B397">
            <v>13</v>
          </cell>
          <cell r="C397" t="str">
            <v>0E</v>
          </cell>
          <cell r="D397">
            <v>0</v>
          </cell>
          <cell r="E397" t="str">
            <v>N</v>
          </cell>
          <cell r="F397">
            <v>1.3299999999999999E-2</v>
          </cell>
        </row>
        <row r="398">
          <cell r="A398" t="str">
            <v>13.0M.0.N</v>
          </cell>
          <cell r="B398">
            <v>13</v>
          </cell>
          <cell r="C398" t="str">
            <v>0M</v>
          </cell>
          <cell r="D398">
            <v>0</v>
          </cell>
          <cell r="E398" t="str">
            <v>N</v>
          </cell>
          <cell r="F398">
            <v>1.3299999999999999E-2</v>
          </cell>
        </row>
        <row r="399">
          <cell r="A399" t="str">
            <v>13.14.0.N</v>
          </cell>
          <cell r="B399">
            <v>13</v>
          </cell>
          <cell r="C399">
            <v>14</v>
          </cell>
          <cell r="D399">
            <v>0</v>
          </cell>
          <cell r="E399" t="str">
            <v>N</v>
          </cell>
          <cell r="F399">
            <v>1.3299999999999999E-2</v>
          </cell>
        </row>
        <row r="400">
          <cell r="A400" t="str">
            <v>13.18.0.N</v>
          </cell>
          <cell r="B400">
            <v>13</v>
          </cell>
          <cell r="C400">
            <v>18</v>
          </cell>
          <cell r="D400">
            <v>0</v>
          </cell>
          <cell r="E400" t="str">
            <v>N</v>
          </cell>
          <cell r="F400">
            <v>1.3299999999999999E-2</v>
          </cell>
        </row>
        <row r="401">
          <cell r="A401" t="str">
            <v>13.7P.0.N</v>
          </cell>
          <cell r="B401">
            <v>13</v>
          </cell>
          <cell r="C401" t="str">
            <v>7P</v>
          </cell>
          <cell r="D401">
            <v>0</v>
          </cell>
          <cell r="E401" t="str">
            <v>N</v>
          </cell>
          <cell r="F401">
            <v>1.3299999999999999E-2</v>
          </cell>
        </row>
        <row r="402">
          <cell r="A402" t="str">
            <v>13.7U.0.N</v>
          </cell>
          <cell r="B402">
            <v>13</v>
          </cell>
          <cell r="C402" t="str">
            <v>7U</v>
          </cell>
          <cell r="D402">
            <v>0</v>
          </cell>
          <cell r="E402" t="str">
            <v>N</v>
          </cell>
          <cell r="F402">
            <v>1.3299999999999999E-2</v>
          </cell>
        </row>
        <row r="403">
          <cell r="A403" t="str">
            <v>13.1.98.0</v>
          </cell>
          <cell r="B403">
            <v>13</v>
          </cell>
          <cell r="C403">
            <v>1</v>
          </cell>
          <cell r="D403">
            <v>98</v>
          </cell>
          <cell r="E403">
            <v>0</v>
          </cell>
          <cell r="F403">
            <v>0</v>
          </cell>
        </row>
        <row r="404">
          <cell r="A404" t="str">
            <v>13.1.98.A</v>
          </cell>
          <cell r="B404">
            <v>13</v>
          </cell>
          <cell r="C404">
            <v>1</v>
          </cell>
          <cell r="D404">
            <v>98</v>
          </cell>
          <cell r="E404" t="str">
            <v>A</v>
          </cell>
          <cell r="F404">
            <v>0</v>
          </cell>
        </row>
        <row r="405">
          <cell r="A405" t="str">
            <v>16.1.1X.0</v>
          </cell>
          <cell r="B405">
            <v>16</v>
          </cell>
          <cell r="C405">
            <v>1</v>
          </cell>
          <cell r="D405" t="str">
            <v>1X</v>
          </cell>
          <cell r="E405">
            <v>0</v>
          </cell>
          <cell r="F405">
            <v>2.63E-2</v>
          </cell>
        </row>
        <row r="406">
          <cell r="A406" t="str">
            <v>16.3.1X.0</v>
          </cell>
          <cell r="B406">
            <v>16</v>
          </cell>
          <cell r="C406">
            <v>3</v>
          </cell>
          <cell r="D406" t="str">
            <v>1X</v>
          </cell>
          <cell r="E406">
            <v>0</v>
          </cell>
          <cell r="F406">
            <v>2.63E-2</v>
          </cell>
        </row>
        <row r="407">
          <cell r="A407" t="str">
            <v>16.12.1X.0</v>
          </cell>
          <cell r="B407">
            <v>16</v>
          </cell>
          <cell r="C407">
            <v>12</v>
          </cell>
          <cell r="D407" t="str">
            <v>1X</v>
          </cell>
          <cell r="E407">
            <v>0</v>
          </cell>
          <cell r="F407">
            <v>2.63E-2</v>
          </cell>
        </row>
        <row r="408">
          <cell r="A408" t="str">
            <v>16.1.1X.1</v>
          </cell>
          <cell r="B408">
            <v>16</v>
          </cell>
          <cell r="C408">
            <v>1</v>
          </cell>
          <cell r="D408" t="str">
            <v>1X</v>
          </cell>
          <cell r="E408">
            <v>1</v>
          </cell>
          <cell r="F408">
            <v>2.63E-2</v>
          </cell>
        </row>
        <row r="409">
          <cell r="A409" t="str">
            <v>16.1.1X.2</v>
          </cell>
          <cell r="B409">
            <v>16</v>
          </cell>
          <cell r="C409">
            <v>1</v>
          </cell>
          <cell r="D409" t="str">
            <v>1X</v>
          </cell>
          <cell r="E409">
            <v>2</v>
          </cell>
          <cell r="F409">
            <v>2.63E-2</v>
          </cell>
        </row>
        <row r="410">
          <cell r="A410" t="str">
            <v>16.1.1X.3</v>
          </cell>
          <cell r="B410">
            <v>16</v>
          </cell>
          <cell r="C410">
            <v>1</v>
          </cell>
          <cell r="D410" t="str">
            <v>1X</v>
          </cell>
          <cell r="E410">
            <v>3</v>
          </cell>
          <cell r="F410">
            <v>2.63E-2</v>
          </cell>
        </row>
        <row r="411">
          <cell r="A411" t="str">
            <v>16.71.1X.3</v>
          </cell>
          <cell r="B411">
            <v>16</v>
          </cell>
          <cell r="C411">
            <v>71</v>
          </cell>
          <cell r="D411" t="str">
            <v>1X</v>
          </cell>
          <cell r="E411">
            <v>3</v>
          </cell>
          <cell r="F411">
            <v>2.63E-2</v>
          </cell>
        </row>
        <row r="412">
          <cell r="A412" t="str">
            <v>16.73.1X.3</v>
          </cell>
          <cell r="B412">
            <v>16</v>
          </cell>
          <cell r="C412">
            <v>73</v>
          </cell>
          <cell r="D412" t="str">
            <v>1X</v>
          </cell>
          <cell r="E412">
            <v>3</v>
          </cell>
          <cell r="F412">
            <v>2.63E-2</v>
          </cell>
        </row>
        <row r="413">
          <cell r="A413" t="str">
            <v>16.1.1X.A</v>
          </cell>
          <cell r="B413">
            <v>16</v>
          </cell>
          <cell r="C413">
            <v>1</v>
          </cell>
          <cell r="D413" t="str">
            <v>1X</v>
          </cell>
          <cell r="E413" t="str">
            <v>A</v>
          </cell>
          <cell r="F413">
            <v>2.63E-2</v>
          </cell>
        </row>
        <row r="414">
          <cell r="A414" t="str">
            <v>16.3.1X.A</v>
          </cell>
          <cell r="B414">
            <v>16</v>
          </cell>
          <cell r="C414">
            <v>3</v>
          </cell>
          <cell r="D414" t="str">
            <v>1X</v>
          </cell>
          <cell r="E414" t="str">
            <v>A</v>
          </cell>
          <cell r="F414">
            <v>2.63E-2</v>
          </cell>
        </row>
        <row r="415">
          <cell r="A415" t="str">
            <v>16.71.1X.B</v>
          </cell>
          <cell r="B415">
            <v>16</v>
          </cell>
          <cell r="C415">
            <v>71</v>
          </cell>
          <cell r="D415" t="str">
            <v>1X</v>
          </cell>
          <cell r="E415" t="str">
            <v>B</v>
          </cell>
          <cell r="F415">
            <v>2.63E-2</v>
          </cell>
        </row>
        <row r="416">
          <cell r="A416" t="str">
            <v>16.73.1X.B</v>
          </cell>
          <cell r="B416">
            <v>16</v>
          </cell>
          <cell r="C416">
            <v>73</v>
          </cell>
          <cell r="D416" t="str">
            <v>1X</v>
          </cell>
          <cell r="E416" t="str">
            <v>B</v>
          </cell>
          <cell r="F416">
            <v>2.63E-2</v>
          </cell>
        </row>
        <row r="417">
          <cell r="A417" t="str">
            <v>16.1.1X.I</v>
          </cell>
          <cell r="B417">
            <v>16</v>
          </cell>
          <cell r="C417">
            <v>1</v>
          </cell>
          <cell r="D417" t="str">
            <v>1X</v>
          </cell>
          <cell r="E417" t="str">
            <v>I</v>
          </cell>
          <cell r="F417">
            <v>2.63E-2</v>
          </cell>
        </row>
        <row r="418">
          <cell r="A418" t="str">
            <v>16.14.1X.I</v>
          </cell>
          <cell r="B418">
            <v>16</v>
          </cell>
          <cell r="C418">
            <v>14</v>
          </cell>
          <cell r="D418" t="str">
            <v>1X</v>
          </cell>
          <cell r="E418" t="str">
            <v>I</v>
          </cell>
          <cell r="F418">
            <v>2.63E-2</v>
          </cell>
        </row>
        <row r="419">
          <cell r="A419" t="str">
            <v>16.1.1X.N</v>
          </cell>
          <cell r="B419">
            <v>16</v>
          </cell>
          <cell r="C419">
            <v>1</v>
          </cell>
          <cell r="D419" t="str">
            <v>1X</v>
          </cell>
          <cell r="E419" t="str">
            <v>N</v>
          </cell>
          <cell r="F419">
            <v>2.63E-2</v>
          </cell>
        </row>
        <row r="420">
          <cell r="A420" t="str">
            <v>16.0B.1X.N</v>
          </cell>
          <cell r="B420">
            <v>16</v>
          </cell>
          <cell r="C420" t="str">
            <v>0B</v>
          </cell>
          <cell r="D420" t="str">
            <v>1X</v>
          </cell>
          <cell r="E420" t="str">
            <v>N</v>
          </cell>
          <cell r="F420">
            <v>2.63E-2</v>
          </cell>
        </row>
        <row r="421">
          <cell r="A421" t="str">
            <v>16.0E.1X.N</v>
          </cell>
          <cell r="B421">
            <v>16</v>
          </cell>
          <cell r="C421" t="str">
            <v>0E</v>
          </cell>
          <cell r="D421" t="str">
            <v>1X</v>
          </cell>
          <cell r="E421" t="str">
            <v>N</v>
          </cell>
          <cell r="F421">
            <v>2.63E-2</v>
          </cell>
        </row>
        <row r="422">
          <cell r="A422" t="str">
            <v>16.0M.1X.N</v>
          </cell>
          <cell r="B422">
            <v>16</v>
          </cell>
          <cell r="C422" t="str">
            <v>0M</v>
          </cell>
          <cell r="D422" t="str">
            <v>1X</v>
          </cell>
          <cell r="E422" t="str">
            <v>N</v>
          </cell>
          <cell r="F422">
            <v>2.63E-2</v>
          </cell>
        </row>
        <row r="423">
          <cell r="A423" t="str">
            <v>16.12.1X.N</v>
          </cell>
          <cell r="B423">
            <v>16</v>
          </cell>
          <cell r="C423">
            <v>12</v>
          </cell>
          <cell r="D423" t="str">
            <v>1X</v>
          </cell>
          <cell r="E423" t="str">
            <v>N</v>
          </cell>
          <cell r="F423">
            <v>2.63E-2</v>
          </cell>
        </row>
        <row r="424">
          <cell r="A424" t="str">
            <v>16.27.1X.N</v>
          </cell>
          <cell r="B424">
            <v>16</v>
          </cell>
          <cell r="C424">
            <v>27</v>
          </cell>
          <cell r="D424" t="str">
            <v>1X</v>
          </cell>
          <cell r="E424" t="str">
            <v>N</v>
          </cell>
          <cell r="F424">
            <v>2.63E-2</v>
          </cell>
        </row>
        <row r="425">
          <cell r="A425" t="str">
            <v>16.72.1X.N</v>
          </cell>
          <cell r="B425">
            <v>16</v>
          </cell>
          <cell r="C425">
            <v>72</v>
          </cell>
          <cell r="D425" t="str">
            <v>1X</v>
          </cell>
          <cell r="E425" t="str">
            <v>N</v>
          </cell>
          <cell r="F425">
            <v>2.63E-2</v>
          </cell>
        </row>
        <row r="426">
          <cell r="A426" t="str">
            <v>16.7P.1X.N</v>
          </cell>
          <cell r="B426">
            <v>16</v>
          </cell>
          <cell r="C426" t="str">
            <v>7P</v>
          </cell>
          <cell r="D426" t="str">
            <v>1X</v>
          </cell>
          <cell r="E426" t="str">
            <v>N</v>
          </cell>
          <cell r="F426">
            <v>2.63E-2</v>
          </cell>
        </row>
        <row r="427">
          <cell r="A427" t="str">
            <v>16.7U.1X.N</v>
          </cell>
          <cell r="B427">
            <v>16</v>
          </cell>
          <cell r="C427" t="str">
            <v>7U</v>
          </cell>
          <cell r="D427" t="str">
            <v>1X</v>
          </cell>
          <cell r="E427" t="str">
            <v>N</v>
          </cell>
          <cell r="F427">
            <v>2.63E-2</v>
          </cell>
        </row>
        <row r="428">
          <cell r="A428" t="str">
            <v>16.1.2X.0</v>
          </cell>
          <cell r="B428">
            <v>16</v>
          </cell>
          <cell r="C428">
            <v>1</v>
          </cell>
          <cell r="D428" t="str">
            <v>2X</v>
          </cell>
          <cell r="E428">
            <v>0</v>
          </cell>
          <cell r="F428">
            <v>2.63E-2</v>
          </cell>
        </row>
        <row r="429">
          <cell r="A429" t="str">
            <v>16.1.2X.3</v>
          </cell>
          <cell r="B429">
            <v>16</v>
          </cell>
          <cell r="C429">
            <v>1</v>
          </cell>
          <cell r="D429" t="str">
            <v>2X</v>
          </cell>
          <cell r="E429">
            <v>3</v>
          </cell>
          <cell r="F429">
            <v>2.63E-2</v>
          </cell>
        </row>
        <row r="430">
          <cell r="A430" t="str">
            <v>16.71.2X.3</v>
          </cell>
          <cell r="B430">
            <v>16</v>
          </cell>
          <cell r="C430">
            <v>71</v>
          </cell>
          <cell r="D430" t="str">
            <v>2X</v>
          </cell>
          <cell r="E430">
            <v>3</v>
          </cell>
          <cell r="F430">
            <v>2.63E-2</v>
          </cell>
        </row>
        <row r="431">
          <cell r="A431" t="str">
            <v>16.1.2X.A</v>
          </cell>
          <cell r="B431">
            <v>16</v>
          </cell>
          <cell r="C431">
            <v>1</v>
          </cell>
          <cell r="D431" t="str">
            <v>2X</v>
          </cell>
          <cell r="E431" t="str">
            <v>A</v>
          </cell>
          <cell r="F431">
            <v>2.63E-2</v>
          </cell>
        </row>
        <row r="432">
          <cell r="A432" t="str">
            <v>16.71.2X.B</v>
          </cell>
          <cell r="B432">
            <v>16</v>
          </cell>
          <cell r="C432">
            <v>71</v>
          </cell>
          <cell r="D432" t="str">
            <v>2X</v>
          </cell>
          <cell r="E432" t="str">
            <v>B</v>
          </cell>
          <cell r="F432">
            <v>2.63E-2</v>
          </cell>
        </row>
        <row r="433">
          <cell r="A433" t="str">
            <v>16.1.2X.N</v>
          </cell>
          <cell r="B433">
            <v>16</v>
          </cell>
          <cell r="C433">
            <v>1</v>
          </cell>
          <cell r="D433" t="str">
            <v>2X</v>
          </cell>
          <cell r="E433" t="str">
            <v>N</v>
          </cell>
          <cell r="F433">
            <v>2.63E-2</v>
          </cell>
        </row>
        <row r="434">
          <cell r="A434" t="str">
            <v>16.1.3X.0</v>
          </cell>
          <cell r="B434">
            <v>16</v>
          </cell>
          <cell r="C434">
            <v>1</v>
          </cell>
          <cell r="D434" t="str">
            <v>3X</v>
          </cell>
          <cell r="E434">
            <v>0</v>
          </cell>
          <cell r="F434">
            <v>0.1</v>
          </cell>
        </row>
        <row r="435">
          <cell r="A435" t="str">
            <v>16.1.3X.A</v>
          </cell>
          <cell r="B435">
            <v>16</v>
          </cell>
          <cell r="C435">
            <v>1</v>
          </cell>
          <cell r="D435" t="str">
            <v>3X</v>
          </cell>
          <cell r="E435" t="str">
            <v>A</v>
          </cell>
          <cell r="F435">
            <v>0.1</v>
          </cell>
        </row>
        <row r="436">
          <cell r="A436" t="str">
            <v>16.1.3X.N</v>
          </cell>
          <cell r="B436">
            <v>16</v>
          </cell>
          <cell r="C436">
            <v>1</v>
          </cell>
          <cell r="D436" t="str">
            <v>3X</v>
          </cell>
          <cell r="E436" t="str">
            <v>N</v>
          </cell>
          <cell r="F436">
            <v>0.1</v>
          </cell>
        </row>
        <row r="437">
          <cell r="A437" t="str">
            <v>16.27.3X.N</v>
          </cell>
          <cell r="B437">
            <v>16</v>
          </cell>
          <cell r="C437">
            <v>27</v>
          </cell>
          <cell r="D437" t="str">
            <v>3X</v>
          </cell>
          <cell r="E437" t="str">
            <v>N</v>
          </cell>
          <cell r="F437">
            <v>0.1</v>
          </cell>
        </row>
        <row r="438">
          <cell r="A438" t="str">
            <v>16.72.3X.N</v>
          </cell>
          <cell r="B438">
            <v>16</v>
          </cell>
          <cell r="C438">
            <v>72</v>
          </cell>
          <cell r="D438" t="str">
            <v>3X</v>
          </cell>
          <cell r="E438" t="str">
            <v>N</v>
          </cell>
          <cell r="F438">
            <v>0.1</v>
          </cell>
        </row>
        <row r="439">
          <cell r="A439" t="str">
            <v>16.7U.3X.N</v>
          </cell>
          <cell r="B439">
            <v>16</v>
          </cell>
          <cell r="C439" t="str">
            <v>7U</v>
          </cell>
          <cell r="D439" t="str">
            <v>3X</v>
          </cell>
          <cell r="E439" t="str">
            <v>N</v>
          </cell>
          <cell r="F439">
            <v>0.1</v>
          </cell>
        </row>
        <row r="440">
          <cell r="A440" t="str">
            <v>16.1.9X.0</v>
          </cell>
          <cell r="B440">
            <v>16</v>
          </cell>
          <cell r="C440">
            <v>1</v>
          </cell>
          <cell r="D440" t="str">
            <v>9X</v>
          </cell>
          <cell r="E440">
            <v>0</v>
          </cell>
          <cell r="F440">
            <v>0</v>
          </cell>
        </row>
        <row r="441">
          <cell r="A441" t="str">
            <v>17.1.1X.0</v>
          </cell>
          <cell r="B441">
            <v>17</v>
          </cell>
          <cell r="C441">
            <v>1</v>
          </cell>
          <cell r="D441" t="str">
            <v>1X</v>
          </cell>
          <cell r="E441">
            <v>0</v>
          </cell>
          <cell r="F441">
            <v>3.6999999999999998E-2</v>
          </cell>
        </row>
        <row r="442">
          <cell r="A442" t="str">
            <v>17.3.1X.0</v>
          </cell>
          <cell r="B442">
            <v>17</v>
          </cell>
          <cell r="C442">
            <v>3</v>
          </cell>
          <cell r="D442" t="str">
            <v>1X</v>
          </cell>
          <cell r="E442">
            <v>0</v>
          </cell>
          <cell r="F442">
            <v>3.6999999999999998E-2</v>
          </cell>
        </row>
        <row r="443">
          <cell r="A443" t="str">
            <v>17.1.1X.1</v>
          </cell>
          <cell r="B443">
            <v>17</v>
          </cell>
          <cell r="C443">
            <v>1</v>
          </cell>
          <cell r="D443" t="str">
            <v>1X</v>
          </cell>
          <cell r="E443">
            <v>1</v>
          </cell>
          <cell r="F443">
            <v>3.6999999999999998E-2</v>
          </cell>
        </row>
        <row r="444">
          <cell r="A444" t="str">
            <v>17.1.1X.A</v>
          </cell>
          <cell r="B444">
            <v>17</v>
          </cell>
          <cell r="C444">
            <v>1</v>
          </cell>
          <cell r="D444" t="str">
            <v>1X</v>
          </cell>
          <cell r="E444" t="str">
            <v>A</v>
          </cell>
          <cell r="F444">
            <v>3.6999999999999998E-2</v>
          </cell>
        </row>
        <row r="445">
          <cell r="A445" t="str">
            <v>17.3.1X.A</v>
          </cell>
          <cell r="B445">
            <v>17</v>
          </cell>
          <cell r="C445">
            <v>3</v>
          </cell>
          <cell r="D445" t="str">
            <v>1X</v>
          </cell>
          <cell r="E445" t="str">
            <v>A</v>
          </cell>
          <cell r="F445">
            <v>3.6999999999999998E-2</v>
          </cell>
        </row>
        <row r="446">
          <cell r="A446" t="str">
            <v>17.1.1X.I</v>
          </cell>
          <cell r="B446">
            <v>17</v>
          </cell>
          <cell r="C446">
            <v>1</v>
          </cell>
          <cell r="D446" t="str">
            <v>1X</v>
          </cell>
          <cell r="E446" t="str">
            <v>I</v>
          </cell>
          <cell r="F446">
            <v>3.6999999999999998E-2</v>
          </cell>
        </row>
        <row r="447">
          <cell r="A447" t="str">
            <v>17.1.1X.N</v>
          </cell>
          <cell r="B447">
            <v>17</v>
          </cell>
          <cell r="C447">
            <v>1</v>
          </cell>
          <cell r="D447" t="str">
            <v>1X</v>
          </cell>
          <cell r="E447" t="str">
            <v>N</v>
          </cell>
          <cell r="F447">
            <v>3.6999999999999998E-2</v>
          </cell>
        </row>
        <row r="448">
          <cell r="A448" t="str">
            <v>17.0B.1X.N</v>
          </cell>
          <cell r="B448">
            <v>17</v>
          </cell>
          <cell r="C448" t="str">
            <v>0B</v>
          </cell>
          <cell r="D448" t="str">
            <v>1X</v>
          </cell>
          <cell r="E448" t="str">
            <v>N</v>
          </cell>
          <cell r="F448">
            <v>3.6999999999999998E-2</v>
          </cell>
        </row>
        <row r="449">
          <cell r="A449" t="str">
            <v>17.0E.1X.N</v>
          </cell>
          <cell r="B449">
            <v>17</v>
          </cell>
          <cell r="C449" t="str">
            <v>0E</v>
          </cell>
          <cell r="D449" t="str">
            <v>1X</v>
          </cell>
          <cell r="E449" t="str">
            <v>N</v>
          </cell>
          <cell r="F449">
            <v>3.6999999999999998E-2</v>
          </cell>
        </row>
        <row r="450">
          <cell r="A450" t="str">
            <v>17.0M.1X.N</v>
          </cell>
          <cell r="B450">
            <v>17</v>
          </cell>
          <cell r="C450" t="str">
            <v>0M</v>
          </cell>
          <cell r="D450" t="str">
            <v>1X</v>
          </cell>
          <cell r="E450" t="str">
            <v>N</v>
          </cell>
          <cell r="F450">
            <v>3.6999999999999998E-2</v>
          </cell>
        </row>
        <row r="451">
          <cell r="A451" t="str">
            <v>17.7P.1X.N</v>
          </cell>
          <cell r="B451">
            <v>17</v>
          </cell>
          <cell r="C451" t="str">
            <v>7P</v>
          </cell>
          <cell r="D451" t="str">
            <v>1X</v>
          </cell>
          <cell r="E451" t="str">
            <v>N</v>
          </cell>
          <cell r="F451">
            <v>3.6999999999999998E-2</v>
          </cell>
        </row>
        <row r="452">
          <cell r="A452" t="str">
            <v>17.7U.1X.N</v>
          </cell>
          <cell r="B452">
            <v>17</v>
          </cell>
          <cell r="C452" t="str">
            <v>7U</v>
          </cell>
          <cell r="D452" t="str">
            <v>1X</v>
          </cell>
          <cell r="E452" t="str">
            <v>N</v>
          </cell>
          <cell r="F452">
            <v>3.6999999999999998E-2</v>
          </cell>
        </row>
        <row r="453">
          <cell r="A453" t="str">
            <v>17.1.2X.N</v>
          </cell>
          <cell r="B453">
            <v>17</v>
          </cell>
          <cell r="C453">
            <v>1</v>
          </cell>
          <cell r="D453" t="str">
            <v>2X</v>
          </cell>
          <cell r="E453" t="str">
            <v>N</v>
          </cell>
          <cell r="F453">
            <v>2.5000000000000001E-2</v>
          </cell>
        </row>
        <row r="454">
          <cell r="A454" t="str">
            <v>17.1.3X.0</v>
          </cell>
          <cell r="B454">
            <v>17</v>
          </cell>
          <cell r="C454">
            <v>1</v>
          </cell>
          <cell r="D454" t="str">
            <v>3X</v>
          </cell>
          <cell r="E454">
            <v>0</v>
          </cell>
          <cell r="F454">
            <v>3.6999999999999998E-2</v>
          </cell>
        </row>
        <row r="455">
          <cell r="A455" t="str">
            <v>17.1.3X.A</v>
          </cell>
          <cell r="B455">
            <v>17</v>
          </cell>
          <cell r="C455">
            <v>1</v>
          </cell>
          <cell r="D455" t="str">
            <v>3X</v>
          </cell>
          <cell r="E455" t="str">
            <v>A</v>
          </cell>
          <cell r="F455">
            <v>3.6999999999999998E-2</v>
          </cell>
        </row>
        <row r="456">
          <cell r="A456" t="str">
            <v>17.1.9X.0</v>
          </cell>
          <cell r="B456">
            <v>17</v>
          </cell>
          <cell r="C456">
            <v>1</v>
          </cell>
          <cell r="D456" t="str">
            <v>9X</v>
          </cell>
          <cell r="E456">
            <v>0</v>
          </cell>
          <cell r="F456">
            <v>0</v>
          </cell>
        </row>
        <row r="457">
          <cell r="A457" t="str">
            <v>17.1.9X.A</v>
          </cell>
          <cell r="B457">
            <v>17</v>
          </cell>
          <cell r="C457">
            <v>1</v>
          </cell>
          <cell r="D457" t="str">
            <v>9X</v>
          </cell>
          <cell r="E457" t="str">
            <v>A</v>
          </cell>
          <cell r="F457">
            <v>0</v>
          </cell>
        </row>
        <row r="458">
          <cell r="A458" t="str">
            <v>18.1.0.0</v>
          </cell>
          <cell r="B458">
            <v>18</v>
          </cell>
          <cell r="C458">
            <v>1</v>
          </cell>
          <cell r="D458">
            <v>0</v>
          </cell>
          <cell r="E458">
            <v>0</v>
          </cell>
          <cell r="F458">
            <v>2.5000000000000001E-2</v>
          </cell>
        </row>
        <row r="459">
          <cell r="A459" t="str">
            <v>18.3.0.0</v>
          </cell>
          <cell r="B459">
            <v>18</v>
          </cell>
          <cell r="C459">
            <v>3</v>
          </cell>
          <cell r="D459">
            <v>0</v>
          </cell>
          <cell r="E459">
            <v>0</v>
          </cell>
          <cell r="F459">
            <v>2.5000000000000001E-2</v>
          </cell>
        </row>
        <row r="460">
          <cell r="A460" t="str">
            <v>18.12.0.0</v>
          </cell>
          <cell r="B460">
            <v>18</v>
          </cell>
          <cell r="C460">
            <v>12</v>
          </cell>
          <cell r="D460">
            <v>0</v>
          </cell>
          <cell r="E460">
            <v>0</v>
          </cell>
          <cell r="F460">
            <v>2.5000000000000001E-2</v>
          </cell>
        </row>
        <row r="461">
          <cell r="A461" t="str">
            <v>18.7P.0.0</v>
          </cell>
          <cell r="B461">
            <v>18</v>
          </cell>
          <cell r="C461" t="str">
            <v>7P</v>
          </cell>
          <cell r="D461">
            <v>0</v>
          </cell>
          <cell r="E461">
            <v>0</v>
          </cell>
          <cell r="F461">
            <v>2.5000000000000001E-2</v>
          </cell>
        </row>
        <row r="462">
          <cell r="A462" t="str">
            <v>18.1.0.1</v>
          </cell>
          <cell r="B462">
            <v>18</v>
          </cell>
          <cell r="C462">
            <v>1</v>
          </cell>
          <cell r="D462">
            <v>0</v>
          </cell>
          <cell r="E462">
            <v>1</v>
          </cell>
          <cell r="F462">
            <v>2.5000000000000001E-2</v>
          </cell>
        </row>
        <row r="463">
          <cell r="A463" t="str">
            <v>18.1.0.2</v>
          </cell>
          <cell r="B463">
            <v>18</v>
          </cell>
          <cell r="C463">
            <v>1</v>
          </cell>
          <cell r="D463">
            <v>0</v>
          </cell>
          <cell r="E463">
            <v>2</v>
          </cell>
          <cell r="F463">
            <v>2.5000000000000001E-2</v>
          </cell>
        </row>
        <row r="464">
          <cell r="A464" t="str">
            <v>18.1.0.3</v>
          </cell>
          <cell r="B464">
            <v>18</v>
          </cell>
          <cell r="C464">
            <v>1</v>
          </cell>
          <cell r="D464">
            <v>0</v>
          </cell>
          <cell r="E464">
            <v>3</v>
          </cell>
          <cell r="F464">
            <v>2.5000000000000001E-2</v>
          </cell>
        </row>
        <row r="465">
          <cell r="A465" t="str">
            <v>18.71.0.3</v>
          </cell>
          <cell r="B465">
            <v>18</v>
          </cell>
          <cell r="C465">
            <v>71</v>
          </cell>
          <cell r="D465">
            <v>0</v>
          </cell>
          <cell r="E465">
            <v>3</v>
          </cell>
          <cell r="F465">
            <v>2.5000000000000001E-2</v>
          </cell>
        </row>
        <row r="466">
          <cell r="A466" t="str">
            <v>18.1.0.A</v>
          </cell>
          <cell r="B466">
            <v>18</v>
          </cell>
          <cell r="C466">
            <v>1</v>
          </cell>
          <cell r="D466">
            <v>0</v>
          </cell>
          <cell r="E466" t="str">
            <v>A</v>
          </cell>
          <cell r="F466">
            <v>2.5000000000000001E-2</v>
          </cell>
        </row>
        <row r="467">
          <cell r="A467" t="str">
            <v>18.3.0.A</v>
          </cell>
          <cell r="B467">
            <v>18</v>
          </cell>
          <cell r="C467">
            <v>3</v>
          </cell>
          <cell r="D467">
            <v>0</v>
          </cell>
          <cell r="E467" t="str">
            <v>A</v>
          </cell>
          <cell r="F467">
            <v>2.5000000000000001E-2</v>
          </cell>
        </row>
        <row r="468">
          <cell r="A468" t="str">
            <v>18.71.0.B</v>
          </cell>
          <cell r="B468">
            <v>18</v>
          </cell>
          <cell r="C468">
            <v>71</v>
          </cell>
          <cell r="D468">
            <v>0</v>
          </cell>
          <cell r="E468" t="str">
            <v>B</v>
          </cell>
          <cell r="F468">
            <v>2.5000000000000001E-2</v>
          </cell>
        </row>
        <row r="469">
          <cell r="A469" t="str">
            <v>18.1.0.I</v>
          </cell>
          <cell r="B469">
            <v>18</v>
          </cell>
          <cell r="C469">
            <v>1</v>
          </cell>
          <cell r="D469">
            <v>0</v>
          </cell>
          <cell r="E469" t="str">
            <v>I</v>
          </cell>
          <cell r="F469">
            <v>2.5000000000000001E-2</v>
          </cell>
        </row>
        <row r="470">
          <cell r="A470" t="str">
            <v>18.1.0.N</v>
          </cell>
          <cell r="B470">
            <v>18</v>
          </cell>
          <cell r="C470">
            <v>1</v>
          </cell>
          <cell r="D470">
            <v>0</v>
          </cell>
          <cell r="E470" t="str">
            <v>N</v>
          </cell>
          <cell r="F470">
            <v>2.5000000000000001E-2</v>
          </cell>
        </row>
        <row r="471">
          <cell r="A471" t="str">
            <v>18.7U.0.N</v>
          </cell>
          <cell r="B471">
            <v>18</v>
          </cell>
          <cell r="C471" t="str">
            <v>7U</v>
          </cell>
          <cell r="D471">
            <v>0</v>
          </cell>
          <cell r="E471" t="str">
            <v>N</v>
          </cell>
          <cell r="F471">
            <v>2.5000000000000001E-2</v>
          </cell>
        </row>
        <row r="472">
          <cell r="A472" t="str">
            <v>18.1.98.0</v>
          </cell>
          <cell r="B472">
            <v>18</v>
          </cell>
          <cell r="C472">
            <v>1</v>
          </cell>
          <cell r="D472">
            <v>98</v>
          </cell>
          <cell r="E472">
            <v>0</v>
          </cell>
          <cell r="F472">
            <v>0</v>
          </cell>
        </row>
        <row r="473">
          <cell r="A473" t="str">
            <v>18.1.98.A</v>
          </cell>
          <cell r="B473">
            <v>18</v>
          </cell>
          <cell r="C473">
            <v>1</v>
          </cell>
          <cell r="D473">
            <v>98</v>
          </cell>
          <cell r="E473" t="str">
            <v>A</v>
          </cell>
          <cell r="F473">
            <v>0</v>
          </cell>
        </row>
        <row r="474">
          <cell r="A474" t="str">
            <v>19.1.0.0</v>
          </cell>
          <cell r="B474">
            <v>19</v>
          </cell>
          <cell r="C474">
            <v>1</v>
          </cell>
          <cell r="D474">
            <v>0</v>
          </cell>
          <cell r="E474">
            <v>0</v>
          </cell>
          <cell r="F474">
            <v>3.3300000000000003E-2</v>
          </cell>
        </row>
        <row r="475">
          <cell r="A475" t="str">
            <v>19.1.0.1</v>
          </cell>
          <cell r="B475">
            <v>19</v>
          </cell>
          <cell r="C475">
            <v>1</v>
          </cell>
          <cell r="D475">
            <v>0</v>
          </cell>
          <cell r="E475">
            <v>1</v>
          </cell>
          <cell r="F475">
            <v>3.3300000000000003E-2</v>
          </cell>
        </row>
        <row r="476">
          <cell r="A476" t="str">
            <v>19.1.0.2</v>
          </cell>
          <cell r="B476">
            <v>19</v>
          </cell>
          <cell r="C476">
            <v>1</v>
          </cell>
          <cell r="D476">
            <v>0</v>
          </cell>
          <cell r="E476">
            <v>2</v>
          </cell>
          <cell r="F476">
            <v>3.3300000000000003E-2</v>
          </cell>
        </row>
        <row r="477">
          <cell r="A477" t="str">
            <v>19.1.0.3</v>
          </cell>
          <cell r="B477">
            <v>19</v>
          </cell>
          <cell r="C477">
            <v>1</v>
          </cell>
          <cell r="D477">
            <v>0</v>
          </cell>
          <cell r="E477">
            <v>3</v>
          </cell>
          <cell r="F477">
            <v>3.3300000000000003E-2</v>
          </cell>
        </row>
        <row r="478">
          <cell r="A478" t="str">
            <v>19.71.0.3</v>
          </cell>
          <cell r="B478">
            <v>19</v>
          </cell>
          <cell r="C478">
            <v>71</v>
          </cell>
          <cell r="D478">
            <v>0</v>
          </cell>
          <cell r="E478">
            <v>3</v>
          </cell>
          <cell r="F478">
            <v>3.3300000000000003E-2</v>
          </cell>
        </row>
        <row r="479">
          <cell r="A479" t="str">
            <v>19.1.0.A</v>
          </cell>
          <cell r="B479">
            <v>19</v>
          </cell>
          <cell r="C479">
            <v>1</v>
          </cell>
          <cell r="D479">
            <v>0</v>
          </cell>
          <cell r="E479" t="str">
            <v>A</v>
          </cell>
          <cell r="F479">
            <v>3.3300000000000003E-2</v>
          </cell>
        </row>
        <row r="480">
          <cell r="A480" t="str">
            <v>19.71.0.B</v>
          </cell>
          <cell r="B480">
            <v>19</v>
          </cell>
          <cell r="C480">
            <v>71</v>
          </cell>
          <cell r="D480">
            <v>0</v>
          </cell>
          <cell r="E480" t="str">
            <v>B</v>
          </cell>
          <cell r="F480">
            <v>3.3300000000000003E-2</v>
          </cell>
        </row>
        <row r="481">
          <cell r="A481" t="str">
            <v>19.1.0.C</v>
          </cell>
          <cell r="B481">
            <v>19</v>
          </cell>
          <cell r="C481">
            <v>1</v>
          </cell>
          <cell r="D481">
            <v>0</v>
          </cell>
          <cell r="E481" t="str">
            <v>C</v>
          </cell>
          <cell r="F481">
            <v>3.3300000000000003E-2</v>
          </cell>
        </row>
        <row r="482">
          <cell r="A482" t="str">
            <v>19.1.0.I</v>
          </cell>
          <cell r="B482">
            <v>19</v>
          </cell>
          <cell r="C482">
            <v>1</v>
          </cell>
          <cell r="D482">
            <v>0</v>
          </cell>
          <cell r="E482" t="str">
            <v>I</v>
          </cell>
          <cell r="F482">
            <v>3.3300000000000003E-2</v>
          </cell>
        </row>
        <row r="483">
          <cell r="A483" t="str">
            <v>19.1.0.N</v>
          </cell>
          <cell r="B483">
            <v>19</v>
          </cell>
          <cell r="C483">
            <v>1</v>
          </cell>
          <cell r="D483">
            <v>0</v>
          </cell>
          <cell r="E483" t="str">
            <v>N</v>
          </cell>
          <cell r="F483">
            <v>3.3300000000000003E-2</v>
          </cell>
        </row>
        <row r="484">
          <cell r="A484" t="str">
            <v>19.0E.0.N</v>
          </cell>
          <cell r="B484">
            <v>19</v>
          </cell>
          <cell r="C484" t="str">
            <v>0E</v>
          </cell>
          <cell r="D484">
            <v>0</v>
          </cell>
          <cell r="E484" t="str">
            <v>N</v>
          </cell>
          <cell r="F484">
            <v>3.3300000000000003E-2</v>
          </cell>
        </row>
        <row r="485">
          <cell r="A485" t="str">
            <v>19.0M.0.N</v>
          </cell>
          <cell r="B485">
            <v>19</v>
          </cell>
          <cell r="C485" t="str">
            <v>0M</v>
          </cell>
          <cell r="D485">
            <v>0</v>
          </cell>
          <cell r="E485" t="str">
            <v>N</v>
          </cell>
          <cell r="F485">
            <v>3.3300000000000003E-2</v>
          </cell>
        </row>
        <row r="486">
          <cell r="A486" t="str">
            <v>19.14.0.N</v>
          </cell>
          <cell r="B486">
            <v>19</v>
          </cell>
          <cell r="C486">
            <v>14</v>
          </cell>
          <cell r="D486">
            <v>0</v>
          </cell>
          <cell r="E486" t="str">
            <v>N</v>
          </cell>
          <cell r="F486">
            <v>3.3300000000000003E-2</v>
          </cell>
        </row>
        <row r="487">
          <cell r="A487" t="str">
            <v>19.7P.0.N</v>
          </cell>
          <cell r="B487">
            <v>19</v>
          </cell>
          <cell r="C487" t="str">
            <v>7P</v>
          </cell>
          <cell r="D487">
            <v>0</v>
          </cell>
          <cell r="E487" t="str">
            <v>N</v>
          </cell>
          <cell r="F487">
            <v>3.3300000000000003E-2</v>
          </cell>
        </row>
        <row r="488">
          <cell r="A488" t="str">
            <v>19.7U.0.N</v>
          </cell>
          <cell r="B488">
            <v>19</v>
          </cell>
          <cell r="C488" t="str">
            <v>7U</v>
          </cell>
          <cell r="D488">
            <v>0</v>
          </cell>
          <cell r="E488" t="str">
            <v>N</v>
          </cell>
          <cell r="F488">
            <v>3.3300000000000003E-2</v>
          </cell>
        </row>
        <row r="489">
          <cell r="A489" t="str">
            <v>19.1.98.0</v>
          </cell>
          <cell r="B489">
            <v>19</v>
          </cell>
          <cell r="C489">
            <v>1</v>
          </cell>
          <cell r="D489">
            <v>98</v>
          </cell>
          <cell r="E489">
            <v>0</v>
          </cell>
          <cell r="F489">
            <v>0</v>
          </cell>
        </row>
        <row r="490">
          <cell r="A490" t="str">
            <v>19.1.98.A</v>
          </cell>
          <cell r="B490">
            <v>19</v>
          </cell>
          <cell r="C490">
            <v>1</v>
          </cell>
          <cell r="D490">
            <v>98</v>
          </cell>
          <cell r="E490" t="str">
            <v>A</v>
          </cell>
          <cell r="F490">
            <v>0</v>
          </cell>
        </row>
        <row r="491">
          <cell r="A491" t="str">
            <v>20.1.1X.0</v>
          </cell>
          <cell r="B491">
            <v>20</v>
          </cell>
          <cell r="C491">
            <v>1</v>
          </cell>
          <cell r="D491" t="str">
            <v>1X</v>
          </cell>
          <cell r="E491">
            <v>0</v>
          </cell>
          <cell r="F491">
            <v>2.0400000000000001E-2</v>
          </cell>
        </row>
        <row r="492">
          <cell r="A492" t="str">
            <v>20.12.1X.0</v>
          </cell>
          <cell r="B492">
            <v>20</v>
          </cell>
          <cell r="C492">
            <v>12</v>
          </cell>
          <cell r="D492" t="str">
            <v>1X</v>
          </cell>
          <cell r="E492">
            <v>0</v>
          </cell>
          <cell r="F492">
            <v>2.0400000000000001E-2</v>
          </cell>
        </row>
        <row r="493">
          <cell r="A493" t="str">
            <v>20.1.1X.1</v>
          </cell>
          <cell r="B493">
            <v>20</v>
          </cell>
          <cell r="C493">
            <v>1</v>
          </cell>
          <cell r="D493" t="str">
            <v>1X</v>
          </cell>
          <cell r="E493">
            <v>1</v>
          </cell>
          <cell r="F493">
            <v>2.0400000000000001E-2</v>
          </cell>
        </row>
        <row r="494">
          <cell r="A494" t="str">
            <v>20.1.1X.2</v>
          </cell>
          <cell r="B494">
            <v>20</v>
          </cell>
          <cell r="C494">
            <v>1</v>
          </cell>
          <cell r="D494" t="str">
            <v>1X</v>
          </cell>
          <cell r="E494">
            <v>2</v>
          </cell>
          <cell r="F494">
            <v>2.0400000000000001E-2</v>
          </cell>
        </row>
        <row r="495">
          <cell r="A495" t="str">
            <v>20.1.1X.3</v>
          </cell>
          <cell r="B495">
            <v>20</v>
          </cell>
          <cell r="C495">
            <v>1</v>
          </cell>
          <cell r="D495" t="str">
            <v>1X</v>
          </cell>
          <cell r="E495">
            <v>3</v>
          </cell>
          <cell r="F495">
            <v>2.0400000000000001E-2</v>
          </cell>
        </row>
        <row r="496">
          <cell r="A496" t="str">
            <v>20.71.1X.3</v>
          </cell>
          <cell r="B496">
            <v>20</v>
          </cell>
          <cell r="C496">
            <v>71</v>
          </cell>
          <cell r="D496" t="str">
            <v>1X</v>
          </cell>
          <cell r="E496">
            <v>3</v>
          </cell>
          <cell r="F496">
            <v>2.0400000000000001E-2</v>
          </cell>
        </row>
        <row r="497">
          <cell r="A497" t="str">
            <v>20.1.1X.A</v>
          </cell>
          <cell r="B497">
            <v>20</v>
          </cell>
          <cell r="C497">
            <v>1</v>
          </cell>
          <cell r="D497" t="str">
            <v>1X</v>
          </cell>
          <cell r="E497" t="str">
            <v>A</v>
          </cell>
          <cell r="F497">
            <v>2.0400000000000001E-2</v>
          </cell>
        </row>
        <row r="498">
          <cell r="A498" t="str">
            <v>20.71.1X.B</v>
          </cell>
          <cell r="B498">
            <v>20</v>
          </cell>
          <cell r="C498">
            <v>71</v>
          </cell>
          <cell r="D498" t="str">
            <v>1X</v>
          </cell>
          <cell r="E498" t="str">
            <v>B</v>
          </cell>
          <cell r="F498">
            <v>2.0400000000000001E-2</v>
          </cell>
        </row>
        <row r="499">
          <cell r="A499" t="str">
            <v>20.1.1X.I</v>
          </cell>
          <cell r="B499">
            <v>20</v>
          </cell>
          <cell r="C499">
            <v>1</v>
          </cell>
          <cell r="D499" t="str">
            <v>1X</v>
          </cell>
          <cell r="E499" t="str">
            <v>I</v>
          </cell>
          <cell r="F499">
            <v>2.0400000000000001E-2</v>
          </cell>
        </row>
        <row r="500">
          <cell r="A500" t="str">
            <v>20.1.1X.N</v>
          </cell>
          <cell r="B500">
            <v>20</v>
          </cell>
          <cell r="C500">
            <v>1</v>
          </cell>
          <cell r="D500" t="str">
            <v>1X</v>
          </cell>
          <cell r="E500" t="str">
            <v>N</v>
          </cell>
          <cell r="F500">
            <v>2.0400000000000001E-2</v>
          </cell>
        </row>
        <row r="501">
          <cell r="A501" t="str">
            <v>20.0B.1X.N</v>
          </cell>
          <cell r="B501">
            <v>20</v>
          </cell>
          <cell r="C501" t="str">
            <v>0B</v>
          </cell>
          <cell r="D501" t="str">
            <v>1X</v>
          </cell>
          <cell r="E501" t="str">
            <v>N</v>
          </cell>
          <cell r="F501">
            <v>2.0400000000000001E-2</v>
          </cell>
        </row>
        <row r="502">
          <cell r="A502" t="str">
            <v>20.0E.1X.N</v>
          </cell>
          <cell r="B502">
            <v>20</v>
          </cell>
          <cell r="C502" t="str">
            <v>0E</v>
          </cell>
          <cell r="D502" t="str">
            <v>1X</v>
          </cell>
          <cell r="E502" t="str">
            <v>N</v>
          </cell>
          <cell r="F502">
            <v>2.0400000000000001E-2</v>
          </cell>
        </row>
        <row r="503">
          <cell r="A503" t="str">
            <v>20.0M.1X.N</v>
          </cell>
          <cell r="B503">
            <v>20</v>
          </cell>
          <cell r="C503" t="str">
            <v>0M</v>
          </cell>
          <cell r="D503" t="str">
            <v>1X</v>
          </cell>
          <cell r="E503" t="str">
            <v>N</v>
          </cell>
          <cell r="F503">
            <v>2.0400000000000001E-2</v>
          </cell>
        </row>
        <row r="504">
          <cell r="A504" t="str">
            <v>20.0U.1X.N</v>
          </cell>
          <cell r="B504">
            <v>20</v>
          </cell>
          <cell r="C504" t="str">
            <v>0U</v>
          </cell>
          <cell r="D504" t="str">
            <v>1X</v>
          </cell>
          <cell r="E504" t="str">
            <v>N</v>
          </cell>
          <cell r="F504">
            <v>2.0400000000000001E-2</v>
          </cell>
        </row>
        <row r="505">
          <cell r="A505" t="str">
            <v>20.12.1X.N</v>
          </cell>
          <cell r="B505">
            <v>20</v>
          </cell>
          <cell r="C505">
            <v>12</v>
          </cell>
          <cell r="D505" t="str">
            <v>1X</v>
          </cell>
          <cell r="E505" t="str">
            <v>N</v>
          </cell>
          <cell r="F505">
            <v>2.0400000000000001E-2</v>
          </cell>
        </row>
        <row r="506">
          <cell r="A506" t="str">
            <v>20.7P.1X.N</v>
          </cell>
          <cell r="B506">
            <v>20</v>
          </cell>
          <cell r="C506" t="str">
            <v>7P</v>
          </cell>
          <cell r="D506" t="str">
            <v>1X</v>
          </cell>
          <cell r="E506" t="str">
            <v>N</v>
          </cell>
          <cell r="F506">
            <v>2.0400000000000001E-2</v>
          </cell>
        </row>
        <row r="507">
          <cell r="A507" t="str">
            <v>20.7U.1X.N</v>
          </cell>
          <cell r="B507">
            <v>20</v>
          </cell>
          <cell r="C507" t="str">
            <v>7U</v>
          </cell>
          <cell r="D507" t="str">
            <v>1X</v>
          </cell>
          <cell r="E507" t="str">
            <v>N</v>
          </cell>
          <cell r="F507">
            <v>2.0400000000000001E-2</v>
          </cell>
        </row>
        <row r="508">
          <cell r="A508" t="str">
            <v>20.1.3X.0</v>
          </cell>
          <cell r="B508">
            <v>20</v>
          </cell>
          <cell r="C508">
            <v>1</v>
          </cell>
          <cell r="D508" t="str">
            <v>3X</v>
          </cell>
          <cell r="E508">
            <v>0</v>
          </cell>
          <cell r="F508">
            <v>2.0400000000000001E-2</v>
          </cell>
        </row>
        <row r="509">
          <cell r="A509" t="str">
            <v>20.1.3X.A</v>
          </cell>
          <cell r="B509">
            <v>20</v>
          </cell>
          <cell r="C509">
            <v>1</v>
          </cell>
          <cell r="D509" t="str">
            <v>3X</v>
          </cell>
          <cell r="E509" t="str">
            <v>A</v>
          </cell>
          <cell r="F509">
            <v>2.0400000000000001E-2</v>
          </cell>
        </row>
        <row r="510">
          <cell r="A510" t="str">
            <v>20.1.9X.0</v>
          </cell>
          <cell r="B510">
            <v>20</v>
          </cell>
          <cell r="C510">
            <v>1</v>
          </cell>
          <cell r="D510" t="str">
            <v>9X</v>
          </cell>
          <cell r="E510">
            <v>0</v>
          </cell>
          <cell r="F510">
            <v>0</v>
          </cell>
        </row>
        <row r="511">
          <cell r="A511" t="str">
            <v>20.1.9X.A</v>
          </cell>
          <cell r="B511">
            <v>20</v>
          </cell>
          <cell r="C511">
            <v>1</v>
          </cell>
          <cell r="D511" t="str">
            <v>9X</v>
          </cell>
          <cell r="E511" t="str">
            <v>A</v>
          </cell>
          <cell r="F511">
            <v>0</v>
          </cell>
        </row>
        <row r="512">
          <cell r="A512" t="str">
            <v>23.1.0.0</v>
          </cell>
          <cell r="B512">
            <v>23</v>
          </cell>
          <cell r="C512">
            <v>1</v>
          </cell>
          <cell r="D512">
            <v>0</v>
          </cell>
          <cell r="E512">
            <v>0</v>
          </cell>
          <cell r="F512">
            <v>0.02</v>
          </cell>
        </row>
        <row r="513">
          <cell r="A513" t="str">
            <v>23.71.0.3</v>
          </cell>
          <cell r="B513">
            <v>23</v>
          </cell>
          <cell r="C513">
            <v>71</v>
          </cell>
          <cell r="D513">
            <v>0</v>
          </cell>
          <cell r="E513">
            <v>3</v>
          </cell>
          <cell r="F513">
            <v>0.02</v>
          </cell>
        </row>
        <row r="514">
          <cell r="A514" t="str">
            <v>23.1.0.A</v>
          </cell>
          <cell r="B514">
            <v>23</v>
          </cell>
          <cell r="C514">
            <v>1</v>
          </cell>
          <cell r="D514">
            <v>0</v>
          </cell>
          <cell r="E514" t="str">
            <v>A</v>
          </cell>
          <cell r="F514">
            <v>0.02</v>
          </cell>
        </row>
        <row r="515">
          <cell r="A515" t="str">
            <v>23.71.0.B</v>
          </cell>
          <cell r="B515">
            <v>23</v>
          </cell>
          <cell r="C515">
            <v>71</v>
          </cell>
          <cell r="D515">
            <v>0</v>
          </cell>
          <cell r="E515" t="str">
            <v>B</v>
          </cell>
          <cell r="F515">
            <v>0.02</v>
          </cell>
        </row>
        <row r="516">
          <cell r="A516" t="str">
            <v>23.1.0.I</v>
          </cell>
          <cell r="B516">
            <v>23</v>
          </cell>
          <cell r="C516">
            <v>1</v>
          </cell>
          <cell r="D516">
            <v>0</v>
          </cell>
          <cell r="E516" t="str">
            <v>I</v>
          </cell>
          <cell r="F516">
            <v>0.02</v>
          </cell>
        </row>
        <row r="517">
          <cell r="A517" t="str">
            <v>23.1.0.N</v>
          </cell>
          <cell r="B517">
            <v>23</v>
          </cell>
          <cell r="C517">
            <v>1</v>
          </cell>
          <cell r="D517">
            <v>0</v>
          </cell>
          <cell r="E517" t="str">
            <v>N</v>
          </cell>
          <cell r="F517">
            <v>0.02</v>
          </cell>
        </row>
        <row r="518">
          <cell r="A518" t="str">
            <v>23.0E.0.N</v>
          </cell>
          <cell r="B518">
            <v>23</v>
          </cell>
          <cell r="C518" t="str">
            <v>0E</v>
          </cell>
          <cell r="D518">
            <v>0</v>
          </cell>
          <cell r="E518" t="str">
            <v>N</v>
          </cell>
          <cell r="F518">
            <v>0.02</v>
          </cell>
        </row>
        <row r="519">
          <cell r="A519" t="str">
            <v>23.0V.0.N</v>
          </cell>
          <cell r="B519">
            <v>23</v>
          </cell>
          <cell r="C519" t="str">
            <v>0V</v>
          </cell>
          <cell r="D519">
            <v>0</v>
          </cell>
          <cell r="E519" t="str">
            <v>N</v>
          </cell>
          <cell r="F519">
            <v>0.02</v>
          </cell>
        </row>
        <row r="520">
          <cell r="A520" t="str">
            <v>23.1.98.0</v>
          </cell>
          <cell r="B520">
            <v>23</v>
          </cell>
          <cell r="C520">
            <v>1</v>
          </cell>
          <cell r="D520">
            <v>98</v>
          </cell>
          <cell r="E520">
            <v>0</v>
          </cell>
          <cell r="F520">
            <v>0</v>
          </cell>
        </row>
        <row r="521">
          <cell r="A521" t="str">
            <v>23.1.98.A</v>
          </cell>
          <cell r="B521">
            <v>23</v>
          </cell>
          <cell r="C521">
            <v>1</v>
          </cell>
          <cell r="D521">
            <v>98</v>
          </cell>
          <cell r="E521" t="str">
            <v>A</v>
          </cell>
          <cell r="F521">
            <v>0</v>
          </cell>
        </row>
        <row r="522">
          <cell r="A522" t="str">
            <v>24.1.0.I</v>
          </cell>
          <cell r="B522">
            <v>24</v>
          </cell>
          <cell r="C522">
            <v>1</v>
          </cell>
          <cell r="D522">
            <v>0</v>
          </cell>
          <cell r="E522" t="str">
            <v>I</v>
          </cell>
          <cell r="F522">
            <v>1.67E-2</v>
          </cell>
        </row>
        <row r="523">
          <cell r="A523" t="str">
            <v>24.0V.0.I</v>
          </cell>
          <cell r="B523">
            <v>24</v>
          </cell>
          <cell r="C523" t="str">
            <v>0V</v>
          </cell>
          <cell r="D523">
            <v>0</v>
          </cell>
          <cell r="E523" t="str">
            <v>I</v>
          </cell>
          <cell r="F523">
            <v>1.67E-2</v>
          </cell>
        </row>
        <row r="524">
          <cell r="A524" t="str">
            <v>24.1.0.N</v>
          </cell>
          <cell r="B524">
            <v>24</v>
          </cell>
          <cell r="C524">
            <v>1</v>
          </cell>
          <cell r="D524">
            <v>0</v>
          </cell>
          <cell r="E524" t="str">
            <v>N</v>
          </cell>
          <cell r="F524">
            <v>1.67E-2</v>
          </cell>
        </row>
        <row r="525">
          <cell r="A525" t="str">
            <v>25.1.1X.0</v>
          </cell>
          <cell r="B525">
            <v>25</v>
          </cell>
          <cell r="C525">
            <v>1</v>
          </cell>
          <cell r="D525" t="str">
            <v>1X</v>
          </cell>
          <cell r="E525">
            <v>0</v>
          </cell>
          <cell r="F525">
            <v>2.86E-2</v>
          </cell>
        </row>
        <row r="526">
          <cell r="A526" t="str">
            <v>25.1.1X.3</v>
          </cell>
          <cell r="B526">
            <v>25</v>
          </cell>
          <cell r="C526">
            <v>1</v>
          </cell>
          <cell r="D526" t="str">
            <v>1X</v>
          </cell>
          <cell r="E526">
            <v>3</v>
          </cell>
          <cell r="F526">
            <v>2.86E-2</v>
          </cell>
        </row>
        <row r="527">
          <cell r="A527" t="str">
            <v>25.71.1X.3</v>
          </cell>
          <cell r="B527">
            <v>25</v>
          </cell>
          <cell r="C527">
            <v>71</v>
          </cell>
          <cell r="D527" t="str">
            <v>1X</v>
          </cell>
          <cell r="E527">
            <v>3</v>
          </cell>
          <cell r="F527">
            <v>2.86E-2</v>
          </cell>
        </row>
        <row r="528">
          <cell r="A528" t="str">
            <v>25.1.1X.A</v>
          </cell>
          <cell r="B528">
            <v>25</v>
          </cell>
          <cell r="C528">
            <v>1</v>
          </cell>
          <cell r="D528" t="str">
            <v>1X</v>
          </cell>
          <cell r="E528" t="str">
            <v>A</v>
          </cell>
          <cell r="F528">
            <v>2.86E-2</v>
          </cell>
        </row>
        <row r="529">
          <cell r="A529" t="str">
            <v>25.71.1X.B</v>
          </cell>
          <cell r="B529">
            <v>25</v>
          </cell>
          <cell r="C529">
            <v>71</v>
          </cell>
          <cell r="D529" t="str">
            <v>1X</v>
          </cell>
          <cell r="E529" t="str">
            <v>B</v>
          </cell>
          <cell r="F529">
            <v>2.86E-2</v>
          </cell>
        </row>
        <row r="530">
          <cell r="A530" t="str">
            <v>25.1.1X.I</v>
          </cell>
          <cell r="B530">
            <v>25</v>
          </cell>
          <cell r="C530">
            <v>1</v>
          </cell>
          <cell r="D530" t="str">
            <v>1X</v>
          </cell>
          <cell r="E530" t="str">
            <v>I</v>
          </cell>
          <cell r="F530">
            <v>2.86E-2</v>
          </cell>
        </row>
        <row r="531">
          <cell r="A531" t="str">
            <v>25.1.1X.N</v>
          </cell>
          <cell r="B531">
            <v>25</v>
          </cell>
          <cell r="C531">
            <v>1</v>
          </cell>
          <cell r="D531" t="str">
            <v>1X</v>
          </cell>
          <cell r="E531" t="str">
            <v>N</v>
          </cell>
          <cell r="F531">
            <v>2.86E-2</v>
          </cell>
        </row>
        <row r="532">
          <cell r="A532" t="str">
            <v>25.72.1X.N</v>
          </cell>
          <cell r="B532">
            <v>25</v>
          </cell>
          <cell r="C532">
            <v>72</v>
          </cell>
          <cell r="D532" t="str">
            <v>1X</v>
          </cell>
          <cell r="E532" t="str">
            <v>N</v>
          </cell>
          <cell r="F532">
            <v>2.86E-2</v>
          </cell>
        </row>
        <row r="533">
          <cell r="A533" t="str">
            <v>25.7P.1X.N</v>
          </cell>
          <cell r="B533">
            <v>25</v>
          </cell>
          <cell r="C533" t="str">
            <v>7P</v>
          </cell>
          <cell r="D533" t="str">
            <v>1X</v>
          </cell>
          <cell r="E533" t="str">
            <v>N</v>
          </cell>
          <cell r="F533">
            <v>2.86E-2</v>
          </cell>
        </row>
        <row r="534">
          <cell r="A534" t="str">
            <v>25.7U.1X.N</v>
          </cell>
          <cell r="B534">
            <v>25</v>
          </cell>
          <cell r="C534" t="str">
            <v>7U</v>
          </cell>
          <cell r="D534" t="str">
            <v>1X</v>
          </cell>
          <cell r="E534" t="str">
            <v>N</v>
          </cell>
          <cell r="F534">
            <v>2.86E-2</v>
          </cell>
        </row>
        <row r="535">
          <cell r="A535" t="str">
            <v>25.1.2X.0</v>
          </cell>
          <cell r="B535">
            <v>25</v>
          </cell>
          <cell r="C535">
            <v>1</v>
          </cell>
          <cell r="D535" t="str">
            <v>2X</v>
          </cell>
          <cell r="E535">
            <v>0</v>
          </cell>
          <cell r="F535">
            <v>4.5499999999999999E-2</v>
          </cell>
        </row>
        <row r="536">
          <cell r="A536" t="str">
            <v>25.1.2X.A</v>
          </cell>
          <cell r="B536">
            <v>25</v>
          </cell>
          <cell r="C536">
            <v>1</v>
          </cell>
          <cell r="D536" t="str">
            <v>2X</v>
          </cell>
          <cell r="E536" t="str">
            <v>A</v>
          </cell>
          <cell r="F536">
            <v>4.5499999999999999E-2</v>
          </cell>
        </row>
        <row r="537">
          <cell r="A537" t="str">
            <v>25.1.2X.N</v>
          </cell>
          <cell r="B537">
            <v>25</v>
          </cell>
          <cell r="C537">
            <v>1</v>
          </cell>
          <cell r="D537" t="str">
            <v>2X</v>
          </cell>
          <cell r="E537" t="str">
            <v>N</v>
          </cell>
          <cell r="F537">
            <v>4.5499999999999999E-2</v>
          </cell>
        </row>
        <row r="538">
          <cell r="A538" t="str">
            <v>25.72.2X.N</v>
          </cell>
          <cell r="B538">
            <v>25</v>
          </cell>
          <cell r="C538">
            <v>72</v>
          </cell>
          <cell r="D538" t="str">
            <v>2X</v>
          </cell>
          <cell r="E538" t="str">
            <v>N</v>
          </cell>
          <cell r="F538">
            <v>4.5499999999999999E-2</v>
          </cell>
        </row>
        <row r="539">
          <cell r="A539" t="str">
            <v>25.1.9X.0</v>
          </cell>
          <cell r="B539">
            <v>25</v>
          </cell>
          <cell r="C539">
            <v>1</v>
          </cell>
          <cell r="D539" t="str">
            <v>9X</v>
          </cell>
          <cell r="E539">
            <v>0</v>
          </cell>
          <cell r="F539">
            <v>0</v>
          </cell>
        </row>
        <row r="540">
          <cell r="A540" t="str">
            <v>25.1.9X.A</v>
          </cell>
          <cell r="B540">
            <v>25</v>
          </cell>
          <cell r="C540">
            <v>1</v>
          </cell>
          <cell r="D540" t="str">
            <v>9X</v>
          </cell>
          <cell r="E540" t="str">
            <v>A</v>
          </cell>
          <cell r="F540">
            <v>0</v>
          </cell>
        </row>
        <row r="541">
          <cell r="A541" t="str">
            <v>26.1.1X.0</v>
          </cell>
          <cell r="B541">
            <v>26</v>
          </cell>
          <cell r="C541">
            <v>1</v>
          </cell>
          <cell r="D541" t="str">
            <v>1X</v>
          </cell>
          <cell r="E541">
            <v>0</v>
          </cell>
          <cell r="F541">
            <v>4.3499999999999997E-2</v>
          </cell>
        </row>
        <row r="542">
          <cell r="A542" t="str">
            <v>26.3.1X.0</v>
          </cell>
          <cell r="B542">
            <v>26</v>
          </cell>
          <cell r="C542">
            <v>3</v>
          </cell>
          <cell r="D542" t="str">
            <v>1X</v>
          </cell>
          <cell r="E542">
            <v>0</v>
          </cell>
          <cell r="F542">
            <v>4.3499999999999997E-2</v>
          </cell>
        </row>
        <row r="543">
          <cell r="A543" t="str">
            <v>26.1.1X.1</v>
          </cell>
          <cell r="B543">
            <v>26</v>
          </cell>
          <cell r="C543">
            <v>1</v>
          </cell>
          <cell r="D543" t="str">
            <v>1X</v>
          </cell>
          <cell r="E543">
            <v>1</v>
          </cell>
          <cell r="F543">
            <v>4.3499999999999997E-2</v>
          </cell>
        </row>
        <row r="544">
          <cell r="A544" t="str">
            <v>26.1.1X.2</v>
          </cell>
          <cell r="B544">
            <v>26</v>
          </cell>
          <cell r="C544">
            <v>1</v>
          </cell>
          <cell r="D544" t="str">
            <v>1X</v>
          </cell>
          <cell r="E544">
            <v>2</v>
          </cell>
          <cell r="F544">
            <v>4.3499999999999997E-2</v>
          </cell>
        </row>
        <row r="545">
          <cell r="A545" t="str">
            <v>26.1.1X.3</v>
          </cell>
          <cell r="B545">
            <v>26</v>
          </cell>
          <cell r="C545">
            <v>1</v>
          </cell>
          <cell r="D545" t="str">
            <v>1X</v>
          </cell>
          <cell r="E545">
            <v>3</v>
          </cell>
          <cell r="F545">
            <v>4.3499999999999997E-2</v>
          </cell>
        </row>
        <row r="546">
          <cell r="A546" t="str">
            <v>26.71.1X.3</v>
          </cell>
          <cell r="B546">
            <v>26</v>
          </cell>
          <cell r="C546">
            <v>71</v>
          </cell>
          <cell r="D546" t="str">
            <v>1X</v>
          </cell>
          <cell r="E546">
            <v>3</v>
          </cell>
          <cell r="F546">
            <v>4.3499999999999997E-2</v>
          </cell>
        </row>
        <row r="547">
          <cell r="A547" t="str">
            <v>26.1.1X.A</v>
          </cell>
          <cell r="B547">
            <v>26</v>
          </cell>
          <cell r="C547">
            <v>1</v>
          </cell>
          <cell r="D547" t="str">
            <v>1X</v>
          </cell>
          <cell r="E547" t="str">
            <v>A</v>
          </cell>
          <cell r="F547">
            <v>4.3499999999999997E-2</v>
          </cell>
        </row>
        <row r="548">
          <cell r="A548" t="str">
            <v>26.3.1X.A</v>
          </cell>
          <cell r="B548">
            <v>26</v>
          </cell>
          <cell r="C548">
            <v>3</v>
          </cell>
          <cell r="D548" t="str">
            <v>1X</v>
          </cell>
          <cell r="E548" t="str">
            <v>A</v>
          </cell>
          <cell r="F548">
            <v>4.3499999999999997E-2</v>
          </cell>
        </row>
        <row r="549">
          <cell r="A549" t="str">
            <v>26.14.1X.A</v>
          </cell>
          <cell r="B549">
            <v>26</v>
          </cell>
          <cell r="C549">
            <v>14</v>
          </cell>
          <cell r="D549" t="str">
            <v>1X</v>
          </cell>
          <cell r="E549" t="str">
            <v>A</v>
          </cell>
          <cell r="F549">
            <v>4.3499999999999997E-2</v>
          </cell>
        </row>
        <row r="550">
          <cell r="A550" t="str">
            <v>26.71.1X.B</v>
          </cell>
          <cell r="B550">
            <v>26</v>
          </cell>
          <cell r="C550">
            <v>71</v>
          </cell>
          <cell r="D550" t="str">
            <v>1X</v>
          </cell>
          <cell r="E550" t="str">
            <v>B</v>
          </cell>
          <cell r="F550">
            <v>4.3499999999999997E-2</v>
          </cell>
        </row>
        <row r="551">
          <cell r="A551" t="str">
            <v>26.1.1X.I</v>
          </cell>
          <cell r="B551">
            <v>26</v>
          </cell>
          <cell r="C551">
            <v>1</v>
          </cell>
          <cell r="D551" t="str">
            <v>1X</v>
          </cell>
          <cell r="E551" t="str">
            <v>I</v>
          </cell>
          <cell r="F551">
            <v>4.3499999999999997E-2</v>
          </cell>
        </row>
        <row r="552">
          <cell r="A552" t="str">
            <v>26.14.1X.I</v>
          </cell>
          <cell r="B552">
            <v>26</v>
          </cell>
          <cell r="C552">
            <v>14</v>
          </cell>
          <cell r="D552" t="str">
            <v>1X</v>
          </cell>
          <cell r="E552" t="str">
            <v>I</v>
          </cell>
          <cell r="F552">
            <v>4.3499999999999997E-2</v>
          </cell>
        </row>
        <row r="553">
          <cell r="A553" t="str">
            <v>26.1.1X.N</v>
          </cell>
          <cell r="B553">
            <v>26</v>
          </cell>
          <cell r="C553">
            <v>1</v>
          </cell>
          <cell r="D553" t="str">
            <v>1X</v>
          </cell>
          <cell r="E553" t="str">
            <v>N</v>
          </cell>
          <cell r="F553">
            <v>4.3499999999999997E-2</v>
          </cell>
        </row>
        <row r="554">
          <cell r="A554" t="str">
            <v>26.0B.1X.N</v>
          </cell>
          <cell r="B554">
            <v>26</v>
          </cell>
          <cell r="C554" t="str">
            <v>0B</v>
          </cell>
          <cell r="D554" t="str">
            <v>1X</v>
          </cell>
          <cell r="E554" t="str">
            <v>N</v>
          </cell>
          <cell r="F554">
            <v>4.3499999999999997E-2</v>
          </cell>
        </row>
        <row r="555">
          <cell r="A555" t="str">
            <v>26.0E.1X.N</v>
          </cell>
          <cell r="B555">
            <v>26</v>
          </cell>
          <cell r="C555" t="str">
            <v>0E</v>
          </cell>
          <cell r="D555" t="str">
            <v>1X</v>
          </cell>
          <cell r="E555" t="str">
            <v>N</v>
          </cell>
          <cell r="F555">
            <v>4.3499999999999997E-2</v>
          </cell>
        </row>
        <row r="556">
          <cell r="A556" t="str">
            <v>26.0M.1X.N</v>
          </cell>
          <cell r="B556">
            <v>26</v>
          </cell>
          <cell r="C556" t="str">
            <v>0M</v>
          </cell>
          <cell r="D556" t="str">
            <v>1X</v>
          </cell>
          <cell r="E556" t="str">
            <v>N</v>
          </cell>
          <cell r="F556">
            <v>4.3499999999999997E-2</v>
          </cell>
        </row>
        <row r="557">
          <cell r="A557" t="str">
            <v>26.27.1X.N</v>
          </cell>
          <cell r="B557">
            <v>26</v>
          </cell>
          <cell r="C557">
            <v>27</v>
          </cell>
          <cell r="D557" t="str">
            <v>1X</v>
          </cell>
          <cell r="E557" t="str">
            <v>N</v>
          </cell>
          <cell r="F557">
            <v>4.3499999999999997E-2</v>
          </cell>
        </row>
        <row r="558">
          <cell r="A558" t="str">
            <v>26.72.1X.N</v>
          </cell>
          <cell r="B558">
            <v>26</v>
          </cell>
          <cell r="C558">
            <v>72</v>
          </cell>
          <cell r="D558" t="str">
            <v>1X</v>
          </cell>
          <cell r="E558" t="str">
            <v>N</v>
          </cell>
          <cell r="F558">
            <v>4.3499999999999997E-2</v>
          </cell>
        </row>
        <row r="559">
          <cell r="A559" t="str">
            <v>26.7P.1X.N</v>
          </cell>
          <cell r="B559">
            <v>26</v>
          </cell>
          <cell r="C559" t="str">
            <v>7P</v>
          </cell>
          <cell r="D559" t="str">
            <v>1X</v>
          </cell>
          <cell r="E559" t="str">
            <v>N</v>
          </cell>
          <cell r="F559">
            <v>4.3499999999999997E-2</v>
          </cell>
        </row>
        <row r="560">
          <cell r="A560" t="str">
            <v>26.7U.1X.N</v>
          </cell>
          <cell r="B560">
            <v>26</v>
          </cell>
          <cell r="C560" t="str">
            <v>7U</v>
          </cell>
          <cell r="D560" t="str">
            <v>1X</v>
          </cell>
          <cell r="E560" t="str">
            <v>N</v>
          </cell>
          <cell r="F560">
            <v>4.3499999999999997E-2</v>
          </cell>
        </row>
        <row r="561">
          <cell r="A561" t="str">
            <v>26.1.3X.0</v>
          </cell>
          <cell r="B561">
            <v>26</v>
          </cell>
          <cell r="C561">
            <v>1</v>
          </cell>
          <cell r="D561" t="str">
            <v>3X</v>
          </cell>
          <cell r="E561">
            <v>0</v>
          </cell>
          <cell r="F561">
            <v>7.6899999999999996E-2</v>
          </cell>
        </row>
        <row r="562">
          <cell r="A562" t="str">
            <v>26.1.3X.A</v>
          </cell>
          <cell r="B562">
            <v>26</v>
          </cell>
          <cell r="C562">
            <v>1</v>
          </cell>
          <cell r="D562" t="str">
            <v>3X</v>
          </cell>
          <cell r="E562" t="str">
            <v>A</v>
          </cell>
          <cell r="F562">
            <v>7.6899999999999996E-2</v>
          </cell>
        </row>
        <row r="563">
          <cell r="A563" t="str">
            <v>26.1.3X.N</v>
          </cell>
          <cell r="B563">
            <v>26</v>
          </cell>
          <cell r="C563">
            <v>1</v>
          </cell>
          <cell r="D563" t="str">
            <v>3X</v>
          </cell>
          <cell r="E563" t="str">
            <v>N</v>
          </cell>
          <cell r="F563">
            <v>7.6899999999999996E-2</v>
          </cell>
        </row>
        <row r="564">
          <cell r="A564" t="str">
            <v>26.0B.3X.N</v>
          </cell>
          <cell r="B564">
            <v>26</v>
          </cell>
          <cell r="C564" t="str">
            <v>0B</v>
          </cell>
          <cell r="D564" t="str">
            <v>3X</v>
          </cell>
          <cell r="E564" t="str">
            <v>N</v>
          </cell>
          <cell r="F564">
            <v>7.6899999999999996E-2</v>
          </cell>
        </row>
        <row r="565">
          <cell r="A565" t="str">
            <v>26.0E.3X.N</v>
          </cell>
          <cell r="B565">
            <v>26</v>
          </cell>
          <cell r="C565" t="str">
            <v>0E</v>
          </cell>
          <cell r="D565" t="str">
            <v>3X</v>
          </cell>
          <cell r="E565" t="str">
            <v>N</v>
          </cell>
          <cell r="F565">
            <v>7.6899999999999996E-2</v>
          </cell>
        </row>
        <row r="566">
          <cell r="A566" t="str">
            <v>26.27.3X.N</v>
          </cell>
          <cell r="B566">
            <v>26</v>
          </cell>
          <cell r="C566">
            <v>27</v>
          </cell>
          <cell r="D566" t="str">
            <v>3X</v>
          </cell>
          <cell r="E566" t="str">
            <v>N</v>
          </cell>
          <cell r="F566">
            <v>7.6899999999999996E-2</v>
          </cell>
        </row>
        <row r="567">
          <cell r="A567" t="str">
            <v>26.72.3X.N</v>
          </cell>
          <cell r="B567">
            <v>26</v>
          </cell>
          <cell r="C567">
            <v>72</v>
          </cell>
          <cell r="D567" t="str">
            <v>3X</v>
          </cell>
          <cell r="E567" t="str">
            <v>N</v>
          </cell>
          <cell r="F567">
            <v>7.6899999999999996E-2</v>
          </cell>
        </row>
        <row r="568">
          <cell r="A568" t="str">
            <v>26.7P.3X.N</v>
          </cell>
          <cell r="B568">
            <v>26</v>
          </cell>
          <cell r="C568" t="str">
            <v>7P</v>
          </cell>
          <cell r="D568" t="str">
            <v>3X</v>
          </cell>
          <cell r="E568" t="str">
            <v>N</v>
          </cell>
          <cell r="F568">
            <v>7.6899999999999996E-2</v>
          </cell>
        </row>
        <row r="569">
          <cell r="A569" t="str">
            <v>26.7U.3X.N</v>
          </cell>
          <cell r="B569">
            <v>26</v>
          </cell>
          <cell r="C569" t="str">
            <v>7U</v>
          </cell>
          <cell r="D569" t="str">
            <v>3X</v>
          </cell>
          <cell r="E569" t="str">
            <v>N</v>
          </cell>
          <cell r="F569">
            <v>7.6899999999999996E-2</v>
          </cell>
        </row>
        <row r="570">
          <cell r="A570" t="str">
            <v>26.1.9X.0</v>
          </cell>
          <cell r="B570">
            <v>26</v>
          </cell>
          <cell r="C570">
            <v>1</v>
          </cell>
          <cell r="D570" t="str">
            <v>9X</v>
          </cell>
          <cell r="E570">
            <v>0</v>
          </cell>
          <cell r="F570">
            <v>0</v>
          </cell>
        </row>
        <row r="571">
          <cell r="A571" t="str">
            <v>26.1.9X.A</v>
          </cell>
          <cell r="B571">
            <v>26</v>
          </cell>
          <cell r="C571">
            <v>1</v>
          </cell>
          <cell r="D571" t="str">
            <v>9X</v>
          </cell>
          <cell r="E571" t="str">
            <v>A</v>
          </cell>
          <cell r="F571">
            <v>0</v>
          </cell>
        </row>
        <row r="572">
          <cell r="A572" t="str">
            <v>27.1.1X.0</v>
          </cell>
          <cell r="B572">
            <v>27</v>
          </cell>
          <cell r="C572">
            <v>1</v>
          </cell>
          <cell r="D572" t="str">
            <v>1X</v>
          </cell>
          <cell r="E572">
            <v>0</v>
          </cell>
          <cell r="F572">
            <v>2.9399999999999999E-2</v>
          </cell>
        </row>
        <row r="573">
          <cell r="A573" t="str">
            <v>27.3.1X.0</v>
          </cell>
          <cell r="B573">
            <v>27</v>
          </cell>
          <cell r="C573">
            <v>3</v>
          </cell>
          <cell r="D573" t="str">
            <v>1X</v>
          </cell>
          <cell r="E573">
            <v>0</v>
          </cell>
          <cell r="F573">
            <v>2.9399999999999999E-2</v>
          </cell>
        </row>
        <row r="574">
          <cell r="A574" t="str">
            <v>27.1.1X.1</v>
          </cell>
          <cell r="B574">
            <v>27</v>
          </cell>
          <cell r="C574">
            <v>1</v>
          </cell>
          <cell r="D574" t="str">
            <v>1X</v>
          </cell>
          <cell r="E574">
            <v>1</v>
          </cell>
          <cell r="F574">
            <v>2.9399999999999999E-2</v>
          </cell>
        </row>
        <row r="575">
          <cell r="A575" t="str">
            <v>27.1.1X.2</v>
          </cell>
          <cell r="B575">
            <v>27</v>
          </cell>
          <cell r="C575">
            <v>1</v>
          </cell>
          <cell r="D575" t="str">
            <v>1X</v>
          </cell>
          <cell r="E575">
            <v>2</v>
          </cell>
          <cell r="F575">
            <v>2.9399999999999999E-2</v>
          </cell>
        </row>
        <row r="576">
          <cell r="A576" t="str">
            <v>27.1.1X.3</v>
          </cell>
          <cell r="B576">
            <v>27</v>
          </cell>
          <cell r="C576">
            <v>1</v>
          </cell>
          <cell r="D576" t="str">
            <v>1X</v>
          </cell>
          <cell r="E576">
            <v>3</v>
          </cell>
          <cell r="F576">
            <v>2.9399999999999999E-2</v>
          </cell>
        </row>
        <row r="577">
          <cell r="A577" t="str">
            <v>27.71.1X.3</v>
          </cell>
          <cell r="B577">
            <v>27</v>
          </cell>
          <cell r="C577">
            <v>71</v>
          </cell>
          <cell r="D577" t="str">
            <v>1X</v>
          </cell>
          <cell r="E577">
            <v>3</v>
          </cell>
          <cell r="F577">
            <v>2.9399999999999999E-2</v>
          </cell>
        </row>
        <row r="578">
          <cell r="A578" t="str">
            <v>27.1.1X.A</v>
          </cell>
          <cell r="B578">
            <v>27</v>
          </cell>
          <cell r="C578">
            <v>1</v>
          </cell>
          <cell r="D578" t="str">
            <v>1X</v>
          </cell>
          <cell r="E578" t="str">
            <v>A</v>
          </cell>
          <cell r="F578">
            <v>2.9399999999999999E-2</v>
          </cell>
        </row>
        <row r="579">
          <cell r="A579" t="str">
            <v>27.3.1X.A</v>
          </cell>
          <cell r="B579">
            <v>27</v>
          </cell>
          <cell r="C579">
            <v>3</v>
          </cell>
          <cell r="D579" t="str">
            <v>1X</v>
          </cell>
          <cell r="E579" t="str">
            <v>A</v>
          </cell>
          <cell r="F579">
            <v>2.9399999999999999E-2</v>
          </cell>
        </row>
        <row r="580">
          <cell r="A580" t="str">
            <v>27.71.1X.B</v>
          </cell>
          <cell r="B580">
            <v>27</v>
          </cell>
          <cell r="C580">
            <v>71</v>
          </cell>
          <cell r="D580" t="str">
            <v>1X</v>
          </cell>
          <cell r="E580" t="str">
            <v>B</v>
          </cell>
          <cell r="F580">
            <v>2.9399999999999999E-2</v>
          </cell>
        </row>
        <row r="581">
          <cell r="A581" t="str">
            <v>27.1.1X.I</v>
          </cell>
          <cell r="B581">
            <v>27</v>
          </cell>
          <cell r="C581">
            <v>1</v>
          </cell>
          <cell r="D581" t="str">
            <v>1X</v>
          </cell>
          <cell r="E581" t="str">
            <v>I</v>
          </cell>
          <cell r="F581">
            <v>2.9399999999999999E-2</v>
          </cell>
        </row>
        <row r="582">
          <cell r="A582" t="str">
            <v>27.14.1X.I</v>
          </cell>
          <cell r="B582">
            <v>27</v>
          </cell>
          <cell r="C582">
            <v>14</v>
          </cell>
          <cell r="D582" t="str">
            <v>1X</v>
          </cell>
          <cell r="E582" t="str">
            <v>I</v>
          </cell>
          <cell r="F582">
            <v>2.9399999999999999E-2</v>
          </cell>
        </row>
        <row r="583">
          <cell r="A583" t="str">
            <v>27.1.1X.N</v>
          </cell>
          <cell r="B583">
            <v>27</v>
          </cell>
          <cell r="C583">
            <v>1</v>
          </cell>
          <cell r="D583" t="str">
            <v>1X</v>
          </cell>
          <cell r="E583" t="str">
            <v>N</v>
          </cell>
          <cell r="F583">
            <v>2.9399999999999999E-2</v>
          </cell>
        </row>
        <row r="584">
          <cell r="A584" t="str">
            <v>27.0B.1X.N</v>
          </cell>
          <cell r="B584">
            <v>27</v>
          </cell>
          <cell r="C584" t="str">
            <v>0B</v>
          </cell>
          <cell r="D584" t="str">
            <v>1X</v>
          </cell>
          <cell r="E584" t="str">
            <v>N</v>
          </cell>
          <cell r="F584">
            <v>2.9399999999999999E-2</v>
          </cell>
        </row>
        <row r="585">
          <cell r="A585" t="str">
            <v>27.0E.1X.N</v>
          </cell>
          <cell r="B585">
            <v>27</v>
          </cell>
          <cell r="C585" t="str">
            <v>0E</v>
          </cell>
          <cell r="D585" t="str">
            <v>1X</v>
          </cell>
          <cell r="E585" t="str">
            <v>N</v>
          </cell>
          <cell r="F585">
            <v>2.9399999999999999E-2</v>
          </cell>
        </row>
        <row r="586">
          <cell r="A586" t="str">
            <v>27.0M.1X.N</v>
          </cell>
          <cell r="B586">
            <v>27</v>
          </cell>
          <cell r="C586" t="str">
            <v>0M</v>
          </cell>
          <cell r="D586" t="str">
            <v>1X</v>
          </cell>
          <cell r="E586" t="str">
            <v>N</v>
          </cell>
          <cell r="F586">
            <v>2.9399999999999999E-2</v>
          </cell>
        </row>
        <row r="587">
          <cell r="A587" t="str">
            <v>27.14.1X.N</v>
          </cell>
          <cell r="B587">
            <v>27</v>
          </cell>
          <cell r="C587">
            <v>14</v>
          </cell>
          <cell r="D587" t="str">
            <v>1X</v>
          </cell>
          <cell r="E587" t="str">
            <v>N</v>
          </cell>
          <cell r="F587">
            <v>2.9399999999999999E-2</v>
          </cell>
        </row>
        <row r="588">
          <cell r="A588" t="str">
            <v>27.72.1X.N</v>
          </cell>
          <cell r="B588">
            <v>27</v>
          </cell>
          <cell r="C588">
            <v>72</v>
          </cell>
          <cell r="D588" t="str">
            <v>1X</v>
          </cell>
          <cell r="E588" t="str">
            <v>N</v>
          </cell>
          <cell r="F588">
            <v>2.9399999999999999E-2</v>
          </cell>
        </row>
        <row r="589">
          <cell r="A589" t="str">
            <v>27.7P.1X.N</v>
          </cell>
          <cell r="B589">
            <v>27</v>
          </cell>
          <cell r="C589" t="str">
            <v>7P</v>
          </cell>
          <cell r="D589" t="str">
            <v>1X</v>
          </cell>
          <cell r="E589" t="str">
            <v>N</v>
          </cell>
          <cell r="F589">
            <v>2.9399999999999999E-2</v>
          </cell>
        </row>
        <row r="590">
          <cell r="A590" t="str">
            <v>27.7U.1X.N</v>
          </cell>
          <cell r="B590">
            <v>27</v>
          </cell>
          <cell r="C590" t="str">
            <v>7U</v>
          </cell>
          <cell r="D590" t="str">
            <v>1X</v>
          </cell>
          <cell r="E590" t="str">
            <v>N</v>
          </cell>
          <cell r="F590">
            <v>2.9399999999999999E-2</v>
          </cell>
        </row>
        <row r="591">
          <cell r="A591" t="str">
            <v>27.1.1X.P</v>
          </cell>
          <cell r="B591">
            <v>27</v>
          </cell>
          <cell r="C591">
            <v>1</v>
          </cell>
          <cell r="D591" t="str">
            <v>1X</v>
          </cell>
          <cell r="E591" t="str">
            <v>P</v>
          </cell>
          <cell r="F591">
            <v>2.9399999999999999E-2</v>
          </cell>
        </row>
        <row r="592">
          <cell r="A592" t="str">
            <v>27.1.3X.0</v>
          </cell>
          <cell r="B592">
            <v>27</v>
          </cell>
          <cell r="C592">
            <v>1</v>
          </cell>
          <cell r="D592" t="str">
            <v>3X</v>
          </cell>
          <cell r="E592">
            <v>0</v>
          </cell>
          <cell r="F592">
            <v>5.0099999999999999E-2</v>
          </cell>
        </row>
        <row r="593">
          <cell r="A593" t="str">
            <v>27.1.3X.A</v>
          </cell>
          <cell r="B593">
            <v>27</v>
          </cell>
          <cell r="C593">
            <v>1</v>
          </cell>
          <cell r="D593" t="str">
            <v>3X</v>
          </cell>
          <cell r="E593" t="str">
            <v>A</v>
          </cell>
          <cell r="F593">
            <v>5.0099999999999999E-2</v>
          </cell>
        </row>
        <row r="594">
          <cell r="A594" t="str">
            <v>27.1.3X.N</v>
          </cell>
          <cell r="B594">
            <v>27</v>
          </cell>
          <cell r="C594">
            <v>1</v>
          </cell>
          <cell r="D594" t="str">
            <v>3X</v>
          </cell>
          <cell r="E594" t="str">
            <v>N</v>
          </cell>
          <cell r="F594">
            <v>5.0099999999999999E-2</v>
          </cell>
        </row>
        <row r="595">
          <cell r="A595" t="str">
            <v>27.72.3X.N</v>
          </cell>
          <cell r="B595">
            <v>27</v>
          </cell>
          <cell r="C595">
            <v>72</v>
          </cell>
          <cell r="D595" t="str">
            <v>3X</v>
          </cell>
          <cell r="E595" t="str">
            <v>N</v>
          </cell>
          <cell r="F595">
            <v>5.0099999999999999E-2</v>
          </cell>
        </row>
        <row r="596">
          <cell r="A596" t="str">
            <v>27.7U.3X.N</v>
          </cell>
          <cell r="B596">
            <v>27</v>
          </cell>
          <cell r="C596" t="str">
            <v>7U</v>
          </cell>
          <cell r="D596" t="str">
            <v>3X</v>
          </cell>
          <cell r="E596" t="str">
            <v>N</v>
          </cell>
          <cell r="F596">
            <v>5.0099999999999999E-2</v>
          </cell>
        </row>
        <row r="597">
          <cell r="A597" t="str">
            <v>27.1.9X.0</v>
          </cell>
          <cell r="B597">
            <v>27</v>
          </cell>
          <cell r="C597">
            <v>1</v>
          </cell>
          <cell r="D597" t="str">
            <v>9X</v>
          </cell>
          <cell r="E597">
            <v>0</v>
          </cell>
          <cell r="F597">
            <v>0</v>
          </cell>
        </row>
        <row r="598">
          <cell r="A598" t="str">
            <v>27.1.9X.A</v>
          </cell>
          <cell r="B598">
            <v>27</v>
          </cell>
          <cell r="C598">
            <v>1</v>
          </cell>
          <cell r="D598" t="str">
            <v>9X</v>
          </cell>
          <cell r="E598" t="str">
            <v>A</v>
          </cell>
          <cell r="F598">
            <v>0</v>
          </cell>
        </row>
        <row r="599">
          <cell r="A599" t="str">
            <v>29.1.0.0</v>
          </cell>
          <cell r="B599">
            <v>29</v>
          </cell>
          <cell r="C599">
            <v>1</v>
          </cell>
          <cell r="D599">
            <v>0</v>
          </cell>
          <cell r="E599">
            <v>0</v>
          </cell>
          <cell r="F599">
            <v>2.9399999999999999E-2</v>
          </cell>
        </row>
        <row r="600">
          <cell r="A600" t="str">
            <v>29.1.0.A</v>
          </cell>
          <cell r="B600">
            <v>29</v>
          </cell>
          <cell r="C600">
            <v>1</v>
          </cell>
          <cell r="D600">
            <v>0</v>
          </cell>
          <cell r="E600" t="str">
            <v>A</v>
          </cell>
          <cell r="F600">
            <v>2.9399999999999999E-2</v>
          </cell>
        </row>
        <row r="601">
          <cell r="A601" t="str">
            <v>29.1.0.I</v>
          </cell>
          <cell r="B601">
            <v>29</v>
          </cell>
          <cell r="C601">
            <v>1</v>
          </cell>
          <cell r="D601">
            <v>0</v>
          </cell>
          <cell r="E601" t="str">
            <v>I</v>
          </cell>
          <cell r="F601">
            <v>2.9399999999999999E-2</v>
          </cell>
        </row>
        <row r="602">
          <cell r="A602" t="str">
            <v>29.1.0.N</v>
          </cell>
          <cell r="B602">
            <v>29</v>
          </cell>
          <cell r="C602">
            <v>1</v>
          </cell>
          <cell r="D602">
            <v>0</v>
          </cell>
          <cell r="E602" t="str">
            <v>N</v>
          </cell>
          <cell r="F602">
            <v>2.9399999999999999E-2</v>
          </cell>
        </row>
        <row r="603">
          <cell r="A603" t="str">
            <v>29.7U.0.N</v>
          </cell>
          <cell r="B603">
            <v>29</v>
          </cell>
          <cell r="C603" t="str">
            <v>7U</v>
          </cell>
          <cell r="D603">
            <v>0</v>
          </cell>
          <cell r="E603" t="str">
            <v>N</v>
          </cell>
          <cell r="F603">
            <v>2.9399999999999999E-2</v>
          </cell>
        </row>
        <row r="604">
          <cell r="A604" t="str">
            <v>29.1.98.0</v>
          </cell>
          <cell r="B604">
            <v>29</v>
          </cell>
          <cell r="C604">
            <v>1</v>
          </cell>
          <cell r="D604">
            <v>98</v>
          </cell>
          <cell r="E604">
            <v>0</v>
          </cell>
          <cell r="F604">
            <v>0</v>
          </cell>
        </row>
        <row r="605">
          <cell r="A605" t="str">
            <v>29.1.98.A</v>
          </cell>
          <cell r="B605">
            <v>29</v>
          </cell>
          <cell r="C605">
            <v>1</v>
          </cell>
          <cell r="D605">
            <v>98</v>
          </cell>
          <cell r="E605" t="str">
            <v>A</v>
          </cell>
          <cell r="F605">
            <v>0</v>
          </cell>
        </row>
        <row r="606">
          <cell r="A606" t="str">
            <v>31.1.0.0</v>
          </cell>
          <cell r="B606">
            <v>31</v>
          </cell>
          <cell r="C606">
            <v>1</v>
          </cell>
          <cell r="D606">
            <v>0</v>
          </cell>
          <cell r="E606">
            <v>0</v>
          </cell>
          <cell r="F606">
            <v>2.3300000000000001E-2</v>
          </cell>
        </row>
        <row r="607">
          <cell r="A607" t="str">
            <v>31.12.0.0</v>
          </cell>
          <cell r="B607">
            <v>31</v>
          </cell>
          <cell r="C607">
            <v>12</v>
          </cell>
          <cell r="D607">
            <v>0</v>
          </cell>
          <cell r="E607">
            <v>0</v>
          </cell>
          <cell r="F607">
            <v>2.3300000000000001E-2</v>
          </cell>
        </row>
        <row r="608">
          <cell r="A608" t="str">
            <v>31.1.0.1</v>
          </cell>
          <cell r="B608">
            <v>31</v>
          </cell>
          <cell r="C608">
            <v>1</v>
          </cell>
          <cell r="D608">
            <v>0</v>
          </cell>
          <cell r="E608">
            <v>1</v>
          </cell>
          <cell r="F608">
            <v>2.3300000000000001E-2</v>
          </cell>
        </row>
        <row r="609">
          <cell r="A609" t="str">
            <v>31.1.0.2</v>
          </cell>
          <cell r="B609">
            <v>31</v>
          </cell>
          <cell r="C609">
            <v>1</v>
          </cell>
          <cell r="D609">
            <v>0</v>
          </cell>
          <cell r="E609">
            <v>2</v>
          </cell>
          <cell r="F609">
            <v>2.3300000000000001E-2</v>
          </cell>
        </row>
        <row r="610">
          <cell r="A610" t="str">
            <v>31.1.0.3</v>
          </cell>
          <cell r="B610">
            <v>31</v>
          </cell>
          <cell r="C610">
            <v>1</v>
          </cell>
          <cell r="D610">
            <v>0</v>
          </cell>
          <cell r="E610">
            <v>3</v>
          </cell>
          <cell r="F610">
            <v>2.3300000000000001E-2</v>
          </cell>
        </row>
        <row r="611">
          <cell r="A611" t="str">
            <v>31.71.0.3</v>
          </cell>
          <cell r="B611">
            <v>31</v>
          </cell>
          <cell r="C611">
            <v>71</v>
          </cell>
          <cell r="D611">
            <v>0</v>
          </cell>
          <cell r="E611">
            <v>3</v>
          </cell>
          <cell r="F611">
            <v>2.3300000000000001E-2</v>
          </cell>
        </row>
        <row r="612">
          <cell r="A612" t="str">
            <v>31.1.0.A</v>
          </cell>
          <cell r="B612">
            <v>31</v>
          </cell>
          <cell r="C612">
            <v>1</v>
          </cell>
          <cell r="D612">
            <v>0</v>
          </cell>
          <cell r="E612" t="str">
            <v>A</v>
          </cell>
          <cell r="F612">
            <v>2.3300000000000001E-2</v>
          </cell>
        </row>
        <row r="613">
          <cell r="A613" t="str">
            <v>31.71.0.B</v>
          </cell>
          <cell r="B613">
            <v>31</v>
          </cell>
          <cell r="C613">
            <v>71</v>
          </cell>
          <cell r="D613">
            <v>0</v>
          </cell>
          <cell r="E613" t="str">
            <v>B</v>
          </cell>
          <cell r="F613">
            <v>2.3300000000000001E-2</v>
          </cell>
        </row>
        <row r="614">
          <cell r="A614" t="str">
            <v>31.1.0.I</v>
          </cell>
          <cell r="B614">
            <v>31</v>
          </cell>
          <cell r="C614">
            <v>1</v>
          </cell>
          <cell r="D614">
            <v>0</v>
          </cell>
          <cell r="E614" t="str">
            <v>I</v>
          </cell>
          <cell r="F614">
            <v>2.3300000000000001E-2</v>
          </cell>
        </row>
        <row r="615">
          <cell r="A615" t="str">
            <v>31.1.0.N</v>
          </cell>
          <cell r="B615">
            <v>31</v>
          </cell>
          <cell r="C615">
            <v>1</v>
          </cell>
          <cell r="D615">
            <v>0</v>
          </cell>
          <cell r="E615" t="str">
            <v>N</v>
          </cell>
          <cell r="F615">
            <v>2.3300000000000001E-2</v>
          </cell>
        </row>
        <row r="616">
          <cell r="A616" t="str">
            <v>31.0B.0.N</v>
          </cell>
          <cell r="B616">
            <v>31</v>
          </cell>
          <cell r="C616" t="str">
            <v>0B</v>
          </cell>
          <cell r="D616">
            <v>0</v>
          </cell>
          <cell r="E616" t="str">
            <v>N</v>
          </cell>
          <cell r="F616">
            <v>2.3300000000000001E-2</v>
          </cell>
        </row>
        <row r="617">
          <cell r="A617" t="str">
            <v>31.0E.0.N</v>
          </cell>
          <cell r="B617">
            <v>31</v>
          </cell>
          <cell r="C617" t="str">
            <v>0E</v>
          </cell>
          <cell r="D617">
            <v>0</v>
          </cell>
          <cell r="E617" t="str">
            <v>N</v>
          </cell>
          <cell r="F617">
            <v>2.3300000000000001E-2</v>
          </cell>
        </row>
        <row r="618">
          <cell r="A618" t="str">
            <v>31.0M.0.N</v>
          </cell>
          <cell r="B618">
            <v>31</v>
          </cell>
          <cell r="C618" t="str">
            <v>0M</v>
          </cell>
          <cell r="D618">
            <v>0</v>
          </cell>
          <cell r="E618" t="str">
            <v>N</v>
          </cell>
          <cell r="F618">
            <v>2.3300000000000001E-2</v>
          </cell>
        </row>
        <row r="619">
          <cell r="A619" t="str">
            <v>31.12.0.N</v>
          </cell>
          <cell r="B619">
            <v>31</v>
          </cell>
          <cell r="C619">
            <v>12</v>
          </cell>
          <cell r="D619">
            <v>0</v>
          </cell>
          <cell r="E619" t="str">
            <v>N</v>
          </cell>
          <cell r="F619">
            <v>2.3300000000000001E-2</v>
          </cell>
        </row>
        <row r="620">
          <cell r="A620" t="str">
            <v>31.7P.0.N</v>
          </cell>
          <cell r="B620">
            <v>31</v>
          </cell>
          <cell r="C620" t="str">
            <v>7P</v>
          </cell>
          <cell r="D620">
            <v>0</v>
          </cell>
          <cell r="E620" t="str">
            <v>N</v>
          </cell>
          <cell r="F620">
            <v>2.3300000000000001E-2</v>
          </cell>
        </row>
        <row r="621">
          <cell r="A621" t="str">
            <v>31.7U.0.N</v>
          </cell>
          <cell r="B621">
            <v>31</v>
          </cell>
          <cell r="C621" t="str">
            <v>7U</v>
          </cell>
          <cell r="D621">
            <v>0</v>
          </cell>
          <cell r="E621" t="str">
            <v>N</v>
          </cell>
          <cell r="F621">
            <v>2.3300000000000001E-2</v>
          </cell>
        </row>
        <row r="622">
          <cell r="A622" t="str">
            <v>31.1.98.0</v>
          </cell>
          <cell r="B622">
            <v>31</v>
          </cell>
          <cell r="C622">
            <v>1</v>
          </cell>
          <cell r="D622">
            <v>98</v>
          </cell>
          <cell r="E622">
            <v>0</v>
          </cell>
          <cell r="F622">
            <v>0</v>
          </cell>
        </row>
        <row r="623">
          <cell r="A623" t="str">
            <v>31.1.98.A</v>
          </cell>
          <cell r="B623">
            <v>31</v>
          </cell>
          <cell r="C623">
            <v>1</v>
          </cell>
          <cell r="D623">
            <v>98</v>
          </cell>
          <cell r="E623" t="str">
            <v>A</v>
          </cell>
          <cell r="F623">
            <v>0</v>
          </cell>
        </row>
        <row r="624">
          <cell r="A624" t="str">
            <v>35.1.0.0</v>
          </cell>
          <cell r="B624">
            <v>35</v>
          </cell>
          <cell r="C624">
            <v>1</v>
          </cell>
          <cell r="D624">
            <v>0</v>
          </cell>
          <cell r="E624">
            <v>0</v>
          </cell>
          <cell r="F624">
            <v>2.86E-2</v>
          </cell>
        </row>
        <row r="625">
          <cell r="A625" t="str">
            <v>35.1.0.A</v>
          </cell>
          <cell r="B625">
            <v>35</v>
          </cell>
          <cell r="C625">
            <v>1</v>
          </cell>
          <cell r="D625">
            <v>0</v>
          </cell>
          <cell r="E625" t="str">
            <v>A</v>
          </cell>
          <cell r="F625">
            <v>2.86E-2</v>
          </cell>
        </row>
        <row r="626">
          <cell r="A626" t="str">
            <v>35.1.0.I</v>
          </cell>
          <cell r="B626">
            <v>35</v>
          </cell>
          <cell r="C626">
            <v>1</v>
          </cell>
          <cell r="D626">
            <v>0</v>
          </cell>
          <cell r="E626" t="str">
            <v>I</v>
          </cell>
          <cell r="F626">
            <v>2.86E-2</v>
          </cell>
        </row>
        <row r="627">
          <cell r="A627" t="str">
            <v>35.1.0.N</v>
          </cell>
          <cell r="B627">
            <v>35</v>
          </cell>
          <cell r="C627">
            <v>1</v>
          </cell>
          <cell r="D627">
            <v>0</v>
          </cell>
          <cell r="E627" t="str">
            <v>N</v>
          </cell>
          <cell r="F627">
            <v>2.86E-2</v>
          </cell>
        </row>
        <row r="628">
          <cell r="A628" t="str">
            <v>35.0B.0.N</v>
          </cell>
          <cell r="B628">
            <v>35</v>
          </cell>
          <cell r="C628" t="str">
            <v>0B</v>
          </cell>
          <cell r="D628">
            <v>0</v>
          </cell>
          <cell r="E628" t="str">
            <v>N</v>
          </cell>
          <cell r="F628">
            <v>2.86E-2</v>
          </cell>
        </row>
        <row r="629">
          <cell r="A629" t="str">
            <v>35.0E.0.N</v>
          </cell>
          <cell r="B629">
            <v>35</v>
          </cell>
          <cell r="C629" t="str">
            <v>0E</v>
          </cell>
          <cell r="D629">
            <v>0</v>
          </cell>
          <cell r="E629" t="str">
            <v>N</v>
          </cell>
          <cell r="F629">
            <v>2.86E-2</v>
          </cell>
        </row>
        <row r="630">
          <cell r="A630" t="str">
            <v>35.0U.0.N</v>
          </cell>
          <cell r="B630">
            <v>35</v>
          </cell>
          <cell r="C630" t="str">
            <v>0U</v>
          </cell>
          <cell r="D630">
            <v>0</v>
          </cell>
          <cell r="E630" t="str">
            <v>N</v>
          </cell>
          <cell r="F630">
            <v>2.86E-2</v>
          </cell>
        </row>
        <row r="631">
          <cell r="A631" t="str">
            <v>35.14.0.N</v>
          </cell>
          <cell r="B631">
            <v>35</v>
          </cell>
          <cell r="C631">
            <v>14</v>
          </cell>
          <cell r="D631">
            <v>0</v>
          </cell>
          <cell r="E631" t="str">
            <v>N</v>
          </cell>
          <cell r="F631">
            <v>2.86E-2</v>
          </cell>
        </row>
        <row r="632">
          <cell r="A632" t="str">
            <v>35.27.0.N</v>
          </cell>
          <cell r="B632">
            <v>35</v>
          </cell>
          <cell r="C632">
            <v>27</v>
          </cell>
          <cell r="D632">
            <v>0</v>
          </cell>
          <cell r="E632" t="str">
            <v>N</v>
          </cell>
          <cell r="F632">
            <v>2.86E-2</v>
          </cell>
        </row>
        <row r="633">
          <cell r="A633" t="str">
            <v>35.72.0.N</v>
          </cell>
          <cell r="B633">
            <v>35</v>
          </cell>
          <cell r="C633">
            <v>72</v>
          </cell>
          <cell r="D633">
            <v>0</v>
          </cell>
          <cell r="E633" t="str">
            <v>N</v>
          </cell>
          <cell r="F633">
            <v>2.86E-2</v>
          </cell>
        </row>
        <row r="634">
          <cell r="A634" t="str">
            <v>35.7P.0.N</v>
          </cell>
          <cell r="B634">
            <v>35</v>
          </cell>
          <cell r="C634" t="str">
            <v>7P</v>
          </cell>
          <cell r="D634">
            <v>0</v>
          </cell>
          <cell r="E634" t="str">
            <v>N</v>
          </cell>
          <cell r="F634">
            <v>2.86E-2</v>
          </cell>
        </row>
        <row r="635">
          <cell r="A635" t="str">
            <v>35.1.98.0</v>
          </cell>
          <cell r="B635">
            <v>35</v>
          </cell>
          <cell r="C635">
            <v>1</v>
          </cell>
          <cell r="D635">
            <v>98</v>
          </cell>
          <cell r="E635">
            <v>0</v>
          </cell>
          <cell r="F635">
            <v>0</v>
          </cell>
        </row>
        <row r="636">
          <cell r="A636" t="str">
            <v>35.1.98.A</v>
          </cell>
          <cell r="B636">
            <v>35</v>
          </cell>
          <cell r="C636">
            <v>1</v>
          </cell>
          <cell r="D636">
            <v>98</v>
          </cell>
          <cell r="E636" t="str">
            <v>A</v>
          </cell>
          <cell r="F636">
            <v>0</v>
          </cell>
        </row>
        <row r="637">
          <cell r="A637" t="str">
            <v>37.1.0.0</v>
          </cell>
          <cell r="B637">
            <v>37</v>
          </cell>
          <cell r="C637">
            <v>1</v>
          </cell>
          <cell r="D637">
            <v>0</v>
          </cell>
          <cell r="E637">
            <v>0</v>
          </cell>
          <cell r="F637">
            <v>6.25E-2</v>
          </cell>
        </row>
        <row r="638">
          <cell r="A638" t="str">
            <v>37.15.0.0</v>
          </cell>
          <cell r="B638">
            <v>37</v>
          </cell>
          <cell r="C638">
            <v>15</v>
          </cell>
          <cell r="D638">
            <v>0</v>
          </cell>
          <cell r="E638">
            <v>0</v>
          </cell>
          <cell r="F638">
            <v>6.25E-2</v>
          </cell>
        </row>
        <row r="639">
          <cell r="A639" t="str">
            <v>37.1.0.A</v>
          </cell>
          <cell r="B639">
            <v>37</v>
          </cell>
          <cell r="C639">
            <v>1</v>
          </cell>
          <cell r="D639">
            <v>0</v>
          </cell>
          <cell r="E639" t="str">
            <v>A</v>
          </cell>
          <cell r="F639">
            <v>6.25E-2</v>
          </cell>
        </row>
        <row r="640">
          <cell r="A640" t="str">
            <v>37.15.0.A</v>
          </cell>
          <cell r="B640">
            <v>37</v>
          </cell>
          <cell r="C640">
            <v>15</v>
          </cell>
          <cell r="D640">
            <v>0</v>
          </cell>
          <cell r="E640" t="str">
            <v>A</v>
          </cell>
          <cell r="F640">
            <v>6.25E-2</v>
          </cell>
        </row>
        <row r="641">
          <cell r="A641" t="str">
            <v>37.1.0.I</v>
          </cell>
          <cell r="B641">
            <v>37</v>
          </cell>
          <cell r="C641">
            <v>1</v>
          </cell>
          <cell r="D641">
            <v>0</v>
          </cell>
          <cell r="E641" t="str">
            <v>I</v>
          </cell>
          <cell r="F641">
            <v>6.25E-2</v>
          </cell>
        </row>
        <row r="642">
          <cell r="A642" t="str">
            <v>37.1.0.N</v>
          </cell>
          <cell r="B642">
            <v>37</v>
          </cell>
          <cell r="C642">
            <v>1</v>
          </cell>
          <cell r="D642">
            <v>0</v>
          </cell>
          <cell r="E642" t="str">
            <v>N</v>
          </cell>
          <cell r="F642">
            <v>6.25E-2</v>
          </cell>
        </row>
        <row r="643">
          <cell r="A643" t="str">
            <v>37.0E.0.N</v>
          </cell>
          <cell r="B643">
            <v>37</v>
          </cell>
          <cell r="C643" t="str">
            <v>0E</v>
          </cell>
          <cell r="D643">
            <v>0</v>
          </cell>
          <cell r="E643" t="str">
            <v>N</v>
          </cell>
          <cell r="F643">
            <v>6.25E-2</v>
          </cell>
        </row>
        <row r="644">
          <cell r="A644" t="str">
            <v>37.0M.0.N</v>
          </cell>
          <cell r="B644">
            <v>37</v>
          </cell>
          <cell r="C644" t="str">
            <v>0M</v>
          </cell>
          <cell r="D644">
            <v>0</v>
          </cell>
          <cell r="E644" t="str">
            <v>N</v>
          </cell>
          <cell r="F644">
            <v>6.25E-2</v>
          </cell>
        </row>
        <row r="645">
          <cell r="A645" t="str">
            <v>37.12.0.N</v>
          </cell>
          <cell r="B645">
            <v>37</v>
          </cell>
          <cell r="C645">
            <v>12</v>
          </cell>
          <cell r="D645">
            <v>0</v>
          </cell>
          <cell r="E645" t="str">
            <v>N</v>
          </cell>
          <cell r="F645">
            <v>6.25E-2</v>
          </cell>
        </row>
        <row r="646">
          <cell r="A646" t="str">
            <v>37.14.0.N</v>
          </cell>
          <cell r="B646">
            <v>37</v>
          </cell>
          <cell r="C646">
            <v>14</v>
          </cell>
          <cell r="D646">
            <v>0</v>
          </cell>
          <cell r="E646" t="str">
            <v>N</v>
          </cell>
          <cell r="F646">
            <v>6.25E-2</v>
          </cell>
        </row>
        <row r="647">
          <cell r="A647" t="str">
            <v>37.7U.0.N</v>
          </cell>
          <cell r="B647">
            <v>37</v>
          </cell>
          <cell r="C647" t="str">
            <v>7U</v>
          </cell>
          <cell r="D647">
            <v>0</v>
          </cell>
          <cell r="E647" t="str">
            <v>N</v>
          </cell>
          <cell r="F647">
            <v>6.25E-2</v>
          </cell>
        </row>
        <row r="648">
          <cell r="A648" t="str">
            <v>37.1.98.0</v>
          </cell>
          <cell r="B648">
            <v>37</v>
          </cell>
          <cell r="C648">
            <v>1</v>
          </cell>
          <cell r="D648">
            <v>98</v>
          </cell>
          <cell r="E648">
            <v>0</v>
          </cell>
          <cell r="F648">
            <v>0</v>
          </cell>
        </row>
        <row r="649">
          <cell r="A649" t="str">
            <v>37.1.98.A</v>
          </cell>
          <cell r="B649">
            <v>37</v>
          </cell>
          <cell r="C649">
            <v>1</v>
          </cell>
          <cell r="D649">
            <v>98</v>
          </cell>
          <cell r="E649" t="str">
            <v>A</v>
          </cell>
          <cell r="F649">
            <v>0</v>
          </cell>
        </row>
        <row r="650">
          <cell r="A650" t="str">
            <v>39.1.10.0</v>
          </cell>
          <cell r="B650">
            <v>39</v>
          </cell>
          <cell r="C650">
            <v>1</v>
          </cell>
          <cell r="D650">
            <v>10</v>
          </cell>
          <cell r="E650">
            <v>0</v>
          </cell>
          <cell r="F650">
            <v>1.9599999999999999E-2</v>
          </cell>
        </row>
        <row r="651">
          <cell r="A651" t="str">
            <v>39.1.10.1</v>
          </cell>
          <cell r="B651">
            <v>39</v>
          </cell>
          <cell r="C651">
            <v>1</v>
          </cell>
          <cell r="D651">
            <v>10</v>
          </cell>
          <cell r="E651">
            <v>1</v>
          </cell>
          <cell r="F651">
            <v>1.9599999999999999E-2</v>
          </cell>
        </row>
        <row r="652">
          <cell r="A652" t="str">
            <v>39.1.10.2</v>
          </cell>
          <cell r="B652">
            <v>39</v>
          </cell>
          <cell r="C652">
            <v>1</v>
          </cell>
          <cell r="D652">
            <v>10</v>
          </cell>
          <cell r="E652">
            <v>2</v>
          </cell>
          <cell r="F652">
            <v>1.9599999999999999E-2</v>
          </cell>
        </row>
        <row r="653">
          <cell r="A653" t="str">
            <v>39.1.10.A</v>
          </cell>
          <cell r="B653">
            <v>39</v>
          </cell>
          <cell r="C653">
            <v>1</v>
          </cell>
          <cell r="D653">
            <v>10</v>
          </cell>
          <cell r="E653" t="str">
            <v>A</v>
          </cell>
          <cell r="F653">
            <v>1.9599999999999999E-2</v>
          </cell>
        </row>
        <row r="654">
          <cell r="A654" t="str">
            <v>39.1.10.I</v>
          </cell>
          <cell r="B654">
            <v>39</v>
          </cell>
          <cell r="C654">
            <v>1</v>
          </cell>
          <cell r="D654">
            <v>10</v>
          </cell>
          <cell r="E654" t="str">
            <v>I</v>
          </cell>
          <cell r="F654">
            <v>1.9599999999999999E-2</v>
          </cell>
        </row>
        <row r="655">
          <cell r="A655" t="str">
            <v>39.1.10.N</v>
          </cell>
          <cell r="B655">
            <v>39</v>
          </cell>
          <cell r="C655">
            <v>1</v>
          </cell>
          <cell r="D655">
            <v>10</v>
          </cell>
          <cell r="E655" t="str">
            <v>N</v>
          </cell>
          <cell r="F655">
            <v>1.9599999999999999E-2</v>
          </cell>
        </row>
        <row r="656">
          <cell r="A656" t="str">
            <v>39.0B.10.N</v>
          </cell>
          <cell r="B656">
            <v>39</v>
          </cell>
          <cell r="C656" t="str">
            <v>0B</v>
          </cell>
          <cell r="D656">
            <v>10</v>
          </cell>
          <cell r="E656" t="str">
            <v>N</v>
          </cell>
          <cell r="F656">
            <v>1.9599999999999999E-2</v>
          </cell>
        </row>
        <row r="657">
          <cell r="A657" t="str">
            <v>39.7U.10.N</v>
          </cell>
          <cell r="B657">
            <v>39</v>
          </cell>
          <cell r="C657" t="str">
            <v>7U</v>
          </cell>
          <cell r="D657">
            <v>10</v>
          </cell>
          <cell r="E657" t="str">
            <v>N</v>
          </cell>
          <cell r="F657">
            <v>1.9599999999999999E-2</v>
          </cell>
        </row>
        <row r="658">
          <cell r="A658" t="str">
            <v>39.1.20.0</v>
          </cell>
          <cell r="B658">
            <v>39</v>
          </cell>
          <cell r="C658">
            <v>1</v>
          </cell>
          <cell r="D658">
            <v>20</v>
          </cell>
          <cell r="E658">
            <v>0</v>
          </cell>
          <cell r="F658">
            <v>1.9599999999999999E-2</v>
          </cell>
        </row>
        <row r="659">
          <cell r="A659" t="str">
            <v>39.3.20.0</v>
          </cell>
          <cell r="B659">
            <v>39</v>
          </cell>
          <cell r="C659">
            <v>3</v>
          </cell>
          <cell r="D659">
            <v>20</v>
          </cell>
          <cell r="E659">
            <v>0</v>
          </cell>
          <cell r="F659">
            <v>1.9599999999999999E-2</v>
          </cell>
        </row>
        <row r="660">
          <cell r="A660" t="str">
            <v>39.18.20.0</v>
          </cell>
          <cell r="B660">
            <v>39</v>
          </cell>
          <cell r="C660">
            <v>18</v>
          </cell>
          <cell r="D660">
            <v>20</v>
          </cell>
          <cell r="E660">
            <v>0</v>
          </cell>
          <cell r="F660">
            <v>1.9599999999999999E-2</v>
          </cell>
        </row>
        <row r="661">
          <cell r="A661" t="str">
            <v>39.1.20.1</v>
          </cell>
          <cell r="B661">
            <v>39</v>
          </cell>
          <cell r="C661">
            <v>1</v>
          </cell>
          <cell r="D661">
            <v>20</v>
          </cell>
          <cell r="E661">
            <v>1</v>
          </cell>
          <cell r="F661">
            <v>1.9599999999999999E-2</v>
          </cell>
        </row>
        <row r="662">
          <cell r="A662" t="str">
            <v>39.1.20.2</v>
          </cell>
          <cell r="B662">
            <v>39</v>
          </cell>
          <cell r="C662">
            <v>1</v>
          </cell>
          <cell r="D662">
            <v>20</v>
          </cell>
          <cell r="E662">
            <v>2</v>
          </cell>
          <cell r="F662">
            <v>1.9599999999999999E-2</v>
          </cell>
        </row>
        <row r="663">
          <cell r="A663" t="str">
            <v>39.1.20.A</v>
          </cell>
          <cell r="B663">
            <v>39</v>
          </cell>
          <cell r="C663">
            <v>1</v>
          </cell>
          <cell r="D663">
            <v>20</v>
          </cell>
          <cell r="E663" t="str">
            <v>A</v>
          </cell>
          <cell r="F663">
            <v>1.9599999999999999E-2</v>
          </cell>
        </row>
        <row r="664">
          <cell r="A664" t="str">
            <v>39.3.20.A</v>
          </cell>
          <cell r="B664">
            <v>39</v>
          </cell>
          <cell r="C664">
            <v>3</v>
          </cell>
          <cell r="D664">
            <v>20</v>
          </cell>
          <cell r="E664" t="str">
            <v>A</v>
          </cell>
          <cell r="F664">
            <v>1.9599999999999999E-2</v>
          </cell>
        </row>
        <row r="665">
          <cell r="A665" t="str">
            <v>39.18.20.A</v>
          </cell>
          <cell r="B665">
            <v>39</v>
          </cell>
          <cell r="C665">
            <v>18</v>
          </cell>
          <cell r="D665">
            <v>20</v>
          </cell>
          <cell r="E665" t="str">
            <v>A</v>
          </cell>
          <cell r="F665">
            <v>1.9599999999999999E-2</v>
          </cell>
        </row>
        <row r="666">
          <cell r="A666" t="str">
            <v>39.1.20.I</v>
          </cell>
          <cell r="B666">
            <v>39</v>
          </cell>
          <cell r="C666">
            <v>1</v>
          </cell>
          <cell r="D666">
            <v>20</v>
          </cell>
          <cell r="E666" t="str">
            <v>I</v>
          </cell>
          <cell r="F666">
            <v>1.9599999999999999E-2</v>
          </cell>
        </row>
        <row r="667">
          <cell r="A667" t="str">
            <v>39.1.20.N</v>
          </cell>
          <cell r="B667">
            <v>39</v>
          </cell>
          <cell r="C667">
            <v>1</v>
          </cell>
          <cell r="D667">
            <v>20</v>
          </cell>
          <cell r="E667" t="str">
            <v>N</v>
          </cell>
          <cell r="F667">
            <v>1.9599999999999999E-2</v>
          </cell>
        </row>
        <row r="668">
          <cell r="A668" t="str">
            <v>39.0E.20.N</v>
          </cell>
          <cell r="B668">
            <v>39</v>
          </cell>
          <cell r="C668" t="str">
            <v>0E</v>
          </cell>
          <cell r="D668">
            <v>20</v>
          </cell>
          <cell r="E668" t="str">
            <v>N</v>
          </cell>
          <cell r="F668">
            <v>1.9599999999999999E-2</v>
          </cell>
        </row>
        <row r="669">
          <cell r="A669" t="str">
            <v>39.0M.20.N</v>
          </cell>
          <cell r="B669">
            <v>39</v>
          </cell>
          <cell r="C669" t="str">
            <v>0M</v>
          </cell>
          <cell r="D669">
            <v>20</v>
          </cell>
          <cell r="E669" t="str">
            <v>N</v>
          </cell>
          <cell r="F669">
            <v>1.9599999999999999E-2</v>
          </cell>
        </row>
        <row r="670">
          <cell r="A670" t="str">
            <v>39.18.20.N</v>
          </cell>
          <cell r="B670">
            <v>39</v>
          </cell>
          <cell r="C670">
            <v>18</v>
          </cell>
          <cell r="D670">
            <v>20</v>
          </cell>
          <cell r="E670" t="str">
            <v>N</v>
          </cell>
          <cell r="F670">
            <v>1.9599999999999999E-2</v>
          </cell>
        </row>
        <row r="671">
          <cell r="A671" t="str">
            <v>39.7P.20.N</v>
          </cell>
          <cell r="B671">
            <v>39</v>
          </cell>
          <cell r="C671" t="str">
            <v>7P</v>
          </cell>
          <cell r="D671">
            <v>20</v>
          </cell>
          <cell r="E671" t="str">
            <v>N</v>
          </cell>
          <cell r="F671">
            <v>1.9599999999999999E-2</v>
          </cell>
        </row>
        <row r="672">
          <cell r="A672" t="str">
            <v>39.7U.20.N</v>
          </cell>
          <cell r="B672">
            <v>39</v>
          </cell>
          <cell r="C672" t="str">
            <v>7U</v>
          </cell>
          <cell r="D672">
            <v>20</v>
          </cell>
          <cell r="E672" t="str">
            <v>N</v>
          </cell>
          <cell r="F672">
            <v>1.9599999999999999E-2</v>
          </cell>
        </row>
        <row r="673">
          <cell r="A673" t="str">
            <v>39.1.30.0</v>
          </cell>
          <cell r="B673">
            <v>39</v>
          </cell>
          <cell r="C673">
            <v>1</v>
          </cell>
          <cell r="D673">
            <v>30</v>
          </cell>
          <cell r="E673">
            <v>0</v>
          </cell>
          <cell r="F673">
            <v>0</v>
          </cell>
        </row>
        <row r="674">
          <cell r="A674" t="str">
            <v>39.1.30.A</v>
          </cell>
          <cell r="B674">
            <v>39</v>
          </cell>
          <cell r="C674">
            <v>1</v>
          </cell>
          <cell r="D674">
            <v>30</v>
          </cell>
          <cell r="E674" t="str">
            <v>A</v>
          </cell>
          <cell r="F674">
            <v>0</v>
          </cell>
        </row>
        <row r="675">
          <cell r="A675" t="str">
            <v>39.1.40.0</v>
          </cell>
          <cell r="B675">
            <v>39</v>
          </cell>
          <cell r="C675">
            <v>1</v>
          </cell>
          <cell r="D675">
            <v>40</v>
          </cell>
          <cell r="E675">
            <v>0</v>
          </cell>
          <cell r="F675">
            <v>1.9599999999999999E-2</v>
          </cell>
        </row>
        <row r="676">
          <cell r="A676" t="str">
            <v>39.15.40.0</v>
          </cell>
          <cell r="B676">
            <v>39</v>
          </cell>
          <cell r="C676">
            <v>15</v>
          </cell>
          <cell r="D676">
            <v>40</v>
          </cell>
          <cell r="E676">
            <v>0</v>
          </cell>
          <cell r="F676">
            <v>1.9599999999999999E-2</v>
          </cell>
        </row>
        <row r="677">
          <cell r="A677" t="str">
            <v>39.1.40.1</v>
          </cell>
          <cell r="B677">
            <v>39</v>
          </cell>
          <cell r="C677">
            <v>1</v>
          </cell>
          <cell r="D677">
            <v>40</v>
          </cell>
          <cell r="E677">
            <v>1</v>
          </cell>
          <cell r="F677">
            <v>1.9599999999999999E-2</v>
          </cell>
        </row>
        <row r="678">
          <cell r="A678" t="str">
            <v>39.1.40.3</v>
          </cell>
          <cell r="B678">
            <v>39</v>
          </cell>
          <cell r="C678">
            <v>1</v>
          </cell>
          <cell r="D678">
            <v>40</v>
          </cell>
          <cell r="E678">
            <v>3</v>
          </cell>
          <cell r="F678">
            <v>1.9599999999999999E-2</v>
          </cell>
        </row>
        <row r="679">
          <cell r="A679" t="str">
            <v>39.71.40.3</v>
          </cell>
          <cell r="B679">
            <v>39</v>
          </cell>
          <cell r="C679">
            <v>71</v>
          </cell>
          <cell r="D679">
            <v>40</v>
          </cell>
          <cell r="E679">
            <v>3</v>
          </cell>
          <cell r="F679">
            <v>1.9599999999999999E-2</v>
          </cell>
        </row>
        <row r="680">
          <cell r="A680" t="str">
            <v>39.1.40.A</v>
          </cell>
          <cell r="B680">
            <v>39</v>
          </cell>
          <cell r="C680">
            <v>1</v>
          </cell>
          <cell r="D680">
            <v>40</v>
          </cell>
          <cell r="E680" t="str">
            <v>A</v>
          </cell>
          <cell r="F680">
            <v>1.9599999999999999E-2</v>
          </cell>
        </row>
        <row r="681">
          <cell r="A681" t="str">
            <v>39.14.40.A</v>
          </cell>
          <cell r="B681">
            <v>39</v>
          </cell>
          <cell r="C681">
            <v>14</v>
          </cell>
          <cell r="D681">
            <v>40</v>
          </cell>
          <cell r="E681" t="str">
            <v>A</v>
          </cell>
          <cell r="F681">
            <v>1.9599999999999999E-2</v>
          </cell>
        </row>
        <row r="682">
          <cell r="A682" t="str">
            <v>39.15.40.A</v>
          </cell>
          <cell r="B682">
            <v>39</v>
          </cell>
          <cell r="C682">
            <v>15</v>
          </cell>
          <cell r="D682">
            <v>40</v>
          </cell>
          <cell r="E682" t="str">
            <v>A</v>
          </cell>
          <cell r="F682">
            <v>1.9599999999999999E-2</v>
          </cell>
        </row>
        <row r="683">
          <cell r="A683" t="str">
            <v>39.71.40.B</v>
          </cell>
          <cell r="B683">
            <v>39</v>
          </cell>
          <cell r="C683">
            <v>71</v>
          </cell>
          <cell r="D683">
            <v>40</v>
          </cell>
          <cell r="E683" t="str">
            <v>B</v>
          </cell>
          <cell r="F683">
            <v>1.9599999999999999E-2</v>
          </cell>
        </row>
        <row r="684">
          <cell r="A684" t="str">
            <v>39.1.40.I</v>
          </cell>
          <cell r="B684">
            <v>39</v>
          </cell>
          <cell r="C684">
            <v>1</v>
          </cell>
          <cell r="D684">
            <v>40</v>
          </cell>
          <cell r="E684" t="str">
            <v>I</v>
          </cell>
          <cell r="F684">
            <v>1.9599999999999999E-2</v>
          </cell>
        </row>
        <row r="685">
          <cell r="A685" t="str">
            <v>39.14.40.I</v>
          </cell>
          <cell r="B685">
            <v>39</v>
          </cell>
          <cell r="C685">
            <v>14</v>
          </cell>
          <cell r="D685">
            <v>40</v>
          </cell>
          <cell r="E685" t="str">
            <v>I</v>
          </cell>
          <cell r="F685">
            <v>1.9599999999999999E-2</v>
          </cell>
        </row>
        <row r="686">
          <cell r="A686" t="str">
            <v>39.1.40.N</v>
          </cell>
          <cell r="B686">
            <v>39</v>
          </cell>
          <cell r="C686">
            <v>1</v>
          </cell>
          <cell r="D686">
            <v>40</v>
          </cell>
          <cell r="E686" t="str">
            <v>N</v>
          </cell>
          <cell r="F686">
            <v>1.9599999999999999E-2</v>
          </cell>
        </row>
        <row r="687">
          <cell r="A687" t="str">
            <v>39.0E.40.N</v>
          </cell>
          <cell r="B687">
            <v>39</v>
          </cell>
          <cell r="C687" t="str">
            <v>0E</v>
          </cell>
          <cell r="D687">
            <v>40</v>
          </cell>
          <cell r="E687" t="str">
            <v>N</v>
          </cell>
          <cell r="F687">
            <v>1.9599999999999999E-2</v>
          </cell>
        </row>
        <row r="688">
          <cell r="A688" t="str">
            <v>39.0X.40.N</v>
          </cell>
          <cell r="B688">
            <v>39</v>
          </cell>
          <cell r="C688" t="str">
            <v>0X</v>
          </cell>
          <cell r="D688">
            <v>40</v>
          </cell>
          <cell r="E688" t="str">
            <v>N</v>
          </cell>
          <cell r="F688">
            <v>1.9599999999999999E-2</v>
          </cell>
        </row>
        <row r="689">
          <cell r="A689" t="str">
            <v>39.14.40.N</v>
          </cell>
          <cell r="B689">
            <v>39</v>
          </cell>
          <cell r="C689">
            <v>14</v>
          </cell>
          <cell r="D689">
            <v>40</v>
          </cell>
          <cell r="E689" t="str">
            <v>N</v>
          </cell>
          <cell r="F689">
            <v>1.9599999999999999E-2</v>
          </cell>
        </row>
        <row r="690">
          <cell r="A690" t="str">
            <v>39.7U.40.N</v>
          </cell>
          <cell r="B690">
            <v>39</v>
          </cell>
          <cell r="C690" t="str">
            <v>7U</v>
          </cell>
          <cell r="D690">
            <v>40</v>
          </cell>
          <cell r="E690" t="str">
            <v>N</v>
          </cell>
          <cell r="F690">
            <v>1.9599999999999999E-2</v>
          </cell>
        </row>
        <row r="691">
          <cell r="A691" t="str">
            <v>39.1.50.0</v>
          </cell>
          <cell r="B691">
            <v>39</v>
          </cell>
          <cell r="C691">
            <v>1</v>
          </cell>
          <cell r="D691">
            <v>50</v>
          </cell>
          <cell r="E691">
            <v>0</v>
          </cell>
          <cell r="F691">
            <v>1.9599999999999999E-2</v>
          </cell>
        </row>
        <row r="692">
          <cell r="A692" t="str">
            <v>39.1.50.A</v>
          </cell>
          <cell r="B692">
            <v>39</v>
          </cell>
          <cell r="C692">
            <v>1</v>
          </cell>
          <cell r="D692">
            <v>50</v>
          </cell>
          <cell r="E692" t="str">
            <v>A</v>
          </cell>
          <cell r="F692">
            <v>1.9599999999999999E-2</v>
          </cell>
        </row>
        <row r="693">
          <cell r="A693" t="str">
            <v>39.1.50.N</v>
          </cell>
          <cell r="B693">
            <v>39</v>
          </cell>
          <cell r="C693">
            <v>1</v>
          </cell>
          <cell r="D693">
            <v>50</v>
          </cell>
          <cell r="E693" t="str">
            <v>N</v>
          </cell>
          <cell r="F693">
            <v>1.9599999999999999E-2</v>
          </cell>
        </row>
        <row r="694">
          <cell r="A694" t="str">
            <v>39.1.81.0</v>
          </cell>
          <cell r="B694">
            <v>39</v>
          </cell>
          <cell r="C694">
            <v>1</v>
          </cell>
          <cell r="D694">
            <v>81</v>
          </cell>
          <cell r="E694">
            <v>0</v>
          </cell>
          <cell r="F694">
            <v>0</v>
          </cell>
        </row>
        <row r="695">
          <cell r="A695" t="str">
            <v>39.1.81.A</v>
          </cell>
          <cell r="B695">
            <v>39</v>
          </cell>
          <cell r="C695">
            <v>1</v>
          </cell>
          <cell r="D695">
            <v>81</v>
          </cell>
          <cell r="E695" t="str">
            <v>A</v>
          </cell>
          <cell r="F695">
            <v>0</v>
          </cell>
        </row>
        <row r="696">
          <cell r="A696" t="str">
            <v>39.1.82.0</v>
          </cell>
          <cell r="B696">
            <v>39</v>
          </cell>
          <cell r="C696">
            <v>1</v>
          </cell>
          <cell r="D696">
            <v>82</v>
          </cell>
          <cell r="E696">
            <v>0</v>
          </cell>
          <cell r="F696">
            <v>0</v>
          </cell>
        </row>
        <row r="697">
          <cell r="A697" t="str">
            <v>39.1.82.A</v>
          </cell>
          <cell r="B697">
            <v>39</v>
          </cell>
          <cell r="C697">
            <v>1</v>
          </cell>
          <cell r="D697">
            <v>82</v>
          </cell>
          <cell r="E697" t="str">
            <v>A</v>
          </cell>
          <cell r="F697">
            <v>0</v>
          </cell>
        </row>
        <row r="698">
          <cell r="A698" t="str">
            <v>39.1.84.0</v>
          </cell>
          <cell r="B698">
            <v>39</v>
          </cell>
          <cell r="C698">
            <v>1</v>
          </cell>
          <cell r="D698">
            <v>84</v>
          </cell>
          <cell r="E698">
            <v>0</v>
          </cell>
          <cell r="F698">
            <v>0</v>
          </cell>
        </row>
        <row r="699">
          <cell r="A699" t="str">
            <v>39.1.84.A</v>
          </cell>
          <cell r="B699">
            <v>39</v>
          </cell>
          <cell r="C699">
            <v>1</v>
          </cell>
          <cell r="D699">
            <v>84</v>
          </cell>
          <cell r="E699" t="str">
            <v>A</v>
          </cell>
          <cell r="F699">
            <v>0</v>
          </cell>
        </row>
        <row r="700">
          <cell r="A700" t="str">
            <v>39.1.85.0</v>
          </cell>
          <cell r="B700">
            <v>39</v>
          </cell>
          <cell r="C700">
            <v>1</v>
          </cell>
          <cell r="D700">
            <v>85</v>
          </cell>
          <cell r="E700">
            <v>0</v>
          </cell>
          <cell r="F700">
            <v>0</v>
          </cell>
        </row>
        <row r="701">
          <cell r="A701" t="str">
            <v>39.1.85.A</v>
          </cell>
          <cell r="B701">
            <v>39</v>
          </cell>
          <cell r="C701">
            <v>1</v>
          </cell>
          <cell r="D701">
            <v>85</v>
          </cell>
          <cell r="E701" t="str">
            <v>A</v>
          </cell>
          <cell r="F701">
            <v>0</v>
          </cell>
        </row>
        <row r="702">
          <cell r="A702" t="str">
            <v>39.1.98.0</v>
          </cell>
          <cell r="B702">
            <v>39</v>
          </cell>
          <cell r="C702">
            <v>1</v>
          </cell>
          <cell r="D702">
            <v>98</v>
          </cell>
          <cell r="E702">
            <v>0</v>
          </cell>
          <cell r="F702">
            <v>0</v>
          </cell>
        </row>
        <row r="703">
          <cell r="A703" t="str">
            <v>39.1.98.A</v>
          </cell>
          <cell r="B703">
            <v>39</v>
          </cell>
          <cell r="C703">
            <v>1</v>
          </cell>
          <cell r="D703">
            <v>98</v>
          </cell>
          <cell r="E703" t="str">
            <v>A</v>
          </cell>
          <cell r="F703">
            <v>0</v>
          </cell>
        </row>
        <row r="704">
          <cell r="A704" t="str">
            <v>44.1.0.0</v>
          </cell>
          <cell r="B704">
            <v>44</v>
          </cell>
          <cell r="C704">
            <v>1</v>
          </cell>
          <cell r="D704">
            <v>0</v>
          </cell>
          <cell r="E704">
            <v>0</v>
          </cell>
          <cell r="F704">
            <v>0.04</v>
          </cell>
        </row>
        <row r="705">
          <cell r="A705" t="str">
            <v>44.1.0.1</v>
          </cell>
          <cell r="B705">
            <v>44</v>
          </cell>
          <cell r="C705">
            <v>1</v>
          </cell>
          <cell r="D705">
            <v>0</v>
          </cell>
          <cell r="E705">
            <v>1</v>
          </cell>
          <cell r="F705">
            <v>0.04</v>
          </cell>
        </row>
        <row r="706">
          <cell r="A706" t="str">
            <v>44.1.0.2</v>
          </cell>
          <cell r="B706">
            <v>44</v>
          </cell>
          <cell r="C706">
            <v>1</v>
          </cell>
          <cell r="D706">
            <v>0</v>
          </cell>
          <cell r="E706">
            <v>2</v>
          </cell>
          <cell r="F706">
            <v>0.04</v>
          </cell>
        </row>
        <row r="707">
          <cell r="A707" t="str">
            <v>44.1.0.A</v>
          </cell>
          <cell r="B707">
            <v>44</v>
          </cell>
          <cell r="C707">
            <v>1</v>
          </cell>
          <cell r="D707">
            <v>0</v>
          </cell>
          <cell r="E707" t="str">
            <v>A</v>
          </cell>
          <cell r="F707">
            <v>0.04</v>
          </cell>
        </row>
        <row r="708">
          <cell r="A708" t="str">
            <v>44.1.0.N</v>
          </cell>
          <cell r="B708">
            <v>44</v>
          </cell>
          <cell r="C708">
            <v>1</v>
          </cell>
          <cell r="D708">
            <v>0</v>
          </cell>
          <cell r="E708" t="str">
            <v>N</v>
          </cell>
          <cell r="F708">
            <v>0.04</v>
          </cell>
        </row>
        <row r="709">
          <cell r="A709" t="str">
            <v>44.0B.0.N</v>
          </cell>
          <cell r="B709">
            <v>44</v>
          </cell>
          <cell r="C709" t="str">
            <v>0B</v>
          </cell>
          <cell r="D709">
            <v>0</v>
          </cell>
          <cell r="E709" t="str">
            <v>N</v>
          </cell>
          <cell r="F709">
            <v>0.04</v>
          </cell>
        </row>
        <row r="710">
          <cell r="A710" t="str">
            <v>44.0E.0.N</v>
          </cell>
          <cell r="B710">
            <v>44</v>
          </cell>
          <cell r="C710" t="str">
            <v>0E</v>
          </cell>
          <cell r="D710">
            <v>0</v>
          </cell>
          <cell r="E710" t="str">
            <v>N</v>
          </cell>
          <cell r="F710">
            <v>0.04</v>
          </cell>
        </row>
        <row r="711">
          <cell r="A711" t="str">
            <v>44.0M.0.N</v>
          </cell>
          <cell r="B711">
            <v>44</v>
          </cell>
          <cell r="C711" t="str">
            <v>0M</v>
          </cell>
          <cell r="D711">
            <v>0</v>
          </cell>
          <cell r="E711" t="str">
            <v>N</v>
          </cell>
          <cell r="F711">
            <v>0.04</v>
          </cell>
        </row>
        <row r="712">
          <cell r="A712" t="str">
            <v>44.0U.0.N</v>
          </cell>
          <cell r="B712">
            <v>44</v>
          </cell>
          <cell r="C712" t="str">
            <v>0U</v>
          </cell>
          <cell r="D712">
            <v>0</v>
          </cell>
          <cell r="E712" t="str">
            <v>N</v>
          </cell>
          <cell r="F712">
            <v>0.04</v>
          </cell>
        </row>
        <row r="713">
          <cell r="A713" t="str">
            <v>44.12.0.N</v>
          </cell>
          <cell r="B713">
            <v>44</v>
          </cell>
          <cell r="C713">
            <v>12</v>
          </cell>
          <cell r="D713">
            <v>0</v>
          </cell>
          <cell r="E713" t="str">
            <v>N</v>
          </cell>
          <cell r="F713">
            <v>0.04</v>
          </cell>
        </row>
        <row r="714">
          <cell r="A714" t="str">
            <v>44.14.0.N</v>
          </cell>
          <cell r="B714">
            <v>44</v>
          </cell>
          <cell r="C714">
            <v>14</v>
          </cell>
          <cell r="D714">
            <v>0</v>
          </cell>
          <cell r="E714" t="str">
            <v>N</v>
          </cell>
          <cell r="F714">
            <v>0.04</v>
          </cell>
        </row>
        <row r="715">
          <cell r="A715" t="str">
            <v>44.7P.0.N</v>
          </cell>
          <cell r="B715">
            <v>44</v>
          </cell>
          <cell r="C715" t="str">
            <v>7P</v>
          </cell>
          <cell r="D715">
            <v>0</v>
          </cell>
          <cell r="E715" t="str">
            <v>N</v>
          </cell>
          <cell r="F715">
            <v>0.04</v>
          </cell>
        </row>
        <row r="716">
          <cell r="A716" t="str">
            <v>44.7U.0.N</v>
          </cell>
          <cell r="B716">
            <v>44</v>
          </cell>
          <cell r="C716" t="str">
            <v>7U</v>
          </cell>
          <cell r="D716">
            <v>0</v>
          </cell>
          <cell r="E716" t="str">
            <v>N</v>
          </cell>
          <cell r="F716">
            <v>0.04</v>
          </cell>
        </row>
        <row r="717">
          <cell r="A717" t="str">
            <v>44.1.98.0</v>
          </cell>
          <cell r="B717">
            <v>44</v>
          </cell>
          <cell r="C717">
            <v>1</v>
          </cell>
          <cell r="D717">
            <v>98</v>
          </cell>
          <cell r="E717">
            <v>0</v>
          </cell>
          <cell r="F717">
            <v>0</v>
          </cell>
        </row>
        <row r="718">
          <cell r="A718" t="str">
            <v>44.1.98.A</v>
          </cell>
          <cell r="B718">
            <v>44</v>
          </cell>
          <cell r="C718">
            <v>1</v>
          </cell>
          <cell r="D718">
            <v>98</v>
          </cell>
          <cell r="E718" t="str">
            <v>A</v>
          </cell>
          <cell r="F718">
            <v>0</v>
          </cell>
        </row>
        <row r="719">
          <cell r="A719" t="str">
            <v>45.1.0.0</v>
          </cell>
          <cell r="B719">
            <v>45</v>
          </cell>
          <cell r="C719">
            <v>1</v>
          </cell>
          <cell r="D719">
            <v>0</v>
          </cell>
          <cell r="E719">
            <v>0</v>
          </cell>
          <cell r="F719">
            <v>4.7600000000000003E-2</v>
          </cell>
        </row>
        <row r="720">
          <cell r="A720" t="str">
            <v>45.1.0.A</v>
          </cell>
          <cell r="B720">
            <v>45</v>
          </cell>
          <cell r="C720">
            <v>1</v>
          </cell>
          <cell r="D720">
            <v>0</v>
          </cell>
          <cell r="E720" t="str">
            <v>A</v>
          </cell>
          <cell r="F720">
            <v>4.7600000000000003E-2</v>
          </cell>
        </row>
        <row r="721">
          <cell r="A721" t="str">
            <v>45.1.0.N</v>
          </cell>
          <cell r="B721">
            <v>45</v>
          </cell>
          <cell r="C721">
            <v>1</v>
          </cell>
          <cell r="D721">
            <v>0</v>
          </cell>
          <cell r="E721" t="str">
            <v>N</v>
          </cell>
          <cell r="F721">
            <v>4.7600000000000003E-2</v>
          </cell>
        </row>
        <row r="722">
          <cell r="A722" t="str">
            <v>45.0B.0.N</v>
          </cell>
          <cell r="B722">
            <v>45</v>
          </cell>
          <cell r="C722" t="str">
            <v>0B</v>
          </cell>
          <cell r="D722">
            <v>0</v>
          </cell>
          <cell r="E722" t="str">
            <v>N</v>
          </cell>
          <cell r="F722">
            <v>4.7600000000000003E-2</v>
          </cell>
        </row>
        <row r="723">
          <cell r="A723" t="str">
            <v>45.7U.0.N</v>
          </cell>
          <cell r="B723">
            <v>45</v>
          </cell>
          <cell r="C723" t="str">
            <v>7U</v>
          </cell>
          <cell r="D723">
            <v>0</v>
          </cell>
          <cell r="E723" t="str">
            <v>N</v>
          </cell>
          <cell r="F723">
            <v>4.7600000000000003E-2</v>
          </cell>
        </row>
        <row r="724">
          <cell r="A724" t="str">
            <v>45.1.98.0</v>
          </cell>
          <cell r="B724">
            <v>45</v>
          </cell>
          <cell r="C724">
            <v>1</v>
          </cell>
          <cell r="D724">
            <v>98</v>
          </cell>
          <cell r="E724">
            <v>0</v>
          </cell>
          <cell r="F724">
            <v>0</v>
          </cell>
        </row>
        <row r="725">
          <cell r="A725" t="str">
            <v>45.1.98.A</v>
          </cell>
          <cell r="B725">
            <v>45</v>
          </cell>
          <cell r="C725">
            <v>1</v>
          </cell>
          <cell r="D725">
            <v>98</v>
          </cell>
          <cell r="E725" t="str">
            <v>A</v>
          </cell>
          <cell r="F725">
            <v>0</v>
          </cell>
        </row>
        <row r="726">
          <cell r="A726" t="str">
            <v>52.1.4.0</v>
          </cell>
          <cell r="B726">
            <v>52</v>
          </cell>
          <cell r="C726">
            <v>1</v>
          </cell>
          <cell r="D726">
            <v>4</v>
          </cell>
          <cell r="E726">
            <v>0</v>
          </cell>
          <cell r="F726">
            <v>3.8699999999999998E-2</v>
          </cell>
        </row>
        <row r="727">
          <cell r="A727" t="str">
            <v>52.1.4.A</v>
          </cell>
          <cell r="B727">
            <v>52</v>
          </cell>
          <cell r="C727">
            <v>1</v>
          </cell>
          <cell r="D727">
            <v>4</v>
          </cell>
          <cell r="E727" t="str">
            <v>A</v>
          </cell>
          <cell r="F727">
            <v>3.8699999999999998E-2</v>
          </cell>
        </row>
        <row r="728">
          <cell r="A728" t="str">
            <v>52.14.5.0</v>
          </cell>
          <cell r="B728">
            <v>52</v>
          </cell>
          <cell r="C728">
            <v>14</v>
          </cell>
          <cell r="D728">
            <v>5</v>
          </cell>
          <cell r="E728">
            <v>0</v>
          </cell>
          <cell r="F728">
            <v>3.8699999999999998E-2</v>
          </cell>
        </row>
        <row r="729">
          <cell r="A729" t="str">
            <v>52.1.5.A</v>
          </cell>
          <cell r="B729">
            <v>52</v>
          </cell>
          <cell r="C729">
            <v>1</v>
          </cell>
          <cell r="D729">
            <v>5</v>
          </cell>
          <cell r="E729" t="str">
            <v>A</v>
          </cell>
          <cell r="F729">
            <v>3.8699999999999998E-2</v>
          </cell>
        </row>
        <row r="730">
          <cell r="A730" t="str">
            <v>52.14.5.A</v>
          </cell>
          <cell r="B730">
            <v>52</v>
          </cell>
          <cell r="C730">
            <v>14</v>
          </cell>
          <cell r="D730">
            <v>5</v>
          </cell>
          <cell r="E730" t="str">
            <v>A</v>
          </cell>
          <cell r="F730">
            <v>3.8699999999999998E-2</v>
          </cell>
        </row>
        <row r="731">
          <cell r="A731" t="str">
            <v>52.1.5.C</v>
          </cell>
          <cell r="B731">
            <v>52</v>
          </cell>
          <cell r="C731">
            <v>1</v>
          </cell>
          <cell r="D731">
            <v>5</v>
          </cell>
          <cell r="E731" t="str">
            <v>C</v>
          </cell>
          <cell r="F731">
            <v>3.8699999999999998E-2</v>
          </cell>
        </row>
        <row r="732">
          <cell r="A732" t="str">
            <v>52.1.5.E</v>
          </cell>
          <cell r="B732">
            <v>52</v>
          </cell>
          <cell r="C732">
            <v>1</v>
          </cell>
          <cell r="D732">
            <v>5</v>
          </cell>
          <cell r="E732" t="str">
            <v>E</v>
          </cell>
          <cell r="F732">
            <v>0</v>
          </cell>
        </row>
        <row r="733">
          <cell r="A733" t="str">
            <v>52.1.5.F</v>
          </cell>
          <cell r="B733">
            <v>52</v>
          </cell>
          <cell r="C733">
            <v>1</v>
          </cell>
          <cell r="D733">
            <v>5</v>
          </cell>
          <cell r="E733" t="str">
            <v>F</v>
          </cell>
          <cell r="F733">
            <v>3.8699999999999998E-2</v>
          </cell>
        </row>
        <row r="734">
          <cell r="A734" t="str">
            <v>52.1.5.I</v>
          </cell>
          <cell r="B734">
            <v>52</v>
          </cell>
          <cell r="C734">
            <v>1</v>
          </cell>
          <cell r="D734">
            <v>5</v>
          </cell>
          <cell r="E734" t="str">
            <v>I</v>
          </cell>
          <cell r="F734">
            <v>3.8699999999999998E-2</v>
          </cell>
        </row>
        <row r="735">
          <cell r="A735" t="str">
            <v>52.1.5.N</v>
          </cell>
          <cell r="B735">
            <v>52</v>
          </cell>
          <cell r="C735">
            <v>1</v>
          </cell>
          <cell r="D735">
            <v>5</v>
          </cell>
          <cell r="E735" t="str">
            <v>N</v>
          </cell>
          <cell r="F735">
            <v>3.8699999999999998E-2</v>
          </cell>
        </row>
        <row r="736">
          <cell r="A736" t="str">
            <v>52.0M.5.N</v>
          </cell>
          <cell r="B736">
            <v>52</v>
          </cell>
          <cell r="C736" t="str">
            <v>0M</v>
          </cell>
          <cell r="D736">
            <v>5</v>
          </cell>
          <cell r="E736" t="str">
            <v>N</v>
          </cell>
          <cell r="F736">
            <v>3.8699999999999998E-2</v>
          </cell>
        </row>
        <row r="737">
          <cell r="A737" t="str">
            <v>52.7P.5.N</v>
          </cell>
          <cell r="B737">
            <v>52</v>
          </cell>
          <cell r="C737" t="str">
            <v>7P</v>
          </cell>
          <cell r="D737">
            <v>5</v>
          </cell>
          <cell r="E737" t="str">
            <v>N</v>
          </cell>
          <cell r="F737">
            <v>3.8699999999999998E-2</v>
          </cell>
        </row>
        <row r="738">
          <cell r="A738" t="str">
            <v>52.1.6.0</v>
          </cell>
          <cell r="B738">
            <v>52</v>
          </cell>
          <cell r="C738">
            <v>1</v>
          </cell>
          <cell r="D738">
            <v>6</v>
          </cell>
          <cell r="E738">
            <v>0</v>
          </cell>
          <cell r="F738">
            <v>0</v>
          </cell>
        </row>
        <row r="739">
          <cell r="A739" t="str">
            <v>52.1.6.A</v>
          </cell>
          <cell r="B739">
            <v>52</v>
          </cell>
          <cell r="C739">
            <v>1</v>
          </cell>
          <cell r="D739">
            <v>6</v>
          </cell>
          <cell r="E739" t="str">
            <v>A</v>
          </cell>
          <cell r="F739">
            <v>0</v>
          </cell>
        </row>
        <row r="740">
          <cell r="A740" t="str">
            <v>52.1.7.0</v>
          </cell>
          <cell r="B740">
            <v>52</v>
          </cell>
          <cell r="C740">
            <v>1</v>
          </cell>
          <cell r="D740">
            <v>7</v>
          </cell>
          <cell r="E740">
            <v>0</v>
          </cell>
          <cell r="F740">
            <v>7.7499999999999999E-2</v>
          </cell>
        </row>
        <row r="741">
          <cell r="A741" t="str">
            <v>52.1.7.A</v>
          </cell>
          <cell r="B741">
            <v>52</v>
          </cell>
          <cell r="C741">
            <v>1</v>
          </cell>
          <cell r="D741">
            <v>7</v>
          </cell>
          <cell r="E741" t="str">
            <v>A</v>
          </cell>
          <cell r="F741">
            <v>7.7499999999999999E-2</v>
          </cell>
        </row>
        <row r="742">
          <cell r="A742" t="str">
            <v>52.1.12.0</v>
          </cell>
          <cell r="B742">
            <v>52</v>
          </cell>
          <cell r="C742">
            <v>1</v>
          </cell>
          <cell r="D742">
            <v>12</v>
          </cell>
          <cell r="E742">
            <v>0</v>
          </cell>
          <cell r="F742">
            <v>0.2</v>
          </cell>
        </row>
        <row r="743">
          <cell r="A743" t="str">
            <v>52.1.12.A</v>
          </cell>
          <cell r="B743">
            <v>52</v>
          </cell>
          <cell r="C743">
            <v>1</v>
          </cell>
          <cell r="D743">
            <v>12</v>
          </cell>
          <cell r="E743" t="str">
            <v>A</v>
          </cell>
          <cell r="F743">
            <v>0.2</v>
          </cell>
        </row>
        <row r="744">
          <cell r="A744" t="str">
            <v>52.1.12.I</v>
          </cell>
          <cell r="B744">
            <v>52</v>
          </cell>
          <cell r="C744">
            <v>1</v>
          </cell>
          <cell r="D744">
            <v>12</v>
          </cell>
          <cell r="E744" t="str">
            <v>I</v>
          </cell>
          <cell r="F744">
            <v>0.2</v>
          </cell>
        </row>
        <row r="745">
          <cell r="A745" t="str">
            <v>52.1.12.N</v>
          </cell>
          <cell r="B745">
            <v>52</v>
          </cell>
          <cell r="C745">
            <v>1</v>
          </cell>
          <cell r="D745">
            <v>12</v>
          </cell>
          <cell r="E745" t="str">
            <v>N</v>
          </cell>
          <cell r="F745">
            <v>0.2</v>
          </cell>
        </row>
        <row r="746">
          <cell r="A746" t="str">
            <v>52.1.14.C</v>
          </cell>
          <cell r="B746">
            <v>52</v>
          </cell>
          <cell r="C746">
            <v>1</v>
          </cell>
          <cell r="D746">
            <v>14</v>
          </cell>
          <cell r="E746" t="str">
            <v>C</v>
          </cell>
          <cell r="F746">
            <v>3.8699999999999998E-2</v>
          </cell>
        </row>
        <row r="747">
          <cell r="A747" t="str">
            <v>52.1.14.I</v>
          </cell>
          <cell r="B747">
            <v>52</v>
          </cell>
          <cell r="C747">
            <v>1</v>
          </cell>
          <cell r="D747">
            <v>14</v>
          </cell>
          <cell r="E747" t="str">
            <v>I</v>
          </cell>
          <cell r="F747">
            <v>3.8699999999999998E-2</v>
          </cell>
        </row>
        <row r="748">
          <cell r="A748" t="str">
            <v>52.1.14.N</v>
          </cell>
          <cell r="B748">
            <v>52</v>
          </cell>
          <cell r="C748">
            <v>1</v>
          </cell>
          <cell r="D748">
            <v>14</v>
          </cell>
          <cell r="E748" t="str">
            <v>N</v>
          </cell>
          <cell r="F748">
            <v>3.8699999999999998E-2</v>
          </cell>
        </row>
        <row r="749">
          <cell r="A749" t="str">
            <v>52.1.15.C</v>
          </cell>
          <cell r="B749">
            <v>52</v>
          </cell>
          <cell r="C749">
            <v>1</v>
          </cell>
          <cell r="D749">
            <v>15</v>
          </cell>
          <cell r="E749" t="str">
            <v>C</v>
          </cell>
          <cell r="F749">
            <v>3.8699999999999998E-2</v>
          </cell>
        </row>
        <row r="750">
          <cell r="A750" t="str">
            <v>52.1.15.N</v>
          </cell>
          <cell r="B750">
            <v>52</v>
          </cell>
          <cell r="C750">
            <v>1</v>
          </cell>
          <cell r="D750">
            <v>15</v>
          </cell>
          <cell r="E750" t="str">
            <v>N</v>
          </cell>
          <cell r="F750">
            <v>3.8699999999999998E-2</v>
          </cell>
        </row>
        <row r="751">
          <cell r="A751" t="str">
            <v>52.1.16.0</v>
          </cell>
          <cell r="B751">
            <v>52</v>
          </cell>
          <cell r="C751">
            <v>1</v>
          </cell>
          <cell r="D751">
            <v>16</v>
          </cell>
          <cell r="E751">
            <v>0</v>
          </cell>
          <cell r="F751">
            <v>3.8699999999999998E-2</v>
          </cell>
        </row>
        <row r="752">
          <cell r="A752" t="str">
            <v>52.1.16.A</v>
          </cell>
          <cell r="B752">
            <v>52</v>
          </cell>
          <cell r="C752">
            <v>1</v>
          </cell>
          <cell r="D752">
            <v>16</v>
          </cell>
          <cell r="E752" t="str">
            <v>A</v>
          </cell>
          <cell r="F752">
            <v>3.8699999999999998E-2</v>
          </cell>
        </row>
        <row r="753">
          <cell r="A753" t="str">
            <v>52.1.16.C</v>
          </cell>
          <cell r="B753">
            <v>52</v>
          </cell>
          <cell r="C753">
            <v>1</v>
          </cell>
          <cell r="D753">
            <v>16</v>
          </cell>
          <cell r="E753" t="str">
            <v>C</v>
          </cell>
          <cell r="F753">
            <v>3.8699999999999998E-2</v>
          </cell>
        </row>
        <row r="754">
          <cell r="A754" t="str">
            <v>52.1.16.E</v>
          </cell>
          <cell r="B754">
            <v>52</v>
          </cell>
          <cell r="C754">
            <v>1</v>
          </cell>
          <cell r="D754">
            <v>16</v>
          </cell>
          <cell r="E754" t="str">
            <v>E</v>
          </cell>
          <cell r="F754">
            <v>0</v>
          </cell>
        </row>
        <row r="755">
          <cell r="A755" t="str">
            <v>52.1.16.F</v>
          </cell>
          <cell r="B755">
            <v>52</v>
          </cell>
          <cell r="C755">
            <v>1</v>
          </cell>
          <cell r="D755">
            <v>16</v>
          </cell>
          <cell r="E755" t="str">
            <v>F</v>
          </cell>
          <cell r="F755">
            <v>3.8699999999999998E-2</v>
          </cell>
        </row>
        <row r="756">
          <cell r="A756" t="str">
            <v>52.1.16.I</v>
          </cell>
          <cell r="B756">
            <v>52</v>
          </cell>
          <cell r="C756">
            <v>1</v>
          </cell>
          <cell r="D756">
            <v>16</v>
          </cell>
          <cell r="E756" t="str">
            <v>I</v>
          </cell>
          <cell r="F756">
            <v>3.8699999999999998E-2</v>
          </cell>
        </row>
        <row r="757">
          <cell r="A757" t="str">
            <v>52.1.16.N</v>
          </cell>
          <cell r="B757">
            <v>52</v>
          </cell>
          <cell r="C757">
            <v>1</v>
          </cell>
          <cell r="D757">
            <v>16</v>
          </cell>
          <cell r="E757" t="str">
            <v>N</v>
          </cell>
          <cell r="F757">
            <v>3.8699999999999998E-2</v>
          </cell>
        </row>
        <row r="758">
          <cell r="A758" t="str">
            <v>52.7M.16.N</v>
          </cell>
          <cell r="B758">
            <v>52</v>
          </cell>
          <cell r="C758" t="str">
            <v>7M</v>
          </cell>
          <cell r="D758">
            <v>16</v>
          </cell>
          <cell r="E758" t="str">
            <v>N</v>
          </cell>
          <cell r="F758">
            <v>3.8699999999999998E-2</v>
          </cell>
        </row>
        <row r="759">
          <cell r="A759" t="str">
            <v>52.7P.16.N</v>
          </cell>
          <cell r="B759">
            <v>52</v>
          </cell>
          <cell r="C759" t="str">
            <v>7P</v>
          </cell>
          <cell r="D759">
            <v>16</v>
          </cell>
          <cell r="E759" t="str">
            <v>N</v>
          </cell>
          <cell r="F759">
            <v>3.8699999999999998E-2</v>
          </cell>
        </row>
        <row r="760">
          <cell r="A760" t="str">
            <v>52.1.17.0</v>
          </cell>
          <cell r="B760">
            <v>52</v>
          </cell>
          <cell r="C760">
            <v>1</v>
          </cell>
          <cell r="D760">
            <v>17</v>
          </cell>
          <cell r="E760">
            <v>0</v>
          </cell>
          <cell r="F760">
            <v>7.7499999999999999E-2</v>
          </cell>
        </row>
        <row r="761">
          <cell r="A761" t="str">
            <v>52.1.17.A</v>
          </cell>
          <cell r="B761">
            <v>52</v>
          </cell>
          <cell r="C761">
            <v>1</v>
          </cell>
          <cell r="D761">
            <v>17</v>
          </cell>
          <cell r="E761" t="str">
            <v>A</v>
          </cell>
          <cell r="F761">
            <v>7.7499999999999999E-2</v>
          </cell>
        </row>
        <row r="762">
          <cell r="A762" t="str">
            <v>52.1.17.C</v>
          </cell>
          <cell r="B762">
            <v>52</v>
          </cell>
          <cell r="C762">
            <v>1</v>
          </cell>
          <cell r="D762">
            <v>17</v>
          </cell>
          <cell r="E762" t="str">
            <v>C</v>
          </cell>
          <cell r="F762">
            <v>7.7499999999999999E-2</v>
          </cell>
        </row>
        <row r="763">
          <cell r="A763" t="str">
            <v>52.1.17.F</v>
          </cell>
          <cell r="B763">
            <v>52</v>
          </cell>
          <cell r="C763">
            <v>1</v>
          </cell>
          <cell r="D763">
            <v>17</v>
          </cell>
          <cell r="E763" t="str">
            <v>F</v>
          </cell>
          <cell r="F763">
            <v>7.7499999999999999E-2</v>
          </cell>
        </row>
        <row r="764">
          <cell r="A764" t="str">
            <v>52.1.17.I</v>
          </cell>
          <cell r="B764">
            <v>52</v>
          </cell>
          <cell r="C764">
            <v>1</v>
          </cell>
          <cell r="D764">
            <v>17</v>
          </cell>
          <cell r="E764" t="str">
            <v>I</v>
          </cell>
          <cell r="F764">
            <v>7.7499999999999999E-2</v>
          </cell>
        </row>
        <row r="765">
          <cell r="A765" t="str">
            <v>52.1.17.N</v>
          </cell>
          <cell r="B765">
            <v>52</v>
          </cell>
          <cell r="C765">
            <v>1</v>
          </cell>
          <cell r="D765">
            <v>17</v>
          </cell>
          <cell r="E765" t="str">
            <v>N</v>
          </cell>
          <cell r="F765">
            <v>7.7499999999999999E-2</v>
          </cell>
        </row>
        <row r="766">
          <cell r="A766" t="str">
            <v>52.7M.17.N</v>
          </cell>
          <cell r="B766">
            <v>52</v>
          </cell>
          <cell r="C766" t="str">
            <v>7M</v>
          </cell>
          <cell r="D766">
            <v>17</v>
          </cell>
          <cell r="E766" t="str">
            <v>N</v>
          </cell>
          <cell r="F766">
            <v>7.7499999999999999E-2</v>
          </cell>
        </row>
        <row r="767">
          <cell r="A767" t="str">
            <v>52.7P.17.N</v>
          </cell>
          <cell r="B767">
            <v>52</v>
          </cell>
          <cell r="C767" t="str">
            <v>7P</v>
          </cell>
          <cell r="D767">
            <v>17</v>
          </cell>
          <cell r="E767" t="str">
            <v>N</v>
          </cell>
          <cell r="F767">
            <v>7.7499999999999999E-2</v>
          </cell>
        </row>
        <row r="768">
          <cell r="A768" t="str">
            <v>52.1.18.0</v>
          </cell>
          <cell r="B768">
            <v>52</v>
          </cell>
          <cell r="C768">
            <v>1</v>
          </cell>
          <cell r="D768">
            <v>18</v>
          </cell>
          <cell r="E768">
            <v>0</v>
          </cell>
          <cell r="F768">
            <v>3.8699999999999998E-2</v>
          </cell>
        </row>
        <row r="769">
          <cell r="A769" t="str">
            <v>52.14.18.0</v>
          </cell>
          <cell r="B769">
            <v>52</v>
          </cell>
          <cell r="C769">
            <v>14</v>
          </cell>
          <cell r="D769">
            <v>18</v>
          </cell>
          <cell r="E769">
            <v>0</v>
          </cell>
          <cell r="F769">
            <v>3.8699999999999998E-2</v>
          </cell>
        </row>
        <row r="770">
          <cell r="A770" t="str">
            <v>52.1.18.A</v>
          </cell>
          <cell r="B770">
            <v>52</v>
          </cell>
          <cell r="C770">
            <v>1</v>
          </cell>
          <cell r="D770">
            <v>18</v>
          </cell>
          <cell r="E770" t="str">
            <v>A</v>
          </cell>
          <cell r="F770">
            <v>3.8699999999999998E-2</v>
          </cell>
        </row>
        <row r="771">
          <cell r="A771" t="str">
            <v>52.1.18.F</v>
          </cell>
          <cell r="B771">
            <v>52</v>
          </cell>
          <cell r="C771">
            <v>1</v>
          </cell>
          <cell r="D771">
            <v>18</v>
          </cell>
          <cell r="E771" t="str">
            <v>F</v>
          </cell>
          <cell r="F771">
            <v>3.8699999999999998E-2</v>
          </cell>
        </row>
        <row r="772">
          <cell r="A772" t="str">
            <v>52.1.18.I</v>
          </cell>
          <cell r="B772">
            <v>52</v>
          </cell>
          <cell r="C772">
            <v>1</v>
          </cell>
          <cell r="D772">
            <v>18</v>
          </cell>
          <cell r="E772" t="str">
            <v>I</v>
          </cell>
          <cell r="F772">
            <v>3.8699999999999998E-2</v>
          </cell>
        </row>
        <row r="773">
          <cell r="A773" t="str">
            <v>52.1.18.N</v>
          </cell>
          <cell r="B773">
            <v>52</v>
          </cell>
          <cell r="C773">
            <v>1</v>
          </cell>
          <cell r="D773">
            <v>18</v>
          </cell>
          <cell r="E773" t="str">
            <v>N</v>
          </cell>
          <cell r="F773">
            <v>3.8699999999999998E-2</v>
          </cell>
        </row>
        <row r="774">
          <cell r="A774" t="str">
            <v>52.0M.18.N</v>
          </cell>
          <cell r="B774">
            <v>52</v>
          </cell>
          <cell r="C774" t="str">
            <v>0M</v>
          </cell>
          <cell r="D774">
            <v>18</v>
          </cell>
          <cell r="E774" t="str">
            <v>N</v>
          </cell>
          <cell r="F774">
            <v>3.8699999999999998E-2</v>
          </cell>
        </row>
        <row r="775">
          <cell r="A775" t="str">
            <v>52.12.18.N</v>
          </cell>
          <cell r="B775">
            <v>52</v>
          </cell>
          <cell r="C775">
            <v>12</v>
          </cell>
          <cell r="D775">
            <v>18</v>
          </cell>
          <cell r="E775" t="str">
            <v>N</v>
          </cell>
          <cell r="F775">
            <v>3.8699999999999998E-2</v>
          </cell>
        </row>
        <row r="776">
          <cell r="A776" t="str">
            <v>52.7P.18.N</v>
          </cell>
          <cell r="B776">
            <v>52</v>
          </cell>
          <cell r="C776" t="str">
            <v>7P</v>
          </cell>
          <cell r="D776">
            <v>18</v>
          </cell>
          <cell r="E776" t="str">
            <v>N</v>
          </cell>
          <cell r="F776">
            <v>3.8699999999999998E-2</v>
          </cell>
        </row>
        <row r="777">
          <cell r="A777" t="str">
            <v>52.1.19.0</v>
          </cell>
          <cell r="B777">
            <v>52</v>
          </cell>
          <cell r="C777">
            <v>1</v>
          </cell>
          <cell r="D777">
            <v>19</v>
          </cell>
          <cell r="E777">
            <v>0</v>
          </cell>
          <cell r="F777">
            <v>7.7499999999999999E-2</v>
          </cell>
        </row>
        <row r="778">
          <cell r="A778" t="str">
            <v>52.14.19.0</v>
          </cell>
          <cell r="B778">
            <v>52</v>
          </cell>
          <cell r="C778">
            <v>14</v>
          </cell>
          <cell r="D778">
            <v>19</v>
          </cell>
          <cell r="E778">
            <v>0</v>
          </cell>
          <cell r="F778">
            <v>7.7499999999999999E-2</v>
          </cell>
        </row>
        <row r="779">
          <cell r="A779" t="str">
            <v>52.1.19.A</v>
          </cell>
          <cell r="B779">
            <v>52</v>
          </cell>
          <cell r="C779">
            <v>1</v>
          </cell>
          <cell r="D779">
            <v>19</v>
          </cell>
          <cell r="E779" t="str">
            <v>A</v>
          </cell>
          <cell r="F779">
            <v>7.7499999999999999E-2</v>
          </cell>
        </row>
        <row r="780">
          <cell r="A780" t="str">
            <v>52.1.19.F</v>
          </cell>
          <cell r="B780">
            <v>52</v>
          </cell>
          <cell r="C780">
            <v>1</v>
          </cell>
          <cell r="D780">
            <v>19</v>
          </cell>
          <cell r="E780" t="str">
            <v>F</v>
          </cell>
          <cell r="F780">
            <v>7.7499999999999999E-2</v>
          </cell>
        </row>
        <row r="781">
          <cell r="A781" t="str">
            <v>52.1.19.I</v>
          </cell>
          <cell r="B781">
            <v>52</v>
          </cell>
          <cell r="C781">
            <v>1</v>
          </cell>
          <cell r="D781">
            <v>19</v>
          </cell>
          <cell r="E781" t="str">
            <v>I</v>
          </cell>
          <cell r="F781">
            <v>7.7499999999999999E-2</v>
          </cell>
        </row>
        <row r="782">
          <cell r="A782" t="str">
            <v>52.1.19.N</v>
          </cell>
          <cell r="B782">
            <v>52</v>
          </cell>
          <cell r="C782">
            <v>1</v>
          </cell>
          <cell r="D782">
            <v>19</v>
          </cell>
          <cell r="E782" t="str">
            <v>N</v>
          </cell>
          <cell r="F782">
            <v>7.7499999999999999E-2</v>
          </cell>
        </row>
        <row r="783">
          <cell r="A783" t="str">
            <v>52.0M.19.N</v>
          </cell>
          <cell r="B783">
            <v>52</v>
          </cell>
          <cell r="C783" t="str">
            <v>0M</v>
          </cell>
          <cell r="D783">
            <v>19</v>
          </cell>
          <cell r="E783" t="str">
            <v>N</v>
          </cell>
          <cell r="F783">
            <v>7.7499999999999999E-2</v>
          </cell>
        </row>
        <row r="784">
          <cell r="A784" t="str">
            <v>52.12.19.N</v>
          </cell>
          <cell r="B784">
            <v>52</v>
          </cell>
          <cell r="C784">
            <v>12</v>
          </cell>
          <cell r="D784">
            <v>19</v>
          </cell>
          <cell r="E784" t="str">
            <v>N</v>
          </cell>
          <cell r="F784">
            <v>7.7499999999999999E-2</v>
          </cell>
        </row>
        <row r="785">
          <cell r="A785" t="str">
            <v>52.7P.19.N</v>
          </cell>
          <cell r="B785">
            <v>52</v>
          </cell>
          <cell r="C785" t="str">
            <v>7P</v>
          </cell>
          <cell r="D785">
            <v>19</v>
          </cell>
          <cell r="E785" t="str">
            <v>N</v>
          </cell>
          <cell r="F785">
            <v>7.7499999999999999E-2</v>
          </cell>
        </row>
        <row r="786">
          <cell r="A786" t="str">
            <v>52.1.20.0</v>
          </cell>
          <cell r="B786">
            <v>52</v>
          </cell>
          <cell r="C786">
            <v>1</v>
          </cell>
          <cell r="D786">
            <v>20</v>
          </cell>
          <cell r="E786">
            <v>0</v>
          </cell>
          <cell r="F786">
            <v>2.4299999999999999E-2</v>
          </cell>
        </row>
        <row r="787">
          <cell r="A787" t="str">
            <v>52.1.20.E</v>
          </cell>
          <cell r="B787">
            <v>52</v>
          </cell>
          <cell r="C787">
            <v>1</v>
          </cell>
          <cell r="D787">
            <v>20</v>
          </cell>
          <cell r="E787" t="str">
            <v>E</v>
          </cell>
          <cell r="F787">
            <v>0</v>
          </cell>
        </row>
        <row r="788">
          <cell r="A788" t="str">
            <v>52.1.20.F</v>
          </cell>
          <cell r="B788">
            <v>52</v>
          </cell>
          <cell r="C788">
            <v>1</v>
          </cell>
          <cell r="D788">
            <v>20</v>
          </cell>
          <cell r="E788" t="str">
            <v>F</v>
          </cell>
          <cell r="F788">
            <v>2.4299999999999999E-2</v>
          </cell>
        </row>
        <row r="789">
          <cell r="A789" t="str">
            <v>52.1.20.I</v>
          </cell>
          <cell r="B789">
            <v>52</v>
          </cell>
          <cell r="C789">
            <v>1</v>
          </cell>
          <cell r="D789">
            <v>20</v>
          </cell>
          <cell r="E789" t="str">
            <v>I</v>
          </cell>
          <cell r="F789">
            <v>2.4299999999999999E-2</v>
          </cell>
        </row>
        <row r="790">
          <cell r="A790" t="str">
            <v>52.1.20.N</v>
          </cell>
          <cell r="B790">
            <v>52</v>
          </cell>
          <cell r="C790">
            <v>1</v>
          </cell>
          <cell r="D790">
            <v>20</v>
          </cell>
          <cell r="E790" t="str">
            <v>N</v>
          </cell>
          <cell r="F790">
            <v>2.4299999999999999E-2</v>
          </cell>
        </row>
        <row r="791">
          <cell r="A791" t="str">
            <v>52.71.20.N</v>
          </cell>
          <cell r="B791">
            <v>52</v>
          </cell>
          <cell r="C791">
            <v>71</v>
          </cell>
          <cell r="D791">
            <v>20</v>
          </cell>
          <cell r="E791" t="str">
            <v>N</v>
          </cell>
          <cell r="F791">
            <v>2.6100000000000002E-2</v>
          </cell>
        </row>
        <row r="792">
          <cell r="A792" t="str">
            <v>52.74.20.N</v>
          </cell>
          <cell r="B792">
            <v>52</v>
          </cell>
          <cell r="C792">
            <v>74</v>
          </cell>
          <cell r="D792">
            <v>20</v>
          </cell>
          <cell r="E792" t="str">
            <v>N</v>
          </cell>
          <cell r="F792">
            <v>2.4299999999999999E-2</v>
          </cell>
        </row>
        <row r="793">
          <cell r="A793" t="str">
            <v>52.7P.20.N</v>
          </cell>
          <cell r="B793">
            <v>52</v>
          </cell>
          <cell r="C793" t="str">
            <v>7P</v>
          </cell>
          <cell r="D793">
            <v>20</v>
          </cell>
          <cell r="E793" t="str">
            <v>N</v>
          </cell>
          <cell r="F793">
            <v>2.4299999999999999E-2</v>
          </cell>
        </row>
        <row r="794">
          <cell r="A794" t="str">
            <v>52.1.21.0</v>
          </cell>
          <cell r="B794">
            <v>52</v>
          </cell>
          <cell r="C794">
            <v>1</v>
          </cell>
          <cell r="D794">
            <v>21</v>
          </cell>
          <cell r="E794">
            <v>0</v>
          </cell>
          <cell r="F794">
            <v>4.7500000000000001E-2</v>
          </cell>
        </row>
        <row r="795">
          <cell r="A795" t="str">
            <v>52.1.21.F</v>
          </cell>
          <cell r="B795">
            <v>52</v>
          </cell>
          <cell r="C795">
            <v>1</v>
          </cell>
          <cell r="D795">
            <v>21</v>
          </cell>
          <cell r="E795" t="str">
            <v>F</v>
          </cell>
          <cell r="F795">
            <v>4.7500000000000001E-2</v>
          </cell>
        </row>
        <row r="796">
          <cell r="A796" t="str">
            <v>52.1.21.I</v>
          </cell>
          <cell r="B796">
            <v>52</v>
          </cell>
          <cell r="C796">
            <v>1</v>
          </cell>
          <cell r="D796">
            <v>21</v>
          </cell>
          <cell r="E796" t="str">
            <v>I</v>
          </cell>
          <cell r="F796">
            <v>4.7500000000000001E-2</v>
          </cell>
        </row>
        <row r="797">
          <cell r="A797" t="str">
            <v>52.1.21.N</v>
          </cell>
          <cell r="B797">
            <v>52</v>
          </cell>
          <cell r="C797">
            <v>1</v>
          </cell>
          <cell r="D797">
            <v>21</v>
          </cell>
          <cell r="E797" t="str">
            <v>N</v>
          </cell>
          <cell r="F797">
            <v>4.7500000000000001E-2</v>
          </cell>
        </row>
        <row r="798">
          <cell r="A798" t="str">
            <v>52.71.21.N</v>
          </cell>
          <cell r="B798">
            <v>52</v>
          </cell>
          <cell r="C798">
            <v>71</v>
          </cell>
          <cell r="D798">
            <v>21</v>
          </cell>
          <cell r="E798" t="str">
            <v>N</v>
          </cell>
          <cell r="F798">
            <v>4.7500000000000001E-2</v>
          </cell>
        </row>
        <row r="799">
          <cell r="A799" t="str">
            <v>52.74.21.N</v>
          </cell>
          <cell r="B799">
            <v>52</v>
          </cell>
          <cell r="C799">
            <v>74</v>
          </cell>
          <cell r="D799">
            <v>21</v>
          </cell>
          <cell r="E799" t="str">
            <v>N</v>
          </cell>
          <cell r="F799">
            <v>4.7500000000000001E-2</v>
          </cell>
        </row>
        <row r="800">
          <cell r="A800" t="str">
            <v>52.7P.21.N</v>
          </cell>
          <cell r="B800">
            <v>52</v>
          </cell>
          <cell r="C800" t="str">
            <v>7P</v>
          </cell>
          <cell r="D800">
            <v>21</v>
          </cell>
          <cell r="E800" t="str">
            <v>N</v>
          </cell>
          <cell r="F800">
            <v>4.7500000000000001E-2</v>
          </cell>
        </row>
        <row r="801">
          <cell r="A801" t="str">
            <v>52.1.24.0</v>
          </cell>
          <cell r="B801">
            <v>52</v>
          </cell>
          <cell r="C801">
            <v>1</v>
          </cell>
          <cell r="D801">
            <v>24</v>
          </cell>
          <cell r="E801">
            <v>0</v>
          </cell>
          <cell r="F801">
            <v>2.4299999999999999E-2</v>
          </cell>
        </row>
        <row r="802">
          <cell r="A802" t="str">
            <v>52.1.24.A</v>
          </cell>
          <cell r="B802">
            <v>52</v>
          </cell>
          <cell r="C802">
            <v>1</v>
          </cell>
          <cell r="D802">
            <v>24</v>
          </cell>
          <cell r="E802" t="str">
            <v>A</v>
          </cell>
          <cell r="F802">
            <v>2.4299999999999999E-2</v>
          </cell>
        </row>
        <row r="803">
          <cell r="A803" t="str">
            <v>52.1.24.E</v>
          </cell>
          <cell r="B803">
            <v>52</v>
          </cell>
          <cell r="C803">
            <v>1</v>
          </cell>
          <cell r="D803">
            <v>24</v>
          </cell>
          <cell r="E803" t="str">
            <v>E</v>
          </cell>
          <cell r="F803">
            <v>0</v>
          </cell>
        </row>
        <row r="804">
          <cell r="A804" t="str">
            <v>52.1.24.I</v>
          </cell>
          <cell r="B804">
            <v>52</v>
          </cell>
          <cell r="C804">
            <v>1</v>
          </cell>
          <cell r="D804">
            <v>24</v>
          </cell>
          <cell r="E804" t="str">
            <v>I</v>
          </cell>
          <cell r="F804">
            <v>2.4299999999999999E-2</v>
          </cell>
        </row>
        <row r="805">
          <cell r="A805" t="str">
            <v>52.1.24.N</v>
          </cell>
          <cell r="B805">
            <v>52</v>
          </cell>
          <cell r="C805">
            <v>1</v>
          </cell>
          <cell r="D805">
            <v>24</v>
          </cell>
          <cell r="E805" t="str">
            <v>N</v>
          </cell>
          <cell r="F805">
            <v>2.4299999999999999E-2</v>
          </cell>
        </row>
        <row r="806">
          <cell r="A806" t="str">
            <v>52.7P.24.N</v>
          </cell>
          <cell r="B806">
            <v>52</v>
          </cell>
          <cell r="C806" t="str">
            <v>7P</v>
          </cell>
          <cell r="D806">
            <v>24</v>
          </cell>
          <cell r="E806" t="str">
            <v>N</v>
          </cell>
          <cell r="F806">
            <v>2.4299999999999999E-2</v>
          </cell>
        </row>
        <row r="807">
          <cell r="A807" t="str">
            <v>52.1.26.I</v>
          </cell>
          <cell r="B807">
            <v>52</v>
          </cell>
          <cell r="C807">
            <v>1</v>
          </cell>
          <cell r="D807">
            <v>26</v>
          </cell>
          <cell r="E807" t="str">
            <v>I</v>
          </cell>
          <cell r="F807">
            <v>9.0899999999999995E-2</v>
          </cell>
        </row>
        <row r="808">
          <cell r="A808" t="str">
            <v>52.1.26.N</v>
          </cell>
          <cell r="B808">
            <v>52</v>
          </cell>
          <cell r="C808">
            <v>1</v>
          </cell>
          <cell r="D808">
            <v>26</v>
          </cell>
          <cell r="E808" t="str">
            <v>N</v>
          </cell>
          <cell r="F808">
            <v>9.0899999999999995E-2</v>
          </cell>
        </row>
        <row r="809">
          <cell r="A809" t="str">
            <v>52.1.30.A</v>
          </cell>
          <cell r="B809">
            <v>52</v>
          </cell>
          <cell r="C809">
            <v>1</v>
          </cell>
          <cell r="D809">
            <v>30</v>
          </cell>
          <cell r="E809" t="str">
            <v>A</v>
          </cell>
          <cell r="F809">
            <v>9.0899999999999995E-2</v>
          </cell>
        </row>
        <row r="810">
          <cell r="A810" t="str">
            <v>52.1.30.N</v>
          </cell>
          <cell r="B810">
            <v>52</v>
          </cell>
          <cell r="C810">
            <v>1</v>
          </cell>
          <cell r="D810">
            <v>30</v>
          </cell>
          <cell r="E810" t="str">
            <v>N</v>
          </cell>
          <cell r="F810">
            <v>9.0899999999999995E-2</v>
          </cell>
        </row>
        <row r="811">
          <cell r="A811" t="str">
            <v>52.7P.30.N</v>
          </cell>
          <cell r="B811">
            <v>52</v>
          </cell>
          <cell r="C811" t="str">
            <v>7P</v>
          </cell>
          <cell r="D811">
            <v>30</v>
          </cell>
          <cell r="E811" t="str">
            <v>N</v>
          </cell>
          <cell r="F811">
            <v>9.0899999999999995E-2</v>
          </cell>
        </row>
        <row r="812">
          <cell r="A812" t="str">
            <v>52.1.33.A</v>
          </cell>
          <cell r="B812">
            <v>52</v>
          </cell>
          <cell r="C812">
            <v>1</v>
          </cell>
          <cell r="D812">
            <v>33</v>
          </cell>
          <cell r="E812" t="str">
            <v>A</v>
          </cell>
          <cell r="F812">
            <v>9.0899999999999995E-2</v>
          </cell>
        </row>
        <row r="813">
          <cell r="A813" t="str">
            <v>52.1.90.0</v>
          </cell>
          <cell r="B813">
            <v>52</v>
          </cell>
          <cell r="C813">
            <v>1</v>
          </cell>
          <cell r="D813">
            <v>90</v>
          </cell>
          <cell r="E813">
            <v>0</v>
          </cell>
          <cell r="F813">
            <v>0.125</v>
          </cell>
        </row>
        <row r="814">
          <cell r="A814" t="str">
            <v>52.1.90.I</v>
          </cell>
          <cell r="B814">
            <v>52</v>
          </cell>
          <cell r="C814">
            <v>1</v>
          </cell>
          <cell r="D814">
            <v>90</v>
          </cell>
          <cell r="E814" t="str">
            <v>I</v>
          </cell>
          <cell r="F814">
            <v>0.125</v>
          </cell>
        </row>
        <row r="815">
          <cell r="A815" t="str">
            <v>52.1.90.N</v>
          </cell>
          <cell r="B815">
            <v>52</v>
          </cell>
          <cell r="C815">
            <v>1</v>
          </cell>
          <cell r="D815">
            <v>90</v>
          </cell>
          <cell r="E815" t="str">
            <v>N</v>
          </cell>
          <cell r="F815">
            <v>0.125</v>
          </cell>
        </row>
        <row r="816">
          <cell r="A816" t="str">
            <v>52.1.98.0</v>
          </cell>
          <cell r="B816">
            <v>52</v>
          </cell>
          <cell r="C816">
            <v>1</v>
          </cell>
          <cell r="D816">
            <v>98</v>
          </cell>
          <cell r="E816">
            <v>0</v>
          </cell>
          <cell r="F816">
            <v>0</v>
          </cell>
        </row>
        <row r="817">
          <cell r="A817" t="str">
            <v>52.1.98.A</v>
          </cell>
          <cell r="B817">
            <v>52</v>
          </cell>
          <cell r="C817">
            <v>1</v>
          </cell>
          <cell r="D817">
            <v>98</v>
          </cell>
          <cell r="E817" t="str">
            <v>A</v>
          </cell>
          <cell r="F817">
            <v>0</v>
          </cell>
        </row>
        <row r="818">
          <cell r="A818" t="str">
            <v>52.1.98.F</v>
          </cell>
          <cell r="B818">
            <v>52</v>
          </cell>
          <cell r="C818">
            <v>1</v>
          </cell>
          <cell r="D818">
            <v>98</v>
          </cell>
          <cell r="E818" t="str">
            <v>F</v>
          </cell>
          <cell r="F818">
            <v>0</v>
          </cell>
        </row>
        <row r="819">
          <cell r="A819" t="str">
            <v>52.1.98.I</v>
          </cell>
          <cell r="B819">
            <v>52</v>
          </cell>
          <cell r="C819">
            <v>1</v>
          </cell>
          <cell r="D819">
            <v>98</v>
          </cell>
          <cell r="E819" t="str">
            <v>I</v>
          </cell>
          <cell r="F819">
            <v>0</v>
          </cell>
        </row>
        <row r="820">
          <cell r="A820" t="str">
            <v>52.1.98.N</v>
          </cell>
          <cell r="B820">
            <v>52</v>
          </cell>
          <cell r="C820">
            <v>1</v>
          </cell>
          <cell r="D820">
            <v>98</v>
          </cell>
          <cell r="E820" t="str">
            <v>N</v>
          </cell>
          <cell r="F820">
            <v>0</v>
          </cell>
        </row>
        <row r="821">
          <cell r="A821" t="str">
            <v>53.1.0.0</v>
          </cell>
          <cell r="B821">
            <v>53</v>
          </cell>
          <cell r="C821">
            <v>1</v>
          </cell>
          <cell r="D821">
            <v>0</v>
          </cell>
          <cell r="E821">
            <v>0</v>
          </cell>
          <cell r="F821">
            <v>3.2599999999999997E-2</v>
          </cell>
        </row>
        <row r="822">
          <cell r="A822" t="str">
            <v>53.1.0.A</v>
          </cell>
          <cell r="B822">
            <v>53</v>
          </cell>
          <cell r="C822">
            <v>1</v>
          </cell>
          <cell r="D822">
            <v>0</v>
          </cell>
          <cell r="E822" t="str">
            <v>A</v>
          </cell>
          <cell r="F822">
            <v>3.2599999999999997E-2</v>
          </cell>
        </row>
        <row r="823">
          <cell r="A823" t="str">
            <v>53.1.1.C</v>
          </cell>
          <cell r="B823">
            <v>53</v>
          </cell>
          <cell r="C823">
            <v>1</v>
          </cell>
          <cell r="D823">
            <v>1</v>
          </cell>
          <cell r="E823" t="str">
            <v>C</v>
          </cell>
          <cell r="F823">
            <v>3.2099999999999997E-2</v>
          </cell>
        </row>
        <row r="824">
          <cell r="A824" t="str">
            <v>53.1.1.E</v>
          </cell>
          <cell r="B824">
            <v>53</v>
          </cell>
          <cell r="C824">
            <v>1</v>
          </cell>
          <cell r="D824">
            <v>1</v>
          </cell>
          <cell r="E824" t="str">
            <v>E</v>
          </cell>
          <cell r="F824">
            <v>3.2099999999999997E-2</v>
          </cell>
        </row>
        <row r="825">
          <cell r="A825" t="str">
            <v>53.1.1.I</v>
          </cell>
          <cell r="B825">
            <v>53</v>
          </cell>
          <cell r="C825">
            <v>1</v>
          </cell>
          <cell r="D825">
            <v>1</v>
          </cell>
          <cell r="E825" t="str">
            <v>I</v>
          </cell>
          <cell r="F825">
            <v>3.2099999999999997E-2</v>
          </cell>
        </row>
        <row r="826">
          <cell r="A826" t="str">
            <v>53.1.1.N</v>
          </cell>
          <cell r="B826">
            <v>53</v>
          </cell>
          <cell r="C826">
            <v>1</v>
          </cell>
          <cell r="D826">
            <v>1</v>
          </cell>
          <cell r="E826" t="str">
            <v>N</v>
          </cell>
          <cell r="F826">
            <v>3.2099999999999997E-2</v>
          </cell>
        </row>
        <row r="827">
          <cell r="A827" t="str">
            <v>53.1.2.0</v>
          </cell>
          <cell r="B827">
            <v>53</v>
          </cell>
          <cell r="C827">
            <v>1</v>
          </cell>
          <cell r="D827">
            <v>2</v>
          </cell>
          <cell r="E827">
            <v>0</v>
          </cell>
          <cell r="F827">
            <v>3.0800000000000001E-2</v>
          </cell>
        </row>
        <row r="828">
          <cell r="A828" t="str">
            <v>53.1.2.A</v>
          </cell>
          <cell r="B828">
            <v>53</v>
          </cell>
          <cell r="C828">
            <v>1</v>
          </cell>
          <cell r="D828">
            <v>2</v>
          </cell>
          <cell r="E828" t="str">
            <v>A</v>
          </cell>
          <cell r="F828">
            <v>3.0800000000000001E-2</v>
          </cell>
        </row>
        <row r="829">
          <cell r="A829" t="str">
            <v>53.1.2.E</v>
          </cell>
          <cell r="B829">
            <v>53</v>
          </cell>
          <cell r="C829">
            <v>1</v>
          </cell>
          <cell r="D829">
            <v>2</v>
          </cell>
          <cell r="E829" t="str">
            <v>E</v>
          </cell>
          <cell r="F829">
            <v>3.0800000000000001E-2</v>
          </cell>
        </row>
        <row r="830">
          <cell r="A830" t="str">
            <v>53.1.2.F</v>
          </cell>
          <cell r="B830">
            <v>53</v>
          </cell>
          <cell r="C830">
            <v>1</v>
          </cell>
          <cell r="D830">
            <v>2</v>
          </cell>
          <cell r="E830" t="str">
            <v>F</v>
          </cell>
          <cell r="F830">
            <v>3.0800000000000001E-2</v>
          </cell>
        </row>
        <row r="831">
          <cell r="A831" t="str">
            <v>53.1.2.I</v>
          </cell>
          <cell r="B831">
            <v>53</v>
          </cell>
          <cell r="C831">
            <v>1</v>
          </cell>
          <cell r="D831">
            <v>2</v>
          </cell>
          <cell r="E831" t="str">
            <v>I</v>
          </cell>
          <cell r="F831">
            <v>3.0800000000000001E-2</v>
          </cell>
        </row>
        <row r="832">
          <cell r="A832" t="str">
            <v>53.1.2.N</v>
          </cell>
          <cell r="B832">
            <v>53</v>
          </cell>
          <cell r="C832">
            <v>1</v>
          </cell>
          <cell r="D832">
            <v>2</v>
          </cell>
          <cell r="E832" t="str">
            <v>N</v>
          </cell>
          <cell r="F832">
            <v>3.0800000000000001E-2</v>
          </cell>
        </row>
        <row r="833">
          <cell r="A833" t="str">
            <v>53.1.3.0</v>
          </cell>
          <cell r="B833">
            <v>53</v>
          </cell>
          <cell r="C833">
            <v>1</v>
          </cell>
          <cell r="D833">
            <v>3</v>
          </cell>
          <cell r="E833">
            <v>0</v>
          </cell>
          <cell r="F833">
            <v>3.0800000000000001E-2</v>
          </cell>
        </row>
        <row r="834">
          <cell r="A834" t="str">
            <v>53.1.3.A</v>
          </cell>
          <cell r="B834">
            <v>53</v>
          </cell>
          <cell r="C834">
            <v>1</v>
          </cell>
          <cell r="D834">
            <v>3</v>
          </cell>
          <cell r="E834" t="str">
            <v>A</v>
          </cell>
          <cell r="F834">
            <v>3.0800000000000001E-2</v>
          </cell>
        </row>
        <row r="835">
          <cell r="A835" t="str">
            <v>53.1.4.0</v>
          </cell>
          <cell r="B835">
            <v>53</v>
          </cell>
          <cell r="C835">
            <v>1</v>
          </cell>
          <cell r="D835">
            <v>4</v>
          </cell>
          <cell r="E835">
            <v>0</v>
          </cell>
          <cell r="F835">
            <v>3.2599999999999997E-2</v>
          </cell>
        </row>
        <row r="836">
          <cell r="A836" t="str">
            <v>53.1.4.A</v>
          </cell>
          <cell r="B836">
            <v>53</v>
          </cell>
          <cell r="C836">
            <v>1</v>
          </cell>
          <cell r="D836">
            <v>4</v>
          </cell>
          <cell r="E836" t="str">
            <v>A</v>
          </cell>
          <cell r="F836">
            <v>3.2599999999999997E-2</v>
          </cell>
        </row>
        <row r="837">
          <cell r="A837" t="str">
            <v>53.1.6.0</v>
          </cell>
          <cell r="B837">
            <v>53</v>
          </cell>
          <cell r="C837">
            <v>1</v>
          </cell>
          <cell r="D837">
            <v>6</v>
          </cell>
          <cell r="E837">
            <v>0</v>
          </cell>
          <cell r="F837">
            <v>3.2599999999999997E-2</v>
          </cell>
        </row>
        <row r="838">
          <cell r="A838" t="str">
            <v>53.1.6.A</v>
          </cell>
          <cell r="B838">
            <v>53</v>
          </cell>
          <cell r="C838">
            <v>1</v>
          </cell>
          <cell r="D838">
            <v>6</v>
          </cell>
          <cell r="E838" t="str">
            <v>A</v>
          </cell>
          <cell r="F838">
            <v>3.2599999999999997E-2</v>
          </cell>
        </row>
        <row r="839">
          <cell r="A839" t="str">
            <v>53.1.6.E</v>
          </cell>
          <cell r="B839">
            <v>53</v>
          </cell>
          <cell r="C839">
            <v>1</v>
          </cell>
          <cell r="D839">
            <v>6</v>
          </cell>
          <cell r="E839" t="str">
            <v>E</v>
          </cell>
          <cell r="F839">
            <v>3.2599999999999997E-2</v>
          </cell>
        </row>
        <row r="840">
          <cell r="A840" t="str">
            <v>53.1.6.F</v>
          </cell>
          <cell r="B840">
            <v>53</v>
          </cell>
          <cell r="C840">
            <v>1</v>
          </cell>
          <cell r="D840">
            <v>6</v>
          </cell>
          <cell r="E840" t="str">
            <v>F</v>
          </cell>
          <cell r="F840">
            <v>3.2599999999999997E-2</v>
          </cell>
        </row>
        <row r="841">
          <cell r="A841" t="str">
            <v>53.1.6.I</v>
          </cell>
          <cell r="B841">
            <v>53</v>
          </cell>
          <cell r="C841">
            <v>1</v>
          </cell>
          <cell r="D841">
            <v>6</v>
          </cell>
          <cell r="E841" t="str">
            <v>I</v>
          </cell>
          <cell r="F841">
            <v>3.2599999999999997E-2</v>
          </cell>
        </row>
        <row r="842">
          <cell r="A842" t="str">
            <v>53.1.6.N</v>
          </cell>
          <cell r="B842">
            <v>53</v>
          </cell>
          <cell r="C842">
            <v>1</v>
          </cell>
          <cell r="D842">
            <v>6</v>
          </cell>
          <cell r="E842" t="str">
            <v>N</v>
          </cell>
          <cell r="F842">
            <v>3.2599999999999997E-2</v>
          </cell>
        </row>
        <row r="843">
          <cell r="A843" t="str">
            <v>53.7P.6.N</v>
          </cell>
          <cell r="B843">
            <v>53</v>
          </cell>
          <cell r="C843" t="str">
            <v>7P</v>
          </cell>
          <cell r="D843">
            <v>6</v>
          </cell>
          <cell r="E843" t="str">
            <v>N</v>
          </cell>
          <cell r="F843">
            <v>3.2599999999999997E-2</v>
          </cell>
        </row>
        <row r="844">
          <cell r="A844" t="str">
            <v>53.1.8.0</v>
          </cell>
          <cell r="B844">
            <v>53</v>
          </cell>
          <cell r="C844">
            <v>1</v>
          </cell>
          <cell r="D844">
            <v>8</v>
          </cell>
          <cell r="E844">
            <v>0</v>
          </cell>
          <cell r="F844">
            <v>3.0800000000000001E-2</v>
          </cell>
        </row>
        <row r="845">
          <cell r="A845" t="str">
            <v>53.1.8.A</v>
          </cell>
          <cell r="B845">
            <v>53</v>
          </cell>
          <cell r="C845">
            <v>1</v>
          </cell>
          <cell r="D845">
            <v>8</v>
          </cell>
          <cell r="E845" t="str">
            <v>A</v>
          </cell>
          <cell r="F845">
            <v>3.0800000000000001E-2</v>
          </cell>
        </row>
        <row r="846">
          <cell r="A846" t="str">
            <v>53.1.8.N</v>
          </cell>
          <cell r="B846">
            <v>53</v>
          </cell>
          <cell r="C846">
            <v>1</v>
          </cell>
          <cell r="D846">
            <v>8</v>
          </cell>
          <cell r="E846" t="str">
            <v>N</v>
          </cell>
          <cell r="F846">
            <v>3.0800000000000001E-2</v>
          </cell>
        </row>
        <row r="847">
          <cell r="A847" t="str">
            <v>53.1.10.0</v>
          </cell>
          <cell r="B847">
            <v>53</v>
          </cell>
          <cell r="C847">
            <v>1</v>
          </cell>
          <cell r="D847">
            <v>10</v>
          </cell>
          <cell r="E847">
            <v>0</v>
          </cell>
          <cell r="F847">
            <v>4.5699999999999998E-2</v>
          </cell>
        </row>
        <row r="848">
          <cell r="A848" t="str">
            <v>53.1.10.A</v>
          </cell>
          <cell r="B848">
            <v>53</v>
          </cell>
          <cell r="C848">
            <v>1</v>
          </cell>
          <cell r="D848">
            <v>10</v>
          </cell>
          <cell r="E848" t="str">
            <v>A</v>
          </cell>
          <cell r="F848">
            <v>4.5699999999999998E-2</v>
          </cell>
        </row>
        <row r="849">
          <cell r="A849" t="str">
            <v>53.1.10.F</v>
          </cell>
          <cell r="B849">
            <v>53</v>
          </cell>
          <cell r="C849">
            <v>1</v>
          </cell>
          <cell r="D849">
            <v>10</v>
          </cell>
          <cell r="E849" t="str">
            <v>F</v>
          </cell>
          <cell r="F849">
            <v>4.5699999999999998E-2</v>
          </cell>
        </row>
        <row r="850">
          <cell r="A850" t="str">
            <v>53.1.10.N</v>
          </cell>
          <cell r="B850">
            <v>53</v>
          </cell>
          <cell r="C850">
            <v>1</v>
          </cell>
          <cell r="D850">
            <v>10</v>
          </cell>
          <cell r="E850" t="str">
            <v>N</v>
          </cell>
          <cell r="F850">
            <v>4.5699999999999998E-2</v>
          </cell>
        </row>
        <row r="851">
          <cell r="A851" t="str">
            <v>53.0M.10.N</v>
          </cell>
          <cell r="B851">
            <v>53</v>
          </cell>
          <cell r="C851" t="str">
            <v>0M</v>
          </cell>
          <cell r="D851">
            <v>10</v>
          </cell>
          <cell r="E851" t="str">
            <v>N</v>
          </cell>
          <cell r="F851">
            <v>4.5699999999999998E-2</v>
          </cell>
        </row>
        <row r="852">
          <cell r="A852" t="str">
            <v>53.12.10.N</v>
          </cell>
          <cell r="B852">
            <v>53</v>
          </cell>
          <cell r="C852">
            <v>12</v>
          </cell>
          <cell r="D852">
            <v>10</v>
          </cell>
          <cell r="E852" t="str">
            <v>N</v>
          </cell>
          <cell r="F852">
            <v>4.5699999999999998E-2</v>
          </cell>
        </row>
        <row r="853">
          <cell r="A853" t="str">
            <v>53.1.13.0</v>
          </cell>
          <cell r="B853">
            <v>53</v>
          </cell>
          <cell r="C853">
            <v>1</v>
          </cell>
          <cell r="D853">
            <v>13</v>
          </cell>
          <cell r="E853">
            <v>0</v>
          </cell>
          <cell r="F853">
            <v>0.2</v>
          </cell>
        </row>
        <row r="854">
          <cell r="A854" t="str">
            <v>53.1.13.A</v>
          </cell>
          <cell r="B854">
            <v>53</v>
          </cell>
          <cell r="C854">
            <v>1</v>
          </cell>
          <cell r="D854">
            <v>13</v>
          </cell>
          <cell r="E854" t="str">
            <v>A</v>
          </cell>
          <cell r="F854">
            <v>0.2</v>
          </cell>
        </row>
        <row r="855">
          <cell r="A855" t="str">
            <v>53.1.13.I</v>
          </cell>
          <cell r="B855">
            <v>53</v>
          </cell>
          <cell r="C855">
            <v>1</v>
          </cell>
          <cell r="D855">
            <v>13</v>
          </cell>
          <cell r="E855" t="str">
            <v>I</v>
          </cell>
          <cell r="F855">
            <v>0.2</v>
          </cell>
        </row>
        <row r="856">
          <cell r="A856" t="str">
            <v>53.1.13.N</v>
          </cell>
          <cell r="B856">
            <v>53</v>
          </cell>
          <cell r="C856">
            <v>1</v>
          </cell>
          <cell r="D856">
            <v>13</v>
          </cell>
          <cell r="E856" t="str">
            <v>N</v>
          </cell>
          <cell r="F856">
            <v>0.2</v>
          </cell>
        </row>
        <row r="857">
          <cell r="A857" t="str">
            <v>53.7P.13.N</v>
          </cell>
          <cell r="B857">
            <v>53</v>
          </cell>
          <cell r="C857" t="str">
            <v>7P</v>
          </cell>
          <cell r="D857">
            <v>13</v>
          </cell>
          <cell r="E857" t="str">
            <v>N</v>
          </cell>
          <cell r="F857">
            <v>0.2</v>
          </cell>
        </row>
        <row r="858">
          <cell r="A858" t="str">
            <v>53.1.19.A</v>
          </cell>
          <cell r="B858">
            <v>53</v>
          </cell>
          <cell r="C858">
            <v>1</v>
          </cell>
          <cell r="D858">
            <v>19</v>
          </cell>
          <cell r="E858" t="str">
            <v>A</v>
          </cell>
          <cell r="F858">
            <v>2.0799999999999999E-2</v>
          </cell>
        </row>
        <row r="859">
          <cell r="A859" t="str">
            <v>53.1.20.0</v>
          </cell>
          <cell r="B859">
            <v>53</v>
          </cell>
          <cell r="C859">
            <v>1</v>
          </cell>
          <cell r="D859">
            <v>20</v>
          </cell>
          <cell r="E859">
            <v>0</v>
          </cell>
          <cell r="F859">
            <v>3.5400000000000001E-2</v>
          </cell>
        </row>
        <row r="860">
          <cell r="A860" t="str">
            <v>53.1.20.A</v>
          </cell>
          <cell r="B860">
            <v>53</v>
          </cell>
          <cell r="C860">
            <v>1</v>
          </cell>
          <cell r="D860">
            <v>20</v>
          </cell>
          <cell r="E860" t="str">
            <v>A</v>
          </cell>
          <cell r="F860">
            <v>3.5400000000000001E-2</v>
          </cell>
        </row>
        <row r="861">
          <cell r="A861" t="str">
            <v>53.1.20.E</v>
          </cell>
          <cell r="B861">
            <v>53</v>
          </cell>
          <cell r="C861">
            <v>1</v>
          </cell>
          <cell r="D861">
            <v>20</v>
          </cell>
          <cell r="E861" t="str">
            <v>E</v>
          </cell>
          <cell r="F861">
            <v>3.5400000000000001E-2</v>
          </cell>
        </row>
        <row r="862">
          <cell r="A862" t="str">
            <v>53.1.20.I</v>
          </cell>
          <cell r="B862">
            <v>53</v>
          </cell>
          <cell r="C862">
            <v>1</v>
          </cell>
          <cell r="D862">
            <v>20</v>
          </cell>
          <cell r="E862" t="str">
            <v>I</v>
          </cell>
          <cell r="F862">
            <v>3.5400000000000001E-2</v>
          </cell>
        </row>
        <row r="863">
          <cell r="A863" t="str">
            <v>53.1.20.N</v>
          </cell>
          <cell r="B863">
            <v>53</v>
          </cell>
          <cell r="C863">
            <v>1</v>
          </cell>
          <cell r="D863">
            <v>20</v>
          </cell>
          <cell r="E863" t="str">
            <v>N</v>
          </cell>
          <cell r="F863">
            <v>3.5400000000000001E-2</v>
          </cell>
        </row>
        <row r="864">
          <cell r="A864" t="str">
            <v>53.7P.20.N</v>
          </cell>
          <cell r="B864">
            <v>53</v>
          </cell>
          <cell r="C864" t="str">
            <v>7P</v>
          </cell>
          <cell r="D864">
            <v>20</v>
          </cell>
          <cell r="E864" t="str">
            <v>N</v>
          </cell>
          <cell r="F864">
            <v>3.5400000000000001E-2</v>
          </cell>
        </row>
        <row r="865">
          <cell r="A865" t="str">
            <v>53.1.21.0</v>
          </cell>
          <cell r="B865">
            <v>53</v>
          </cell>
          <cell r="C865">
            <v>1</v>
          </cell>
          <cell r="D865">
            <v>21</v>
          </cell>
          <cell r="E865">
            <v>0</v>
          </cell>
          <cell r="F865">
            <v>4.2900000000000001E-2</v>
          </cell>
        </row>
        <row r="866">
          <cell r="A866" t="str">
            <v>53.1.21.A</v>
          </cell>
          <cell r="B866">
            <v>53</v>
          </cell>
          <cell r="C866">
            <v>1</v>
          </cell>
          <cell r="D866">
            <v>21</v>
          </cell>
          <cell r="E866" t="str">
            <v>A</v>
          </cell>
          <cell r="F866">
            <v>4.2900000000000001E-2</v>
          </cell>
        </row>
        <row r="867">
          <cell r="A867" t="str">
            <v>53.1.21.C</v>
          </cell>
          <cell r="B867">
            <v>53</v>
          </cell>
          <cell r="C867">
            <v>1</v>
          </cell>
          <cell r="D867">
            <v>21</v>
          </cell>
          <cell r="E867" t="str">
            <v>C</v>
          </cell>
          <cell r="F867">
            <v>4.2900000000000001E-2</v>
          </cell>
        </row>
        <row r="868">
          <cell r="A868" t="str">
            <v>53.1.21.E</v>
          </cell>
          <cell r="B868">
            <v>53</v>
          </cell>
          <cell r="C868">
            <v>1</v>
          </cell>
          <cell r="D868">
            <v>21</v>
          </cell>
          <cell r="E868" t="str">
            <v>E</v>
          </cell>
          <cell r="F868">
            <v>4.2900000000000001E-2</v>
          </cell>
        </row>
        <row r="869">
          <cell r="A869" t="str">
            <v>53.1.21.F</v>
          </cell>
          <cell r="B869">
            <v>53</v>
          </cell>
          <cell r="C869">
            <v>1</v>
          </cell>
          <cell r="D869">
            <v>21</v>
          </cell>
          <cell r="E869" t="str">
            <v>F</v>
          </cell>
          <cell r="F869">
            <v>4.2900000000000001E-2</v>
          </cell>
        </row>
        <row r="870">
          <cell r="A870" t="str">
            <v>53.1.21.I</v>
          </cell>
          <cell r="B870">
            <v>53</v>
          </cell>
          <cell r="C870">
            <v>1</v>
          </cell>
          <cell r="D870">
            <v>21</v>
          </cell>
          <cell r="E870" t="str">
            <v>I</v>
          </cell>
          <cell r="F870">
            <v>4.2900000000000001E-2</v>
          </cell>
        </row>
        <row r="871">
          <cell r="A871" t="str">
            <v>53.1.21.N</v>
          </cell>
          <cell r="B871">
            <v>53</v>
          </cell>
          <cell r="C871">
            <v>1</v>
          </cell>
          <cell r="D871">
            <v>21</v>
          </cell>
          <cell r="E871" t="str">
            <v>N</v>
          </cell>
          <cell r="F871">
            <v>4.2900000000000001E-2</v>
          </cell>
        </row>
        <row r="872">
          <cell r="A872" t="str">
            <v>53.7P.21.N</v>
          </cell>
          <cell r="B872">
            <v>53</v>
          </cell>
          <cell r="C872" t="str">
            <v>7P</v>
          </cell>
          <cell r="D872">
            <v>21</v>
          </cell>
          <cell r="E872" t="str">
            <v>N</v>
          </cell>
          <cell r="F872">
            <v>4.2900000000000001E-2</v>
          </cell>
        </row>
        <row r="873">
          <cell r="A873" t="str">
            <v>53.1.22.0</v>
          </cell>
          <cell r="B873">
            <v>53</v>
          </cell>
          <cell r="C873">
            <v>1</v>
          </cell>
          <cell r="D873">
            <v>22</v>
          </cell>
          <cell r="E873">
            <v>0</v>
          </cell>
          <cell r="F873">
            <v>2.6599999999999999E-2</v>
          </cell>
        </row>
        <row r="874">
          <cell r="A874" t="str">
            <v>53.1.22.A</v>
          </cell>
          <cell r="B874">
            <v>53</v>
          </cell>
          <cell r="C874">
            <v>1</v>
          </cell>
          <cell r="D874">
            <v>22</v>
          </cell>
          <cell r="E874" t="str">
            <v>A</v>
          </cell>
          <cell r="F874">
            <v>2.6599999999999999E-2</v>
          </cell>
        </row>
        <row r="875">
          <cell r="A875" t="str">
            <v>53.1.23.0</v>
          </cell>
          <cell r="B875">
            <v>53</v>
          </cell>
          <cell r="C875">
            <v>1</v>
          </cell>
          <cell r="D875">
            <v>23</v>
          </cell>
          <cell r="E875">
            <v>0</v>
          </cell>
          <cell r="F875">
            <v>2.86E-2</v>
          </cell>
        </row>
        <row r="876">
          <cell r="A876" t="str">
            <v>53.1.23.A</v>
          </cell>
          <cell r="B876">
            <v>53</v>
          </cell>
          <cell r="C876">
            <v>1</v>
          </cell>
          <cell r="D876">
            <v>23</v>
          </cell>
          <cell r="E876" t="str">
            <v>A</v>
          </cell>
          <cell r="F876">
            <v>2.86E-2</v>
          </cell>
        </row>
        <row r="877">
          <cell r="A877" t="str">
            <v>53.1.23.E</v>
          </cell>
          <cell r="B877">
            <v>53</v>
          </cell>
          <cell r="C877">
            <v>1</v>
          </cell>
          <cell r="D877">
            <v>23</v>
          </cell>
          <cell r="E877" t="str">
            <v>E</v>
          </cell>
          <cell r="F877">
            <v>2.86E-2</v>
          </cell>
        </row>
        <row r="878">
          <cell r="A878" t="str">
            <v>53.1.23.I</v>
          </cell>
          <cell r="B878">
            <v>53</v>
          </cell>
          <cell r="C878">
            <v>1</v>
          </cell>
          <cell r="D878">
            <v>23</v>
          </cell>
          <cell r="E878" t="str">
            <v>I</v>
          </cell>
          <cell r="F878">
            <v>2.86E-2</v>
          </cell>
        </row>
        <row r="879">
          <cell r="A879" t="str">
            <v>53.1.23.N</v>
          </cell>
          <cell r="B879">
            <v>53</v>
          </cell>
          <cell r="C879">
            <v>1</v>
          </cell>
          <cell r="D879">
            <v>23</v>
          </cell>
          <cell r="E879" t="str">
            <v>N</v>
          </cell>
          <cell r="F879">
            <v>2.86E-2</v>
          </cell>
        </row>
        <row r="880">
          <cell r="A880" t="str">
            <v>53.1.24.0</v>
          </cell>
          <cell r="B880">
            <v>53</v>
          </cell>
          <cell r="C880">
            <v>1</v>
          </cell>
          <cell r="D880">
            <v>24</v>
          </cell>
          <cell r="E880">
            <v>0</v>
          </cell>
          <cell r="F880">
            <v>3.5400000000000001E-2</v>
          </cell>
        </row>
        <row r="881">
          <cell r="A881" t="str">
            <v>53.1.24.A</v>
          </cell>
          <cell r="B881">
            <v>53</v>
          </cell>
          <cell r="C881">
            <v>1</v>
          </cell>
          <cell r="D881">
            <v>24</v>
          </cell>
          <cell r="E881" t="str">
            <v>A</v>
          </cell>
          <cell r="F881">
            <v>3.5400000000000001E-2</v>
          </cell>
        </row>
        <row r="882">
          <cell r="A882" t="str">
            <v>53.1.24.E</v>
          </cell>
          <cell r="B882">
            <v>53</v>
          </cell>
          <cell r="C882">
            <v>1</v>
          </cell>
          <cell r="D882">
            <v>24</v>
          </cell>
          <cell r="E882" t="str">
            <v>E</v>
          </cell>
          <cell r="F882">
            <v>3.5400000000000001E-2</v>
          </cell>
        </row>
        <row r="883">
          <cell r="A883" t="str">
            <v>53.1.24.I</v>
          </cell>
          <cell r="B883">
            <v>53</v>
          </cell>
          <cell r="C883">
            <v>1</v>
          </cell>
          <cell r="D883">
            <v>24</v>
          </cell>
          <cell r="E883" t="str">
            <v>I</v>
          </cell>
          <cell r="F883">
            <v>3.5400000000000001E-2</v>
          </cell>
        </row>
        <row r="884">
          <cell r="A884" t="str">
            <v>53.1.25.0</v>
          </cell>
          <cell r="B884">
            <v>53</v>
          </cell>
          <cell r="C884">
            <v>1</v>
          </cell>
          <cell r="D884">
            <v>25</v>
          </cell>
          <cell r="E884">
            <v>0</v>
          </cell>
          <cell r="F884">
            <v>2.6599999999999999E-2</v>
          </cell>
        </row>
        <row r="885">
          <cell r="A885" t="str">
            <v>53.1.25.2</v>
          </cell>
          <cell r="B885">
            <v>53</v>
          </cell>
          <cell r="C885">
            <v>1</v>
          </cell>
          <cell r="D885">
            <v>25</v>
          </cell>
          <cell r="E885">
            <v>2</v>
          </cell>
          <cell r="F885">
            <v>2.6599999999999999E-2</v>
          </cell>
        </row>
        <row r="886">
          <cell r="A886" t="str">
            <v>53.1.25.A</v>
          </cell>
          <cell r="B886">
            <v>53</v>
          </cell>
          <cell r="C886">
            <v>1</v>
          </cell>
          <cell r="D886">
            <v>25</v>
          </cell>
          <cell r="E886" t="str">
            <v>A</v>
          </cell>
          <cell r="F886">
            <v>2.6599999999999999E-2</v>
          </cell>
        </row>
        <row r="887">
          <cell r="A887" t="str">
            <v>53.1.25.E</v>
          </cell>
          <cell r="B887">
            <v>53</v>
          </cell>
          <cell r="C887">
            <v>1</v>
          </cell>
          <cell r="D887">
            <v>25</v>
          </cell>
          <cell r="E887" t="str">
            <v>E</v>
          </cell>
          <cell r="F887">
            <v>2.6599999999999999E-2</v>
          </cell>
        </row>
        <row r="888">
          <cell r="A888" t="str">
            <v>53.1.25.F</v>
          </cell>
          <cell r="B888">
            <v>53</v>
          </cell>
          <cell r="C888">
            <v>1</v>
          </cell>
          <cell r="D888">
            <v>25</v>
          </cell>
          <cell r="E888" t="str">
            <v>F</v>
          </cell>
          <cell r="F888">
            <v>2.6599999999999999E-2</v>
          </cell>
        </row>
        <row r="889">
          <cell r="A889" t="str">
            <v>53.1.25.I</v>
          </cell>
          <cell r="B889">
            <v>53</v>
          </cell>
          <cell r="C889">
            <v>1</v>
          </cell>
          <cell r="D889">
            <v>25</v>
          </cell>
          <cell r="E889" t="str">
            <v>I</v>
          </cell>
          <cell r="F889">
            <v>2.6599999999999999E-2</v>
          </cell>
        </row>
        <row r="890">
          <cell r="A890" t="str">
            <v>53.1.25.N</v>
          </cell>
          <cell r="B890">
            <v>53</v>
          </cell>
          <cell r="C890">
            <v>1</v>
          </cell>
          <cell r="D890">
            <v>25</v>
          </cell>
          <cell r="E890" t="str">
            <v>N</v>
          </cell>
          <cell r="F890">
            <v>2.6599999999999999E-2</v>
          </cell>
        </row>
        <row r="891">
          <cell r="A891" t="str">
            <v>53.7P.25.N</v>
          </cell>
          <cell r="B891">
            <v>53</v>
          </cell>
          <cell r="C891" t="str">
            <v>7P</v>
          </cell>
          <cell r="D891">
            <v>25</v>
          </cell>
          <cell r="E891" t="str">
            <v>N</v>
          </cell>
          <cell r="F891">
            <v>2.6599999999999999E-2</v>
          </cell>
        </row>
        <row r="892">
          <cell r="A892" t="str">
            <v>53.1.26.0</v>
          </cell>
          <cell r="B892">
            <v>53</v>
          </cell>
          <cell r="C892">
            <v>1</v>
          </cell>
          <cell r="D892">
            <v>26</v>
          </cell>
          <cell r="E892">
            <v>0</v>
          </cell>
          <cell r="F892">
            <v>2.6499999999999999E-2</v>
          </cell>
        </row>
        <row r="893">
          <cell r="A893" t="str">
            <v>53.1.26.2</v>
          </cell>
          <cell r="B893">
            <v>53</v>
          </cell>
          <cell r="C893">
            <v>1</v>
          </cell>
          <cell r="D893">
            <v>26</v>
          </cell>
          <cell r="E893">
            <v>2</v>
          </cell>
          <cell r="F893">
            <v>2.6499999999999999E-2</v>
          </cell>
        </row>
        <row r="894">
          <cell r="A894" t="str">
            <v>53.1.26.A</v>
          </cell>
          <cell r="B894">
            <v>53</v>
          </cell>
          <cell r="C894">
            <v>1</v>
          </cell>
          <cell r="D894">
            <v>26</v>
          </cell>
          <cell r="E894" t="str">
            <v>A</v>
          </cell>
          <cell r="F894">
            <v>2.6499999999999999E-2</v>
          </cell>
        </row>
        <row r="895">
          <cell r="A895" t="str">
            <v>53.1.26.E</v>
          </cell>
          <cell r="B895">
            <v>53</v>
          </cell>
          <cell r="C895">
            <v>1</v>
          </cell>
          <cell r="D895">
            <v>26</v>
          </cell>
          <cell r="E895" t="str">
            <v>E</v>
          </cell>
          <cell r="F895">
            <v>2.6499999999999999E-2</v>
          </cell>
        </row>
        <row r="896">
          <cell r="A896" t="str">
            <v>53.1.26.F</v>
          </cell>
          <cell r="B896">
            <v>53</v>
          </cell>
          <cell r="C896">
            <v>1</v>
          </cell>
          <cell r="D896">
            <v>26</v>
          </cell>
          <cell r="E896" t="str">
            <v>F</v>
          </cell>
          <cell r="F896">
            <v>2.6499999999999999E-2</v>
          </cell>
        </row>
        <row r="897">
          <cell r="A897" t="str">
            <v>53.1.26.I</v>
          </cell>
          <cell r="B897">
            <v>53</v>
          </cell>
          <cell r="C897">
            <v>1</v>
          </cell>
          <cell r="D897">
            <v>26</v>
          </cell>
          <cell r="E897" t="str">
            <v>I</v>
          </cell>
          <cell r="F897">
            <v>2.6499999999999999E-2</v>
          </cell>
        </row>
        <row r="898">
          <cell r="A898" t="str">
            <v>53.1.26.N</v>
          </cell>
          <cell r="B898">
            <v>53</v>
          </cell>
          <cell r="C898">
            <v>1</v>
          </cell>
          <cell r="D898">
            <v>26</v>
          </cell>
          <cell r="E898" t="str">
            <v>N</v>
          </cell>
          <cell r="F898">
            <v>2.6499999999999999E-2</v>
          </cell>
        </row>
        <row r="899">
          <cell r="A899" t="str">
            <v>53.7P.26.N</v>
          </cell>
          <cell r="B899">
            <v>53</v>
          </cell>
          <cell r="C899" t="str">
            <v>7P</v>
          </cell>
          <cell r="D899">
            <v>26</v>
          </cell>
          <cell r="E899" t="str">
            <v>N</v>
          </cell>
          <cell r="F899">
            <v>2.6499999999999999E-2</v>
          </cell>
        </row>
        <row r="900">
          <cell r="A900" t="str">
            <v>53.1.27.0</v>
          </cell>
          <cell r="B900">
            <v>53</v>
          </cell>
          <cell r="C900">
            <v>1</v>
          </cell>
          <cell r="D900">
            <v>27</v>
          </cell>
          <cell r="E900">
            <v>0</v>
          </cell>
          <cell r="F900">
            <v>2.6599999999999999E-2</v>
          </cell>
        </row>
        <row r="901">
          <cell r="A901" t="str">
            <v>53.1.27.A</v>
          </cell>
          <cell r="B901">
            <v>53</v>
          </cell>
          <cell r="C901">
            <v>1</v>
          </cell>
          <cell r="D901">
            <v>27</v>
          </cell>
          <cell r="E901" t="str">
            <v>A</v>
          </cell>
          <cell r="F901">
            <v>2.6599999999999999E-2</v>
          </cell>
        </row>
        <row r="902">
          <cell r="A902" t="str">
            <v>53.1.27.N</v>
          </cell>
          <cell r="B902">
            <v>53</v>
          </cell>
          <cell r="C902">
            <v>1</v>
          </cell>
          <cell r="D902">
            <v>27</v>
          </cell>
          <cell r="E902" t="str">
            <v>N</v>
          </cell>
          <cell r="F902">
            <v>2.6599999999999999E-2</v>
          </cell>
        </row>
        <row r="903">
          <cell r="A903" t="str">
            <v>53.1.28.0</v>
          </cell>
          <cell r="B903">
            <v>53</v>
          </cell>
          <cell r="C903">
            <v>1</v>
          </cell>
          <cell r="D903">
            <v>28</v>
          </cell>
          <cell r="E903">
            <v>0</v>
          </cell>
          <cell r="F903">
            <v>2.5600000000000001E-2</v>
          </cell>
        </row>
        <row r="904">
          <cell r="A904" t="str">
            <v>53.1.28.2</v>
          </cell>
          <cell r="B904">
            <v>53</v>
          </cell>
          <cell r="C904">
            <v>1</v>
          </cell>
          <cell r="D904">
            <v>28</v>
          </cell>
          <cell r="E904">
            <v>2</v>
          </cell>
          <cell r="F904">
            <v>2.5600000000000001E-2</v>
          </cell>
        </row>
        <row r="905">
          <cell r="A905" t="str">
            <v>53.1.28.A</v>
          </cell>
          <cell r="B905">
            <v>53</v>
          </cell>
          <cell r="C905">
            <v>1</v>
          </cell>
          <cell r="D905">
            <v>28</v>
          </cell>
          <cell r="E905" t="str">
            <v>A</v>
          </cell>
          <cell r="F905">
            <v>2.5600000000000001E-2</v>
          </cell>
        </row>
        <row r="906">
          <cell r="A906" t="str">
            <v>53.1.28.F</v>
          </cell>
          <cell r="B906">
            <v>53</v>
          </cell>
          <cell r="C906">
            <v>1</v>
          </cell>
          <cell r="D906">
            <v>28</v>
          </cell>
          <cell r="E906" t="str">
            <v>F</v>
          </cell>
          <cell r="F906">
            <v>2.5600000000000001E-2</v>
          </cell>
        </row>
        <row r="907">
          <cell r="A907" t="str">
            <v>53.1.28.N</v>
          </cell>
          <cell r="B907">
            <v>53</v>
          </cell>
          <cell r="C907">
            <v>1</v>
          </cell>
          <cell r="D907">
            <v>28</v>
          </cell>
          <cell r="E907" t="str">
            <v>N</v>
          </cell>
          <cell r="F907">
            <v>2.5600000000000001E-2</v>
          </cell>
        </row>
        <row r="908">
          <cell r="A908" t="str">
            <v>53.0M.28.N</v>
          </cell>
          <cell r="B908">
            <v>53</v>
          </cell>
          <cell r="C908" t="str">
            <v>0M</v>
          </cell>
          <cell r="D908">
            <v>28</v>
          </cell>
          <cell r="E908" t="str">
            <v>N</v>
          </cell>
          <cell r="F908">
            <v>2.5600000000000001E-2</v>
          </cell>
        </row>
        <row r="909">
          <cell r="A909" t="str">
            <v>53.1.29.0</v>
          </cell>
          <cell r="B909">
            <v>53</v>
          </cell>
          <cell r="C909">
            <v>1</v>
          </cell>
          <cell r="D909">
            <v>29</v>
          </cell>
          <cell r="E909">
            <v>0</v>
          </cell>
          <cell r="F909">
            <v>2.86E-2</v>
          </cell>
        </row>
        <row r="910">
          <cell r="A910" t="str">
            <v>53.1.29.2</v>
          </cell>
          <cell r="B910">
            <v>53</v>
          </cell>
          <cell r="C910">
            <v>1</v>
          </cell>
          <cell r="D910">
            <v>29</v>
          </cell>
          <cell r="E910">
            <v>2</v>
          </cell>
          <cell r="F910">
            <v>2.86E-2</v>
          </cell>
        </row>
        <row r="911">
          <cell r="A911" t="str">
            <v>53.1.29.A</v>
          </cell>
          <cell r="B911">
            <v>53</v>
          </cell>
          <cell r="C911">
            <v>1</v>
          </cell>
          <cell r="D911">
            <v>29</v>
          </cell>
          <cell r="E911" t="str">
            <v>A</v>
          </cell>
          <cell r="F911">
            <v>2.86E-2</v>
          </cell>
        </row>
        <row r="912">
          <cell r="A912" t="str">
            <v>53.1.29.C</v>
          </cell>
          <cell r="B912">
            <v>53</v>
          </cell>
          <cell r="C912">
            <v>1</v>
          </cell>
          <cell r="D912">
            <v>29</v>
          </cell>
          <cell r="E912" t="str">
            <v>C</v>
          </cell>
          <cell r="F912">
            <v>2.86E-2</v>
          </cell>
        </row>
        <row r="913">
          <cell r="A913" t="str">
            <v>53.1.29.E</v>
          </cell>
          <cell r="B913">
            <v>53</v>
          </cell>
          <cell r="C913">
            <v>1</v>
          </cell>
          <cell r="D913">
            <v>29</v>
          </cell>
          <cell r="E913" t="str">
            <v>E</v>
          </cell>
          <cell r="F913">
            <v>2.86E-2</v>
          </cell>
        </row>
        <row r="914">
          <cell r="A914" t="str">
            <v>53.1.29.F</v>
          </cell>
          <cell r="B914">
            <v>53</v>
          </cell>
          <cell r="C914">
            <v>1</v>
          </cell>
          <cell r="D914">
            <v>29</v>
          </cell>
          <cell r="E914" t="str">
            <v>F</v>
          </cell>
          <cell r="F914">
            <v>2.86E-2</v>
          </cell>
        </row>
        <row r="915">
          <cell r="A915" t="str">
            <v>53.1.29.I</v>
          </cell>
          <cell r="B915">
            <v>53</v>
          </cell>
          <cell r="C915">
            <v>1</v>
          </cell>
          <cell r="D915">
            <v>29</v>
          </cell>
          <cell r="E915" t="str">
            <v>I</v>
          </cell>
          <cell r="F915">
            <v>2.86E-2</v>
          </cell>
        </row>
        <row r="916">
          <cell r="A916" t="str">
            <v>53.1.29.N</v>
          </cell>
          <cell r="B916">
            <v>53</v>
          </cell>
          <cell r="C916">
            <v>1</v>
          </cell>
          <cell r="D916">
            <v>29</v>
          </cell>
          <cell r="E916" t="str">
            <v>N</v>
          </cell>
          <cell r="F916">
            <v>2.86E-2</v>
          </cell>
        </row>
        <row r="917">
          <cell r="A917" t="str">
            <v>53.7P.29.N</v>
          </cell>
          <cell r="B917">
            <v>53</v>
          </cell>
          <cell r="C917" t="str">
            <v>7P</v>
          </cell>
          <cell r="D917">
            <v>29</v>
          </cell>
          <cell r="E917" t="str">
            <v>N</v>
          </cell>
          <cell r="F917">
            <v>2.86E-2</v>
          </cell>
        </row>
        <row r="918">
          <cell r="A918" t="str">
            <v>53.1.30.0</v>
          </cell>
          <cell r="B918">
            <v>53</v>
          </cell>
          <cell r="C918">
            <v>1</v>
          </cell>
          <cell r="D918">
            <v>30</v>
          </cell>
          <cell r="E918">
            <v>0</v>
          </cell>
          <cell r="F918">
            <v>2.9000000000000001E-2</v>
          </cell>
        </row>
        <row r="919">
          <cell r="A919" t="str">
            <v>53.1.30.1</v>
          </cell>
          <cell r="B919">
            <v>53</v>
          </cell>
          <cell r="C919">
            <v>1</v>
          </cell>
          <cell r="D919">
            <v>30</v>
          </cell>
          <cell r="E919">
            <v>1</v>
          </cell>
          <cell r="F919">
            <v>2.9000000000000001E-2</v>
          </cell>
        </row>
        <row r="920">
          <cell r="A920" t="str">
            <v>53.1.30.2</v>
          </cell>
          <cell r="B920">
            <v>53</v>
          </cell>
          <cell r="C920">
            <v>1</v>
          </cell>
          <cell r="D920">
            <v>30</v>
          </cell>
          <cell r="E920">
            <v>2</v>
          </cell>
          <cell r="F920">
            <v>2.9000000000000001E-2</v>
          </cell>
        </row>
        <row r="921">
          <cell r="A921" t="str">
            <v>53.1.30.A</v>
          </cell>
          <cell r="B921">
            <v>53</v>
          </cell>
          <cell r="C921">
            <v>1</v>
          </cell>
          <cell r="D921">
            <v>30</v>
          </cell>
          <cell r="E921" t="str">
            <v>A</v>
          </cell>
          <cell r="F921">
            <v>2.9000000000000001E-2</v>
          </cell>
        </row>
        <row r="922">
          <cell r="A922" t="str">
            <v>53.1.30.E</v>
          </cell>
          <cell r="B922">
            <v>53</v>
          </cell>
          <cell r="C922">
            <v>1</v>
          </cell>
          <cell r="D922">
            <v>30</v>
          </cell>
          <cell r="E922" t="str">
            <v>E</v>
          </cell>
          <cell r="F922">
            <v>2.9000000000000001E-2</v>
          </cell>
        </row>
        <row r="923">
          <cell r="A923" t="str">
            <v>53.1.30.F</v>
          </cell>
          <cell r="B923">
            <v>53</v>
          </cell>
          <cell r="C923">
            <v>1</v>
          </cell>
          <cell r="D923">
            <v>30</v>
          </cell>
          <cell r="E923" t="str">
            <v>F</v>
          </cell>
          <cell r="F923">
            <v>2.9000000000000001E-2</v>
          </cell>
        </row>
        <row r="924">
          <cell r="A924" t="str">
            <v>53.1.30.I</v>
          </cell>
          <cell r="B924">
            <v>53</v>
          </cell>
          <cell r="C924">
            <v>1</v>
          </cell>
          <cell r="D924">
            <v>30</v>
          </cell>
          <cell r="E924" t="str">
            <v>I</v>
          </cell>
          <cell r="F924">
            <v>2.9000000000000001E-2</v>
          </cell>
        </row>
        <row r="925">
          <cell r="A925" t="str">
            <v>53.1.30.N</v>
          </cell>
          <cell r="B925">
            <v>53</v>
          </cell>
          <cell r="C925">
            <v>1</v>
          </cell>
          <cell r="D925">
            <v>30</v>
          </cell>
          <cell r="E925" t="str">
            <v>N</v>
          </cell>
          <cell r="F925">
            <v>2.9000000000000001E-2</v>
          </cell>
        </row>
        <row r="926">
          <cell r="A926" t="str">
            <v>53.7P.30.N</v>
          </cell>
          <cell r="B926">
            <v>53</v>
          </cell>
          <cell r="C926" t="str">
            <v>7P</v>
          </cell>
          <cell r="D926">
            <v>30</v>
          </cell>
          <cell r="E926" t="str">
            <v>N</v>
          </cell>
          <cell r="F926">
            <v>2.9000000000000001E-2</v>
          </cell>
        </row>
        <row r="927">
          <cell r="A927" t="str">
            <v>53.1.31.0</v>
          </cell>
          <cell r="B927">
            <v>53</v>
          </cell>
          <cell r="C927">
            <v>1</v>
          </cell>
          <cell r="D927">
            <v>31</v>
          </cell>
          <cell r="E927">
            <v>0</v>
          </cell>
          <cell r="F927">
            <v>2.23E-2</v>
          </cell>
        </row>
        <row r="928">
          <cell r="A928" t="str">
            <v>53.1.31.A</v>
          </cell>
          <cell r="B928">
            <v>53</v>
          </cell>
          <cell r="C928">
            <v>1</v>
          </cell>
          <cell r="D928">
            <v>31</v>
          </cell>
          <cell r="E928" t="str">
            <v>A</v>
          </cell>
          <cell r="F928">
            <v>2.23E-2</v>
          </cell>
        </row>
        <row r="929">
          <cell r="A929" t="str">
            <v>53.1.31.C</v>
          </cell>
          <cell r="B929">
            <v>53</v>
          </cell>
          <cell r="C929">
            <v>1</v>
          </cell>
          <cell r="D929">
            <v>31</v>
          </cell>
          <cell r="E929" t="str">
            <v>C</v>
          </cell>
          <cell r="F929">
            <v>2.23E-2</v>
          </cell>
        </row>
        <row r="930">
          <cell r="A930" t="str">
            <v>53.1.31.E</v>
          </cell>
          <cell r="B930">
            <v>53</v>
          </cell>
          <cell r="C930">
            <v>1</v>
          </cell>
          <cell r="D930">
            <v>31</v>
          </cell>
          <cell r="E930" t="str">
            <v>E</v>
          </cell>
          <cell r="F930">
            <v>2.23E-2</v>
          </cell>
        </row>
        <row r="931">
          <cell r="A931" t="str">
            <v>53.1.31.F</v>
          </cell>
          <cell r="B931">
            <v>53</v>
          </cell>
          <cell r="C931">
            <v>1</v>
          </cell>
          <cell r="D931">
            <v>31</v>
          </cell>
          <cell r="E931" t="str">
            <v>F</v>
          </cell>
          <cell r="F931">
            <v>2.23E-2</v>
          </cell>
        </row>
        <row r="932">
          <cell r="A932" t="str">
            <v>53.1.31.I</v>
          </cell>
          <cell r="B932">
            <v>53</v>
          </cell>
          <cell r="C932">
            <v>1</v>
          </cell>
          <cell r="D932">
            <v>31</v>
          </cell>
          <cell r="E932" t="str">
            <v>I</v>
          </cell>
          <cell r="F932">
            <v>2.23E-2</v>
          </cell>
        </row>
        <row r="933">
          <cell r="A933" t="str">
            <v>53.1.31.N</v>
          </cell>
          <cell r="B933">
            <v>53</v>
          </cell>
          <cell r="C933">
            <v>1</v>
          </cell>
          <cell r="D933">
            <v>31</v>
          </cell>
          <cell r="E933" t="str">
            <v>N</v>
          </cell>
          <cell r="F933">
            <v>2.23E-2</v>
          </cell>
        </row>
        <row r="934">
          <cell r="A934" t="str">
            <v>53.7P.31.N</v>
          </cell>
          <cell r="B934">
            <v>53</v>
          </cell>
          <cell r="C934" t="str">
            <v>7P</v>
          </cell>
          <cell r="D934">
            <v>31</v>
          </cell>
          <cell r="E934" t="str">
            <v>N</v>
          </cell>
          <cell r="F934">
            <v>2.23E-2</v>
          </cell>
        </row>
        <row r="935">
          <cell r="A935" t="str">
            <v>53.1.33.0</v>
          </cell>
          <cell r="B935">
            <v>53</v>
          </cell>
          <cell r="C935">
            <v>1</v>
          </cell>
          <cell r="D935">
            <v>33</v>
          </cell>
          <cell r="E935">
            <v>0</v>
          </cell>
          <cell r="F935">
            <v>2.5899999999999999E-2</v>
          </cell>
        </row>
        <row r="936">
          <cell r="A936" t="str">
            <v>53.1.33.A</v>
          </cell>
          <cell r="B936">
            <v>53</v>
          </cell>
          <cell r="C936">
            <v>1</v>
          </cell>
          <cell r="D936">
            <v>33</v>
          </cell>
          <cell r="E936" t="str">
            <v>A</v>
          </cell>
          <cell r="F936">
            <v>2.5899999999999999E-2</v>
          </cell>
        </row>
        <row r="937">
          <cell r="A937" t="str">
            <v>53.1.35.0</v>
          </cell>
          <cell r="B937">
            <v>53</v>
          </cell>
          <cell r="C937">
            <v>1</v>
          </cell>
          <cell r="D937">
            <v>35</v>
          </cell>
          <cell r="E937">
            <v>0</v>
          </cell>
          <cell r="F937">
            <v>2.5899999999999999E-2</v>
          </cell>
        </row>
        <row r="938">
          <cell r="A938" t="str">
            <v>53.1.35.2</v>
          </cell>
          <cell r="B938">
            <v>53</v>
          </cell>
          <cell r="C938">
            <v>1</v>
          </cell>
          <cell r="D938">
            <v>35</v>
          </cell>
          <cell r="E938">
            <v>2</v>
          </cell>
          <cell r="F938">
            <v>2.5899999999999999E-2</v>
          </cell>
        </row>
        <row r="939">
          <cell r="A939" t="str">
            <v>53.1.35.A</v>
          </cell>
          <cell r="B939">
            <v>53</v>
          </cell>
          <cell r="C939">
            <v>1</v>
          </cell>
          <cell r="D939">
            <v>35</v>
          </cell>
          <cell r="E939" t="str">
            <v>A</v>
          </cell>
          <cell r="F939">
            <v>2.5899999999999999E-2</v>
          </cell>
        </row>
        <row r="940">
          <cell r="A940" t="str">
            <v>53.1.35.C</v>
          </cell>
          <cell r="B940">
            <v>53</v>
          </cell>
          <cell r="C940">
            <v>1</v>
          </cell>
          <cell r="D940">
            <v>35</v>
          </cell>
          <cell r="E940" t="str">
            <v>C</v>
          </cell>
          <cell r="F940">
            <v>2.5899999999999999E-2</v>
          </cell>
        </row>
        <row r="941">
          <cell r="A941" t="str">
            <v>53.1.35.E</v>
          </cell>
          <cell r="B941">
            <v>53</v>
          </cell>
          <cell r="C941">
            <v>1</v>
          </cell>
          <cell r="D941">
            <v>35</v>
          </cell>
          <cell r="E941" t="str">
            <v>E</v>
          </cell>
          <cell r="F941">
            <v>2.5899999999999999E-2</v>
          </cell>
        </row>
        <row r="942">
          <cell r="A942" t="str">
            <v>53.1.35.F</v>
          </cell>
          <cell r="B942">
            <v>53</v>
          </cell>
          <cell r="C942">
            <v>1</v>
          </cell>
          <cell r="D942">
            <v>35</v>
          </cell>
          <cell r="E942" t="str">
            <v>F</v>
          </cell>
          <cell r="F942">
            <v>2.5899999999999999E-2</v>
          </cell>
        </row>
        <row r="943">
          <cell r="A943" t="str">
            <v>53.1.35.I</v>
          </cell>
          <cell r="B943">
            <v>53</v>
          </cell>
          <cell r="C943">
            <v>1</v>
          </cell>
          <cell r="D943">
            <v>35</v>
          </cell>
          <cell r="E943" t="str">
            <v>I</v>
          </cell>
          <cell r="F943">
            <v>2.5899999999999999E-2</v>
          </cell>
        </row>
        <row r="944">
          <cell r="A944" t="str">
            <v>53.1.35.N</v>
          </cell>
          <cell r="B944">
            <v>53</v>
          </cell>
          <cell r="C944">
            <v>1</v>
          </cell>
          <cell r="D944">
            <v>35</v>
          </cell>
          <cell r="E944" t="str">
            <v>N</v>
          </cell>
          <cell r="F944">
            <v>2.5899999999999999E-2</v>
          </cell>
        </row>
        <row r="945">
          <cell r="A945" t="str">
            <v>53.7P.35.N</v>
          </cell>
          <cell r="B945">
            <v>53</v>
          </cell>
          <cell r="C945" t="str">
            <v>7P</v>
          </cell>
          <cell r="D945">
            <v>35</v>
          </cell>
          <cell r="E945" t="str">
            <v>N</v>
          </cell>
          <cell r="F945">
            <v>2.5899999999999999E-2</v>
          </cell>
        </row>
        <row r="946">
          <cell r="A946" t="str">
            <v>53.1.50.0</v>
          </cell>
          <cell r="B946">
            <v>53</v>
          </cell>
          <cell r="C946">
            <v>1</v>
          </cell>
          <cell r="D946">
            <v>50</v>
          </cell>
          <cell r="E946">
            <v>0</v>
          </cell>
          <cell r="F946">
            <v>2.0799999999999999E-2</v>
          </cell>
        </row>
        <row r="947">
          <cell r="A947" t="str">
            <v>53.1.50.2</v>
          </cell>
          <cell r="B947">
            <v>53</v>
          </cell>
          <cell r="C947">
            <v>1</v>
          </cell>
          <cell r="D947">
            <v>50</v>
          </cell>
          <cell r="E947">
            <v>2</v>
          </cell>
          <cell r="F947">
            <v>2.0799999999999999E-2</v>
          </cell>
        </row>
        <row r="948">
          <cell r="A948" t="str">
            <v>53.1.50.A</v>
          </cell>
          <cell r="B948">
            <v>53</v>
          </cell>
          <cell r="C948">
            <v>1</v>
          </cell>
          <cell r="D948">
            <v>50</v>
          </cell>
          <cell r="E948" t="str">
            <v>A</v>
          </cell>
          <cell r="F948">
            <v>2.0799999999999999E-2</v>
          </cell>
        </row>
        <row r="949">
          <cell r="A949" t="str">
            <v>53.1.50.F</v>
          </cell>
          <cell r="B949">
            <v>53</v>
          </cell>
          <cell r="C949">
            <v>1</v>
          </cell>
          <cell r="D949">
            <v>50</v>
          </cell>
          <cell r="E949" t="str">
            <v>F</v>
          </cell>
          <cell r="F949">
            <v>2.0799999999999999E-2</v>
          </cell>
        </row>
        <row r="950">
          <cell r="A950" t="str">
            <v>53.1.50.N</v>
          </cell>
          <cell r="B950">
            <v>53</v>
          </cell>
          <cell r="C950">
            <v>1</v>
          </cell>
          <cell r="D950">
            <v>50</v>
          </cell>
          <cell r="E950" t="str">
            <v>N</v>
          </cell>
          <cell r="F950">
            <v>2.0799999999999999E-2</v>
          </cell>
        </row>
        <row r="951">
          <cell r="A951" t="str">
            <v>53.1.56.0</v>
          </cell>
          <cell r="B951">
            <v>53</v>
          </cell>
          <cell r="C951">
            <v>1</v>
          </cell>
          <cell r="D951">
            <v>56</v>
          </cell>
          <cell r="E951">
            <v>0</v>
          </cell>
          <cell r="F951">
            <v>3.0800000000000001E-2</v>
          </cell>
        </row>
        <row r="952">
          <cell r="A952" t="str">
            <v>53.1.56.A</v>
          </cell>
          <cell r="B952">
            <v>53</v>
          </cell>
          <cell r="C952">
            <v>1</v>
          </cell>
          <cell r="D952">
            <v>56</v>
          </cell>
          <cell r="E952" t="str">
            <v>A</v>
          </cell>
          <cell r="F952">
            <v>3.0800000000000001E-2</v>
          </cell>
        </row>
        <row r="953">
          <cell r="A953" t="str">
            <v>53.1.56.E</v>
          </cell>
          <cell r="B953">
            <v>53</v>
          </cell>
          <cell r="C953">
            <v>1</v>
          </cell>
          <cell r="D953">
            <v>56</v>
          </cell>
          <cell r="E953" t="str">
            <v>E</v>
          </cell>
          <cell r="F953">
            <v>3.0800000000000001E-2</v>
          </cell>
        </row>
        <row r="954">
          <cell r="A954" t="str">
            <v>53.1.56.F</v>
          </cell>
          <cell r="B954">
            <v>53</v>
          </cell>
          <cell r="C954">
            <v>1</v>
          </cell>
          <cell r="D954">
            <v>56</v>
          </cell>
          <cell r="E954" t="str">
            <v>F</v>
          </cell>
          <cell r="F954">
            <v>3.0800000000000001E-2</v>
          </cell>
        </row>
        <row r="955">
          <cell r="A955" t="str">
            <v>53.1.56.I</v>
          </cell>
          <cell r="B955">
            <v>53</v>
          </cell>
          <cell r="C955">
            <v>1</v>
          </cell>
          <cell r="D955">
            <v>56</v>
          </cell>
          <cell r="E955" t="str">
            <v>I</v>
          </cell>
          <cell r="F955">
            <v>3.0800000000000001E-2</v>
          </cell>
        </row>
        <row r="956">
          <cell r="A956" t="str">
            <v>53.1.56.N</v>
          </cell>
          <cell r="B956">
            <v>53</v>
          </cell>
          <cell r="C956">
            <v>1</v>
          </cell>
          <cell r="D956">
            <v>56</v>
          </cell>
          <cell r="E956" t="str">
            <v>N</v>
          </cell>
          <cell r="F956">
            <v>3.0800000000000001E-2</v>
          </cell>
        </row>
        <row r="957">
          <cell r="A957" t="str">
            <v>53.1.58.E</v>
          </cell>
          <cell r="B957">
            <v>53</v>
          </cell>
          <cell r="C957">
            <v>1</v>
          </cell>
          <cell r="D957">
            <v>58</v>
          </cell>
          <cell r="E957" t="str">
            <v>E</v>
          </cell>
          <cell r="F957">
            <v>3.1800000000000002E-2</v>
          </cell>
        </row>
        <row r="958">
          <cell r="A958" t="str">
            <v>53.1.58.F</v>
          </cell>
          <cell r="B958">
            <v>53</v>
          </cell>
          <cell r="C958">
            <v>1</v>
          </cell>
          <cell r="D958">
            <v>58</v>
          </cell>
          <cell r="E958" t="str">
            <v>F</v>
          </cell>
          <cell r="F958">
            <v>3.1800000000000002E-2</v>
          </cell>
        </row>
        <row r="959">
          <cell r="A959" t="str">
            <v>53.1.58.I</v>
          </cell>
          <cell r="B959">
            <v>53</v>
          </cell>
          <cell r="C959">
            <v>1</v>
          </cell>
          <cell r="D959">
            <v>58</v>
          </cell>
          <cell r="E959" t="str">
            <v>I</v>
          </cell>
          <cell r="F959">
            <v>3.1800000000000002E-2</v>
          </cell>
        </row>
        <row r="960">
          <cell r="A960" t="str">
            <v>53.1.58.N</v>
          </cell>
          <cell r="B960">
            <v>53</v>
          </cell>
          <cell r="C960">
            <v>1</v>
          </cell>
          <cell r="D960">
            <v>58</v>
          </cell>
          <cell r="E960" t="str">
            <v>N</v>
          </cell>
          <cell r="F960">
            <v>3.1800000000000002E-2</v>
          </cell>
        </row>
        <row r="961">
          <cell r="A961" t="str">
            <v>53.0U.58.N</v>
          </cell>
          <cell r="B961">
            <v>53</v>
          </cell>
          <cell r="C961" t="str">
            <v>0U</v>
          </cell>
          <cell r="D961">
            <v>58</v>
          </cell>
          <cell r="E961" t="str">
            <v>N</v>
          </cell>
          <cell r="F961">
            <v>3.1800000000000002E-2</v>
          </cell>
        </row>
        <row r="962">
          <cell r="A962" t="str">
            <v>53.1.65.0</v>
          </cell>
          <cell r="B962">
            <v>53</v>
          </cell>
          <cell r="C962">
            <v>1</v>
          </cell>
          <cell r="D962">
            <v>65</v>
          </cell>
          <cell r="E962">
            <v>0</v>
          </cell>
          <cell r="F962">
            <v>2.0799999999999999E-2</v>
          </cell>
        </row>
        <row r="963">
          <cell r="A963" t="str">
            <v>53.1.65.1</v>
          </cell>
          <cell r="B963">
            <v>53</v>
          </cell>
          <cell r="C963">
            <v>1</v>
          </cell>
          <cell r="D963">
            <v>65</v>
          </cell>
          <cell r="E963">
            <v>1</v>
          </cell>
          <cell r="F963">
            <v>2.0799999999999999E-2</v>
          </cell>
        </row>
        <row r="964">
          <cell r="A964" t="str">
            <v>53.1.65.2</v>
          </cell>
          <cell r="B964">
            <v>53</v>
          </cell>
          <cell r="C964">
            <v>1</v>
          </cell>
          <cell r="D964">
            <v>65</v>
          </cell>
          <cell r="E964">
            <v>2</v>
          </cell>
          <cell r="F964">
            <v>2.0799999999999999E-2</v>
          </cell>
        </row>
        <row r="965">
          <cell r="A965" t="str">
            <v>53.1.65.A</v>
          </cell>
          <cell r="B965">
            <v>53</v>
          </cell>
          <cell r="C965">
            <v>1</v>
          </cell>
          <cell r="D965">
            <v>65</v>
          </cell>
          <cell r="E965" t="str">
            <v>A</v>
          </cell>
          <cell r="F965">
            <v>2.0799999999999999E-2</v>
          </cell>
        </row>
        <row r="966">
          <cell r="A966" t="str">
            <v>53.1.67.0</v>
          </cell>
          <cell r="B966">
            <v>53</v>
          </cell>
          <cell r="C966">
            <v>1</v>
          </cell>
          <cell r="D966">
            <v>67</v>
          </cell>
          <cell r="E966">
            <v>0</v>
          </cell>
          <cell r="F966">
            <v>2.0799999999999999E-2</v>
          </cell>
        </row>
        <row r="967">
          <cell r="A967" t="str">
            <v>53.1.67.A</v>
          </cell>
          <cell r="B967">
            <v>53</v>
          </cell>
          <cell r="C967">
            <v>1</v>
          </cell>
          <cell r="D967">
            <v>67</v>
          </cell>
          <cell r="E967" t="str">
            <v>A</v>
          </cell>
          <cell r="F967">
            <v>2.0799999999999999E-2</v>
          </cell>
        </row>
        <row r="968">
          <cell r="A968" t="str">
            <v>53.1.68.0</v>
          </cell>
          <cell r="B968">
            <v>53</v>
          </cell>
          <cell r="C968">
            <v>1</v>
          </cell>
          <cell r="D968">
            <v>68</v>
          </cell>
          <cell r="E968">
            <v>0</v>
          </cell>
          <cell r="F968">
            <v>2.0799999999999999E-2</v>
          </cell>
        </row>
        <row r="969">
          <cell r="A969" t="str">
            <v>53.1.68.A</v>
          </cell>
          <cell r="B969">
            <v>53</v>
          </cell>
          <cell r="C969">
            <v>1</v>
          </cell>
          <cell r="D969">
            <v>68</v>
          </cell>
          <cell r="E969" t="str">
            <v>A</v>
          </cell>
          <cell r="F969">
            <v>2.0799999999999999E-2</v>
          </cell>
        </row>
        <row r="970">
          <cell r="A970" t="str">
            <v>53.1.68.E</v>
          </cell>
          <cell r="B970">
            <v>53</v>
          </cell>
          <cell r="C970">
            <v>1</v>
          </cell>
          <cell r="D970">
            <v>68</v>
          </cell>
          <cell r="E970" t="str">
            <v>E</v>
          </cell>
          <cell r="F970">
            <v>2.0799999999999999E-2</v>
          </cell>
        </row>
        <row r="971">
          <cell r="A971" t="str">
            <v>53.1.68.I</v>
          </cell>
          <cell r="B971">
            <v>53</v>
          </cell>
          <cell r="C971">
            <v>1</v>
          </cell>
          <cell r="D971">
            <v>68</v>
          </cell>
          <cell r="E971" t="str">
            <v>I</v>
          </cell>
          <cell r="F971">
            <v>2.0799999999999999E-2</v>
          </cell>
        </row>
        <row r="972">
          <cell r="A972" t="str">
            <v>53.1.68.N</v>
          </cell>
          <cell r="B972">
            <v>53</v>
          </cell>
          <cell r="C972">
            <v>1</v>
          </cell>
          <cell r="D972">
            <v>68</v>
          </cell>
          <cell r="E972" t="str">
            <v>N</v>
          </cell>
          <cell r="F972">
            <v>2.0799999999999999E-2</v>
          </cell>
        </row>
        <row r="973">
          <cell r="A973" t="str">
            <v>53.7P.68.N</v>
          </cell>
          <cell r="B973">
            <v>53</v>
          </cell>
          <cell r="C973" t="str">
            <v>7P</v>
          </cell>
          <cell r="D973">
            <v>68</v>
          </cell>
          <cell r="E973" t="str">
            <v>N</v>
          </cell>
          <cell r="F973">
            <v>2.0799999999999999E-2</v>
          </cell>
        </row>
        <row r="974">
          <cell r="A974" t="str">
            <v>53.1.76.0</v>
          </cell>
          <cell r="B974">
            <v>53</v>
          </cell>
          <cell r="C974">
            <v>1</v>
          </cell>
          <cell r="D974">
            <v>76</v>
          </cell>
          <cell r="E974">
            <v>0</v>
          </cell>
          <cell r="F974">
            <v>2.6499999999999999E-2</v>
          </cell>
        </row>
        <row r="975">
          <cell r="A975" t="str">
            <v>53.1.76.2</v>
          </cell>
          <cell r="B975">
            <v>53</v>
          </cell>
          <cell r="C975">
            <v>1</v>
          </cell>
          <cell r="D975">
            <v>76</v>
          </cell>
          <cell r="E975">
            <v>2</v>
          </cell>
          <cell r="F975">
            <v>2.6499999999999999E-2</v>
          </cell>
        </row>
        <row r="976">
          <cell r="A976" t="str">
            <v>53.1.76.A</v>
          </cell>
          <cell r="B976">
            <v>53</v>
          </cell>
          <cell r="C976">
            <v>1</v>
          </cell>
          <cell r="D976">
            <v>76</v>
          </cell>
          <cell r="E976" t="str">
            <v>A</v>
          </cell>
          <cell r="F976">
            <v>2.6499999999999999E-2</v>
          </cell>
        </row>
        <row r="977">
          <cell r="A977" t="str">
            <v>53.1.76.F</v>
          </cell>
          <cell r="B977">
            <v>53</v>
          </cell>
          <cell r="C977">
            <v>1</v>
          </cell>
          <cell r="D977">
            <v>76</v>
          </cell>
          <cell r="E977" t="str">
            <v>F</v>
          </cell>
          <cell r="F977">
            <v>2.6499999999999999E-2</v>
          </cell>
        </row>
        <row r="978">
          <cell r="A978" t="str">
            <v>53.1.76.N</v>
          </cell>
          <cell r="B978">
            <v>53</v>
          </cell>
          <cell r="C978">
            <v>1</v>
          </cell>
          <cell r="D978">
            <v>76</v>
          </cell>
          <cell r="E978" t="str">
            <v>N</v>
          </cell>
          <cell r="F978">
            <v>2.6499999999999999E-2</v>
          </cell>
        </row>
        <row r="979">
          <cell r="A979" t="str">
            <v>53.1.93.I</v>
          </cell>
          <cell r="B979">
            <v>53</v>
          </cell>
          <cell r="C979">
            <v>1</v>
          </cell>
          <cell r="D979">
            <v>93</v>
          </cell>
          <cell r="E979" t="str">
            <v>I</v>
          </cell>
          <cell r="F979">
            <v>0</v>
          </cell>
        </row>
        <row r="980">
          <cell r="A980" t="str">
            <v>53.1.94.I</v>
          </cell>
          <cell r="B980">
            <v>53</v>
          </cell>
          <cell r="C980">
            <v>1</v>
          </cell>
          <cell r="D980">
            <v>94</v>
          </cell>
          <cell r="E980" t="str">
            <v>I</v>
          </cell>
          <cell r="F980">
            <v>3.2599999999999997E-2</v>
          </cell>
        </row>
        <row r="981">
          <cell r="A981" t="str">
            <v>53.1.97.I</v>
          </cell>
          <cell r="B981">
            <v>53</v>
          </cell>
          <cell r="C981">
            <v>1</v>
          </cell>
          <cell r="D981">
            <v>97</v>
          </cell>
          <cell r="E981" t="str">
            <v>I</v>
          </cell>
          <cell r="F981">
            <v>4.1500000000000002E-2</v>
          </cell>
        </row>
        <row r="982">
          <cell r="A982" t="str">
            <v>53.1.98.0</v>
          </cell>
          <cell r="B982">
            <v>53</v>
          </cell>
          <cell r="C982">
            <v>1</v>
          </cell>
          <cell r="D982">
            <v>98</v>
          </cell>
          <cell r="E982">
            <v>0</v>
          </cell>
          <cell r="F982">
            <v>0</v>
          </cell>
        </row>
        <row r="983">
          <cell r="A983" t="str">
            <v>53.1.98.A</v>
          </cell>
          <cell r="B983">
            <v>53</v>
          </cell>
          <cell r="C983">
            <v>1</v>
          </cell>
          <cell r="D983">
            <v>98</v>
          </cell>
          <cell r="E983" t="str">
            <v>A</v>
          </cell>
          <cell r="F983">
            <v>0</v>
          </cell>
        </row>
        <row r="984">
          <cell r="A984" t="str">
            <v>55.1.16.E</v>
          </cell>
          <cell r="B984">
            <v>55</v>
          </cell>
          <cell r="C984">
            <v>1</v>
          </cell>
          <cell r="D984">
            <v>16</v>
          </cell>
          <cell r="E984" t="str">
            <v>E</v>
          </cell>
          <cell r="F984">
            <v>9.3299999999999994E-2</v>
          </cell>
        </row>
        <row r="985">
          <cell r="A985" t="str">
            <v>55.1.17.E</v>
          </cell>
          <cell r="B985">
            <v>55</v>
          </cell>
          <cell r="C985">
            <v>1</v>
          </cell>
          <cell r="D985">
            <v>17</v>
          </cell>
          <cell r="E985" t="str">
            <v>E</v>
          </cell>
          <cell r="F985">
            <v>9.3299999999999994E-2</v>
          </cell>
        </row>
        <row r="986">
          <cell r="A986" t="str">
            <v>55.1.17.N</v>
          </cell>
          <cell r="B986">
            <v>55</v>
          </cell>
          <cell r="C986">
            <v>1</v>
          </cell>
          <cell r="D986">
            <v>17</v>
          </cell>
          <cell r="E986" t="str">
            <v>N</v>
          </cell>
          <cell r="F986">
            <v>9.3299999999999994E-2</v>
          </cell>
        </row>
        <row r="987">
          <cell r="A987" t="str">
            <v>55.7P.17.N</v>
          </cell>
          <cell r="B987">
            <v>55</v>
          </cell>
          <cell r="C987" t="str">
            <v>7P</v>
          </cell>
          <cell r="D987">
            <v>17</v>
          </cell>
          <cell r="E987" t="str">
            <v>N</v>
          </cell>
          <cell r="F987">
            <v>9.3299999999999994E-2</v>
          </cell>
        </row>
        <row r="988">
          <cell r="A988" t="str">
            <v>55.1.18.E</v>
          </cell>
          <cell r="B988">
            <v>55</v>
          </cell>
          <cell r="C988">
            <v>1</v>
          </cell>
          <cell r="D988">
            <v>18</v>
          </cell>
          <cell r="E988" t="str">
            <v>E</v>
          </cell>
          <cell r="F988">
            <v>9.3299999999999994E-2</v>
          </cell>
        </row>
        <row r="989">
          <cell r="A989" t="str">
            <v>55.1.35.0</v>
          </cell>
          <cell r="B989">
            <v>55</v>
          </cell>
          <cell r="C989">
            <v>1</v>
          </cell>
          <cell r="D989">
            <v>35</v>
          </cell>
          <cell r="E989">
            <v>0</v>
          </cell>
          <cell r="F989">
            <v>9.3299999999999994E-2</v>
          </cell>
        </row>
        <row r="990">
          <cell r="A990" t="str">
            <v>55.1.35.A</v>
          </cell>
          <cell r="B990">
            <v>55</v>
          </cell>
          <cell r="C990">
            <v>1</v>
          </cell>
          <cell r="D990">
            <v>35</v>
          </cell>
          <cell r="E990" t="str">
            <v>A</v>
          </cell>
          <cell r="F990">
            <v>9.3299999999999994E-2</v>
          </cell>
        </row>
        <row r="991">
          <cell r="A991" t="str">
            <v>55.1.35.E</v>
          </cell>
          <cell r="B991">
            <v>55</v>
          </cell>
          <cell r="C991">
            <v>1</v>
          </cell>
          <cell r="D991">
            <v>35</v>
          </cell>
          <cell r="E991" t="str">
            <v>E</v>
          </cell>
          <cell r="F991">
            <v>9.3299999999999994E-2</v>
          </cell>
        </row>
        <row r="992">
          <cell r="A992" t="str">
            <v>55.1.35.N</v>
          </cell>
          <cell r="B992">
            <v>55</v>
          </cell>
          <cell r="C992">
            <v>1</v>
          </cell>
          <cell r="D992">
            <v>35</v>
          </cell>
          <cell r="E992" t="str">
            <v>N</v>
          </cell>
          <cell r="F992">
            <v>9.3299999999999994E-2</v>
          </cell>
        </row>
        <row r="993">
          <cell r="A993" t="str">
            <v>55.1.65.E</v>
          </cell>
          <cell r="B993">
            <v>55</v>
          </cell>
          <cell r="C993">
            <v>1</v>
          </cell>
          <cell r="D993">
            <v>65</v>
          </cell>
          <cell r="E993" t="str">
            <v>E</v>
          </cell>
          <cell r="F993">
            <v>9.3299999999999994E-2</v>
          </cell>
        </row>
        <row r="994">
          <cell r="A994" t="str">
            <v>55.1.65.N</v>
          </cell>
          <cell r="B994">
            <v>55</v>
          </cell>
          <cell r="C994">
            <v>1</v>
          </cell>
          <cell r="D994">
            <v>65</v>
          </cell>
          <cell r="E994" t="str">
            <v>N</v>
          </cell>
          <cell r="F994">
            <v>9.3299999999999994E-2</v>
          </cell>
        </row>
        <row r="995">
          <cell r="A995" t="str">
            <v>55.7P.65.N</v>
          </cell>
          <cell r="B995">
            <v>55</v>
          </cell>
          <cell r="C995" t="str">
            <v>7P</v>
          </cell>
          <cell r="D995">
            <v>65</v>
          </cell>
          <cell r="E995" t="str">
            <v>N</v>
          </cell>
          <cell r="F995">
            <v>9.3299999999999994E-2</v>
          </cell>
        </row>
        <row r="996">
          <cell r="A996" t="str">
            <v>57.1.0.0</v>
          </cell>
          <cell r="B996">
            <v>57</v>
          </cell>
          <cell r="C996">
            <v>1</v>
          </cell>
          <cell r="D996">
            <v>0</v>
          </cell>
          <cell r="E996">
            <v>0</v>
          </cell>
          <cell r="F996">
            <v>2.5100000000000001E-2</v>
          </cell>
        </row>
        <row r="997">
          <cell r="A997" t="str">
            <v>57.1.0.A</v>
          </cell>
          <cell r="B997">
            <v>57</v>
          </cell>
          <cell r="C997">
            <v>1</v>
          </cell>
          <cell r="D997">
            <v>0</v>
          </cell>
          <cell r="E997" t="str">
            <v>A</v>
          </cell>
          <cell r="F997">
            <v>2.5100000000000001E-2</v>
          </cell>
        </row>
        <row r="998">
          <cell r="A998" t="str">
            <v>57.1.0.C</v>
          </cell>
          <cell r="B998">
            <v>57</v>
          </cell>
          <cell r="C998">
            <v>1</v>
          </cell>
          <cell r="D998">
            <v>0</v>
          </cell>
          <cell r="E998" t="str">
            <v>C</v>
          </cell>
          <cell r="F998">
            <v>2.5100000000000001E-2</v>
          </cell>
        </row>
        <row r="999">
          <cell r="A999" t="str">
            <v>57.1.0.F</v>
          </cell>
          <cell r="B999">
            <v>57</v>
          </cell>
          <cell r="C999">
            <v>1</v>
          </cell>
          <cell r="D999">
            <v>0</v>
          </cell>
          <cell r="E999" t="str">
            <v>F</v>
          </cell>
          <cell r="F999">
            <v>2.5100000000000001E-2</v>
          </cell>
        </row>
        <row r="1000">
          <cell r="A1000" t="str">
            <v>57.1.0.N</v>
          </cell>
          <cell r="B1000">
            <v>57</v>
          </cell>
          <cell r="C1000">
            <v>1</v>
          </cell>
          <cell r="D1000">
            <v>0</v>
          </cell>
          <cell r="E1000" t="str">
            <v>N</v>
          </cell>
          <cell r="F1000">
            <v>2.5100000000000001E-2</v>
          </cell>
        </row>
        <row r="1001">
          <cell r="A1001" t="str">
            <v>57.1.1.0</v>
          </cell>
          <cell r="B1001">
            <v>57</v>
          </cell>
          <cell r="C1001">
            <v>1</v>
          </cell>
          <cell r="D1001">
            <v>1</v>
          </cell>
          <cell r="E1001">
            <v>0</v>
          </cell>
          <cell r="F1001">
            <v>2.5100000000000001E-2</v>
          </cell>
        </row>
        <row r="1002">
          <cell r="A1002" t="str">
            <v>57.1.1.A</v>
          </cell>
          <cell r="B1002">
            <v>57</v>
          </cell>
          <cell r="C1002">
            <v>1</v>
          </cell>
          <cell r="D1002">
            <v>1</v>
          </cell>
          <cell r="E1002" t="str">
            <v>A</v>
          </cell>
          <cell r="F1002">
            <v>2.5100000000000001E-2</v>
          </cell>
        </row>
        <row r="1003">
          <cell r="A1003" t="str">
            <v>57.1.5.0</v>
          </cell>
          <cell r="B1003">
            <v>57</v>
          </cell>
          <cell r="C1003">
            <v>1</v>
          </cell>
          <cell r="D1003">
            <v>5</v>
          </cell>
          <cell r="E1003">
            <v>0</v>
          </cell>
          <cell r="F1003">
            <v>2.5100000000000001E-2</v>
          </cell>
        </row>
        <row r="1004">
          <cell r="A1004" t="str">
            <v>57.1.5.2</v>
          </cell>
          <cell r="B1004">
            <v>57</v>
          </cell>
          <cell r="C1004">
            <v>1</v>
          </cell>
          <cell r="D1004">
            <v>5</v>
          </cell>
          <cell r="E1004">
            <v>2</v>
          </cell>
          <cell r="F1004">
            <v>2.5100000000000001E-2</v>
          </cell>
        </row>
        <row r="1005">
          <cell r="A1005" t="str">
            <v>57.1.5.A</v>
          </cell>
          <cell r="B1005">
            <v>57</v>
          </cell>
          <cell r="C1005">
            <v>1</v>
          </cell>
          <cell r="D1005">
            <v>5</v>
          </cell>
          <cell r="E1005" t="str">
            <v>A</v>
          </cell>
          <cell r="F1005">
            <v>2.5100000000000001E-2</v>
          </cell>
        </row>
        <row r="1006">
          <cell r="A1006" t="str">
            <v>57.1.5.E</v>
          </cell>
          <cell r="B1006">
            <v>57</v>
          </cell>
          <cell r="C1006">
            <v>1</v>
          </cell>
          <cell r="D1006">
            <v>5</v>
          </cell>
          <cell r="E1006" t="str">
            <v>E</v>
          </cell>
          <cell r="F1006">
            <v>2.5100000000000001E-2</v>
          </cell>
        </row>
        <row r="1007">
          <cell r="A1007" t="str">
            <v>57.1.5.F</v>
          </cell>
          <cell r="B1007">
            <v>57</v>
          </cell>
          <cell r="C1007">
            <v>1</v>
          </cell>
          <cell r="D1007">
            <v>5</v>
          </cell>
          <cell r="E1007" t="str">
            <v>F</v>
          </cell>
          <cell r="F1007">
            <v>2.5100000000000001E-2</v>
          </cell>
        </row>
        <row r="1008">
          <cell r="A1008" t="str">
            <v>57.1.5.I</v>
          </cell>
          <cell r="B1008">
            <v>57</v>
          </cell>
          <cell r="C1008">
            <v>1</v>
          </cell>
          <cell r="D1008">
            <v>5</v>
          </cell>
          <cell r="E1008" t="str">
            <v>I</v>
          </cell>
          <cell r="F1008">
            <v>2.5100000000000001E-2</v>
          </cell>
        </row>
        <row r="1009">
          <cell r="A1009" t="str">
            <v>57.1.5.N</v>
          </cell>
          <cell r="B1009">
            <v>57</v>
          </cell>
          <cell r="C1009">
            <v>1</v>
          </cell>
          <cell r="D1009">
            <v>5</v>
          </cell>
          <cell r="E1009" t="str">
            <v>N</v>
          </cell>
          <cell r="F1009">
            <v>2.5100000000000001E-2</v>
          </cell>
        </row>
        <row r="1010">
          <cell r="A1010" t="str">
            <v>57.7P.5.N</v>
          </cell>
          <cell r="B1010">
            <v>57</v>
          </cell>
          <cell r="C1010" t="str">
            <v>7P</v>
          </cell>
          <cell r="D1010">
            <v>5</v>
          </cell>
          <cell r="E1010" t="str">
            <v>N</v>
          </cell>
          <cell r="F1010">
            <v>2.5100000000000001E-2</v>
          </cell>
        </row>
        <row r="1011">
          <cell r="A1011" t="str">
            <v>57.1.6.0</v>
          </cell>
          <cell r="B1011">
            <v>57</v>
          </cell>
          <cell r="C1011">
            <v>1</v>
          </cell>
          <cell r="D1011">
            <v>6</v>
          </cell>
          <cell r="E1011">
            <v>0</v>
          </cell>
          <cell r="F1011">
            <v>2.5100000000000001E-2</v>
          </cell>
        </row>
        <row r="1012">
          <cell r="A1012" t="str">
            <v>57.1.6.A</v>
          </cell>
          <cell r="B1012">
            <v>57</v>
          </cell>
          <cell r="C1012">
            <v>1</v>
          </cell>
          <cell r="D1012">
            <v>6</v>
          </cell>
          <cell r="E1012" t="str">
            <v>A</v>
          </cell>
          <cell r="F1012">
            <v>2.5100000000000001E-2</v>
          </cell>
        </row>
        <row r="1013">
          <cell r="A1013" t="str">
            <v>57.1.10.0</v>
          </cell>
          <cell r="B1013">
            <v>57</v>
          </cell>
          <cell r="C1013">
            <v>1</v>
          </cell>
          <cell r="D1013">
            <v>10</v>
          </cell>
          <cell r="E1013">
            <v>0</v>
          </cell>
          <cell r="F1013">
            <v>2.5100000000000001E-2</v>
          </cell>
        </row>
        <row r="1014">
          <cell r="A1014" t="str">
            <v>57.1.10.A</v>
          </cell>
          <cell r="B1014">
            <v>57</v>
          </cell>
          <cell r="C1014">
            <v>1</v>
          </cell>
          <cell r="D1014">
            <v>10</v>
          </cell>
          <cell r="E1014" t="str">
            <v>A</v>
          </cell>
          <cell r="F1014">
            <v>2.5100000000000001E-2</v>
          </cell>
        </row>
        <row r="1015">
          <cell r="A1015" t="str">
            <v>57.1.10.F</v>
          </cell>
          <cell r="B1015">
            <v>57</v>
          </cell>
          <cell r="C1015">
            <v>1</v>
          </cell>
          <cell r="D1015">
            <v>10</v>
          </cell>
          <cell r="E1015" t="str">
            <v>F</v>
          </cell>
          <cell r="F1015">
            <v>2.5100000000000001E-2</v>
          </cell>
        </row>
        <row r="1016">
          <cell r="A1016" t="str">
            <v>57.1.10.N</v>
          </cell>
          <cell r="B1016">
            <v>57</v>
          </cell>
          <cell r="C1016">
            <v>1</v>
          </cell>
          <cell r="D1016">
            <v>10</v>
          </cell>
          <cell r="E1016" t="str">
            <v>N</v>
          </cell>
          <cell r="F1016">
            <v>2.5100000000000001E-2</v>
          </cell>
        </row>
        <row r="1017">
          <cell r="A1017" t="str">
            <v>57.1.15.0</v>
          </cell>
          <cell r="B1017">
            <v>57</v>
          </cell>
          <cell r="C1017">
            <v>1</v>
          </cell>
          <cell r="D1017">
            <v>15</v>
          </cell>
          <cell r="E1017">
            <v>0</v>
          </cell>
          <cell r="F1017">
            <v>2.5100000000000001E-2</v>
          </cell>
        </row>
        <row r="1018">
          <cell r="A1018" t="str">
            <v>57.1.15.A</v>
          </cell>
          <cell r="B1018">
            <v>57</v>
          </cell>
          <cell r="C1018">
            <v>1</v>
          </cell>
          <cell r="D1018">
            <v>15</v>
          </cell>
          <cell r="E1018" t="str">
            <v>A</v>
          </cell>
          <cell r="F1018">
            <v>2.5100000000000001E-2</v>
          </cell>
        </row>
        <row r="1019">
          <cell r="A1019" t="str">
            <v>57.1.15.F</v>
          </cell>
          <cell r="B1019">
            <v>57</v>
          </cell>
          <cell r="C1019">
            <v>1</v>
          </cell>
          <cell r="D1019">
            <v>15</v>
          </cell>
          <cell r="E1019" t="str">
            <v>F</v>
          </cell>
          <cell r="F1019">
            <v>2.5100000000000001E-2</v>
          </cell>
        </row>
        <row r="1020">
          <cell r="A1020" t="str">
            <v>57.1.15.N</v>
          </cell>
          <cell r="B1020">
            <v>57</v>
          </cell>
          <cell r="C1020">
            <v>1</v>
          </cell>
          <cell r="D1020">
            <v>15</v>
          </cell>
          <cell r="E1020" t="str">
            <v>N</v>
          </cell>
          <cell r="F1020">
            <v>2.5100000000000001E-2</v>
          </cell>
        </row>
        <row r="1021">
          <cell r="A1021" t="str">
            <v>57.1.20.0</v>
          </cell>
          <cell r="B1021">
            <v>57</v>
          </cell>
          <cell r="C1021">
            <v>1</v>
          </cell>
          <cell r="D1021">
            <v>20</v>
          </cell>
          <cell r="E1021">
            <v>0</v>
          </cell>
          <cell r="F1021">
            <v>0.08</v>
          </cell>
        </row>
        <row r="1022">
          <cell r="A1022" t="str">
            <v>57.1.20.A</v>
          </cell>
          <cell r="B1022">
            <v>57</v>
          </cell>
          <cell r="C1022">
            <v>1</v>
          </cell>
          <cell r="D1022">
            <v>20</v>
          </cell>
          <cell r="E1022" t="str">
            <v>A</v>
          </cell>
          <cell r="F1022">
            <v>0.08</v>
          </cell>
        </row>
        <row r="1023">
          <cell r="A1023" t="str">
            <v>57.1.20.F</v>
          </cell>
          <cell r="B1023">
            <v>57</v>
          </cell>
          <cell r="C1023">
            <v>1</v>
          </cell>
          <cell r="D1023">
            <v>20</v>
          </cell>
          <cell r="E1023" t="str">
            <v>F</v>
          </cell>
          <cell r="F1023">
            <v>0.08</v>
          </cell>
        </row>
        <row r="1024">
          <cell r="A1024" t="str">
            <v>57.1.20.N</v>
          </cell>
          <cell r="B1024">
            <v>57</v>
          </cell>
          <cell r="C1024">
            <v>1</v>
          </cell>
          <cell r="D1024">
            <v>20</v>
          </cell>
          <cell r="E1024" t="str">
            <v>N</v>
          </cell>
          <cell r="F1024">
            <v>0.08</v>
          </cell>
        </row>
        <row r="1025">
          <cell r="A1025" t="str">
            <v>57.1.21.0</v>
          </cell>
          <cell r="B1025">
            <v>57</v>
          </cell>
          <cell r="C1025">
            <v>1</v>
          </cell>
          <cell r="D1025">
            <v>21</v>
          </cell>
          <cell r="E1025">
            <v>0</v>
          </cell>
          <cell r="F1025">
            <v>2.5100000000000001E-2</v>
          </cell>
        </row>
        <row r="1026">
          <cell r="A1026" t="str">
            <v>57.1.21.A</v>
          </cell>
          <cell r="B1026">
            <v>57</v>
          </cell>
          <cell r="C1026">
            <v>1</v>
          </cell>
          <cell r="D1026">
            <v>21</v>
          </cell>
          <cell r="E1026" t="str">
            <v>A</v>
          </cell>
          <cell r="F1026">
            <v>2.5100000000000001E-2</v>
          </cell>
        </row>
        <row r="1027">
          <cell r="A1027" t="str">
            <v>57.1.25.0</v>
          </cell>
          <cell r="B1027">
            <v>57</v>
          </cell>
          <cell r="C1027">
            <v>1</v>
          </cell>
          <cell r="D1027">
            <v>25</v>
          </cell>
          <cell r="E1027">
            <v>0</v>
          </cell>
          <cell r="F1027">
            <v>2.5100000000000001E-2</v>
          </cell>
        </row>
        <row r="1028">
          <cell r="A1028" t="str">
            <v>57.1.25.A</v>
          </cell>
          <cell r="B1028">
            <v>57</v>
          </cell>
          <cell r="C1028">
            <v>1</v>
          </cell>
          <cell r="D1028">
            <v>25</v>
          </cell>
          <cell r="E1028" t="str">
            <v>A</v>
          </cell>
          <cell r="F1028">
            <v>2.5100000000000001E-2</v>
          </cell>
        </row>
        <row r="1029">
          <cell r="A1029" t="str">
            <v>57.1.25.F</v>
          </cell>
          <cell r="B1029">
            <v>57</v>
          </cell>
          <cell r="C1029">
            <v>1</v>
          </cell>
          <cell r="D1029">
            <v>25</v>
          </cell>
          <cell r="E1029" t="str">
            <v>F</v>
          </cell>
          <cell r="F1029">
            <v>2.5100000000000001E-2</v>
          </cell>
        </row>
        <row r="1030">
          <cell r="A1030" t="str">
            <v>57.1.25.N</v>
          </cell>
          <cell r="B1030">
            <v>57</v>
          </cell>
          <cell r="C1030">
            <v>1</v>
          </cell>
          <cell r="D1030">
            <v>25</v>
          </cell>
          <cell r="E1030" t="str">
            <v>N</v>
          </cell>
          <cell r="F1030">
            <v>2.5100000000000001E-2</v>
          </cell>
        </row>
        <row r="1031">
          <cell r="A1031" t="str">
            <v>57.1.30.0</v>
          </cell>
          <cell r="B1031">
            <v>57</v>
          </cell>
          <cell r="C1031">
            <v>1</v>
          </cell>
          <cell r="D1031">
            <v>30</v>
          </cell>
          <cell r="E1031">
            <v>0</v>
          </cell>
          <cell r="F1031">
            <v>2.5100000000000001E-2</v>
          </cell>
        </row>
        <row r="1032">
          <cell r="A1032" t="str">
            <v>57.1.30.A</v>
          </cell>
          <cell r="B1032">
            <v>57</v>
          </cell>
          <cell r="C1032">
            <v>1</v>
          </cell>
          <cell r="D1032">
            <v>30</v>
          </cell>
          <cell r="E1032" t="str">
            <v>A</v>
          </cell>
          <cell r="F1032">
            <v>2.5100000000000001E-2</v>
          </cell>
        </row>
        <row r="1033">
          <cell r="A1033" t="str">
            <v>57.1.30.N</v>
          </cell>
          <cell r="B1033">
            <v>57</v>
          </cell>
          <cell r="C1033">
            <v>1</v>
          </cell>
          <cell r="D1033">
            <v>30</v>
          </cell>
          <cell r="E1033" t="str">
            <v>N</v>
          </cell>
          <cell r="F1033">
            <v>2.5100000000000001E-2</v>
          </cell>
        </row>
        <row r="1034">
          <cell r="A1034" t="str">
            <v>57.1.40.0</v>
          </cell>
          <cell r="B1034">
            <v>57</v>
          </cell>
          <cell r="C1034">
            <v>1</v>
          </cell>
          <cell r="D1034">
            <v>40</v>
          </cell>
          <cell r="E1034">
            <v>0</v>
          </cell>
          <cell r="F1034">
            <v>2.5100000000000001E-2</v>
          </cell>
        </row>
        <row r="1035">
          <cell r="A1035" t="str">
            <v>57.1.40.A</v>
          </cell>
          <cell r="B1035">
            <v>57</v>
          </cell>
          <cell r="C1035">
            <v>1</v>
          </cell>
          <cell r="D1035">
            <v>40</v>
          </cell>
          <cell r="E1035" t="str">
            <v>A</v>
          </cell>
          <cell r="F1035">
            <v>2.5100000000000001E-2</v>
          </cell>
        </row>
        <row r="1036">
          <cell r="A1036" t="str">
            <v>57.1.40.N</v>
          </cell>
          <cell r="B1036">
            <v>57</v>
          </cell>
          <cell r="C1036">
            <v>1</v>
          </cell>
          <cell r="D1036">
            <v>40</v>
          </cell>
          <cell r="E1036" t="str">
            <v>N</v>
          </cell>
          <cell r="F1036">
            <v>2.5100000000000001E-2</v>
          </cell>
        </row>
        <row r="1037">
          <cell r="A1037" t="str">
            <v>57.1.45.0</v>
          </cell>
          <cell r="B1037">
            <v>57</v>
          </cell>
          <cell r="C1037">
            <v>1</v>
          </cell>
          <cell r="D1037">
            <v>45</v>
          </cell>
          <cell r="E1037">
            <v>0</v>
          </cell>
          <cell r="F1037">
            <v>2.5100000000000001E-2</v>
          </cell>
        </row>
        <row r="1038">
          <cell r="A1038" t="str">
            <v>57.1.45.A</v>
          </cell>
          <cell r="B1038">
            <v>57</v>
          </cell>
          <cell r="C1038">
            <v>1</v>
          </cell>
          <cell r="D1038">
            <v>45</v>
          </cell>
          <cell r="E1038" t="str">
            <v>A</v>
          </cell>
          <cell r="F1038">
            <v>2.5100000000000001E-2</v>
          </cell>
        </row>
        <row r="1039">
          <cell r="A1039" t="str">
            <v>57.1.50.0</v>
          </cell>
          <cell r="B1039">
            <v>57</v>
          </cell>
          <cell r="C1039">
            <v>1</v>
          </cell>
          <cell r="D1039">
            <v>50</v>
          </cell>
          <cell r="E1039">
            <v>0</v>
          </cell>
          <cell r="F1039">
            <v>2.5100000000000001E-2</v>
          </cell>
        </row>
        <row r="1040">
          <cell r="A1040" t="str">
            <v>57.1.50.A</v>
          </cell>
          <cell r="B1040">
            <v>57</v>
          </cell>
          <cell r="C1040">
            <v>1</v>
          </cell>
          <cell r="D1040">
            <v>50</v>
          </cell>
          <cell r="E1040" t="str">
            <v>A</v>
          </cell>
          <cell r="F1040">
            <v>2.5100000000000001E-2</v>
          </cell>
        </row>
        <row r="1041">
          <cell r="A1041" t="str">
            <v>57.1.50.F</v>
          </cell>
          <cell r="B1041">
            <v>57</v>
          </cell>
          <cell r="C1041">
            <v>1</v>
          </cell>
          <cell r="D1041">
            <v>50</v>
          </cell>
          <cell r="E1041" t="str">
            <v>F</v>
          </cell>
          <cell r="F1041">
            <v>2.5100000000000001E-2</v>
          </cell>
        </row>
        <row r="1042">
          <cell r="A1042" t="str">
            <v>57.1.50.N</v>
          </cell>
          <cell r="B1042">
            <v>57</v>
          </cell>
          <cell r="C1042">
            <v>1</v>
          </cell>
          <cell r="D1042">
            <v>50</v>
          </cell>
          <cell r="E1042" t="str">
            <v>N</v>
          </cell>
          <cell r="F1042">
            <v>2.5100000000000001E-2</v>
          </cell>
        </row>
        <row r="1043">
          <cell r="A1043" t="str">
            <v>57.1.55.0</v>
          </cell>
          <cell r="B1043">
            <v>57</v>
          </cell>
          <cell r="C1043">
            <v>1</v>
          </cell>
          <cell r="D1043">
            <v>55</v>
          </cell>
          <cell r="E1043">
            <v>0</v>
          </cell>
          <cell r="F1043">
            <v>2.5100000000000001E-2</v>
          </cell>
        </row>
        <row r="1044">
          <cell r="A1044" t="str">
            <v>57.1.55.A</v>
          </cell>
          <cell r="B1044">
            <v>57</v>
          </cell>
          <cell r="C1044">
            <v>1</v>
          </cell>
          <cell r="D1044">
            <v>55</v>
          </cell>
          <cell r="E1044" t="str">
            <v>A</v>
          </cell>
          <cell r="F1044">
            <v>2.5100000000000001E-2</v>
          </cell>
        </row>
        <row r="1045">
          <cell r="A1045" t="str">
            <v>57.1.55.F</v>
          </cell>
          <cell r="B1045">
            <v>57</v>
          </cell>
          <cell r="C1045">
            <v>1</v>
          </cell>
          <cell r="D1045">
            <v>55</v>
          </cell>
          <cell r="E1045" t="str">
            <v>F</v>
          </cell>
          <cell r="F1045">
            <v>2.5100000000000001E-2</v>
          </cell>
        </row>
        <row r="1046">
          <cell r="A1046" t="str">
            <v>57.1.55.N</v>
          </cell>
          <cell r="B1046">
            <v>57</v>
          </cell>
          <cell r="C1046">
            <v>1</v>
          </cell>
          <cell r="D1046">
            <v>55</v>
          </cell>
          <cell r="E1046" t="str">
            <v>N</v>
          </cell>
          <cell r="F1046">
            <v>2.5100000000000001E-2</v>
          </cell>
        </row>
        <row r="1047">
          <cell r="A1047" t="str">
            <v>57.1.57.I</v>
          </cell>
          <cell r="B1047">
            <v>57</v>
          </cell>
          <cell r="C1047">
            <v>1</v>
          </cell>
          <cell r="D1047">
            <v>57</v>
          </cell>
          <cell r="E1047" t="str">
            <v>I</v>
          </cell>
          <cell r="F1047">
            <v>2.5100000000000001E-2</v>
          </cell>
        </row>
        <row r="1048">
          <cell r="A1048" t="str">
            <v>57.1.57.N</v>
          </cell>
          <cell r="B1048">
            <v>57</v>
          </cell>
          <cell r="C1048">
            <v>1</v>
          </cell>
          <cell r="D1048">
            <v>57</v>
          </cell>
          <cell r="E1048" t="str">
            <v>N</v>
          </cell>
          <cell r="F1048">
            <v>2.5100000000000001E-2</v>
          </cell>
        </row>
        <row r="1049">
          <cell r="A1049" t="str">
            <v>57.1.60.0</v>
          </cell>
          <cell r="B1049">
            <v>57</v>
          </cell>
          <cell r="C1049">
            <v>1</v>
          </cell>
          <cell r="D1049">
            <v>60</v>
          </cell>
          <cell r="E1049">
            <v>0</v>
          </cell>
          <cell r="F1049">
            <v>2.5100000000000001E-2</v>
          </cell>
        </row>
        <row r="1050">
          <cell r="A1050" t="str">
            <v>57.1.60.A</v>
          </cell>
          <cell r="B1050">
            <v>57</v>
          </cell>
          <cell r="C1050">
            <v>1</v>
          </cell>
          <cell r="D1050">
            <v>60</v>
          </cell>
          <cell r="E1050" t="str">
            <v>A</v>
          </cell>
          <cell r="F1050">
            <v>2.5100000000000001E-2</v>
          </cell>
        </row>
        <row r="1051">
          <cell r="A1051" t="str">
            <v>57.1.61.0</v>
          </cell>
          <cell r="B1051">
            <v>57</v>
          </cell>
          <cell r="C1051">
            <v>1</v>
          </cell>
          <cell r="D1051">
            <v>61</v>
          </cell>
          <cell r="E1051">
            <v>0</v>
          </cell>
          <cell r="F1051">
            <v>2.5100000000000001E-2</v>
          </cell>
        </row>
        <row r="1052">
          <cell r="A1052" t="str">
            <v>57.1.61.A</v>
          </cell>
          <cell r="B1052">
            <v>57</v>
          </cell>
          <cell r="C1052">
            <v>1</v>
          </cell>
          <cell r="D1052">
            <v>61</v>
          </cell>
          <cell r="E1052" t="str">
            <v>A</v>
          </cell>
          <cell r="F1052">
            <v>2.5100000000000001E-2</v>
          </cell>
        </row>
        <row r="1053">
          <cell r="A1053" t="str">
            <v>57.1.61.F</v>
          </cell>
          <cell r="B1053">
            <v>57</v>
          </cell>
          <cell r="C1053">
            <v>1</v>
          </cell>
          <cell r="D1053">
            <v>61</v>
          </cell>
          <cell r="E1053" t="str">
            <v>F</v>
          </cell>
          <cell r="F1053">
            <v>2.5100000000000001E-2</v>
          </cell>
        </row>
        <row r="1054">
          <cell r="A1054" t="str">
            <v>57.1.61.N</v>
          </cell>
          <cell r="B1054">
            <v>57</v>
          </cell>
          <cell r="C1054">
            <v>1</v>
          </cell>
          <cell r="D1054">
            <v>61</v>
          </cell>
          <cell r="E1054" t="str">
            <v>N</v>
          </cell>
          <cell r="F1054">
            <v>2.5100000000000001E-2</v>
          </cell>
        </row>
        <row r="1055">
          <cell r="A1055" t="str">
            <v>57.1.62.0</v>
          </cell>
          <cell r="B1055">
            <v>57</v>
          </cell>
          <cell r="C1055">
            <v>1</v>
          </cell>
          <cell r="D1055">
            <v>62</v>
          </cell>
          <cell r="E1055">
            <v>0</v>
          </cell>
          <cell r="F1055">
            <v>2.5100000000000001E-2</v>
          </cell>
        </row>
        <row r="1056">
          <cell r="A1056" t="str">
            <v>57.1.62.A</v>
          </cell>
          <cell r="B1056">
            <v>57</v>
          </cell>
          <cell r="C1056">
            <v>1</v>
          </cell>
          <cell r="D1056">
            <v>62</v>
          </cell>
          <cell r="E1056" t="str">
            <v>A</v>
          </cell>
          <cell r="F1056">
            <v>2.5100000000000001E-2</v>
          </cell>
        </row>
        <row r="1057">
          <cell r="A1057" t="str">
            <v>57.1.65.0</v>
          </cell>
          <cell r="B1057">
            <v>57</v>
          </cell>
          <cell r="C1057">
            <v>1</v>
          </cell>
          <cell r="D1057">
            <v>65</v>
          </cell>
          <cell r="E1057">
            <v>0</v>
          </cell>
          <cell r="F1057">
            <v>2.5100000000000001E-2</v>
          </cell>
        </row>
        <row r="1058">
          <cell r="A1058" t="str">
            <v>57.1.65.A</v>
          </cell>
          <cell r="B1058">
            <v>57</v>
          </cell>
          <cell r="C1058">
            <v>1</v>
          </cell>
          <cell r="D1058">
            <v>65</v>
          </cell>
          <cell r="E1058" t="str">
            <v>A</v>
          </cell>
          <cell r="F1058">
            <v>2.5100000000000001E-2</v>
          </cell>
        </row>
        <row r="1059">
          <cell r="A1059" t="str">
            <v>57.1.68.0</v>
          </cell>
          <cell r="B1059">
            <v>57</v>
          </cell>
          <cell r="C1059">
            <v>1</v>
          </cell>
          <cell r="D1059">
            <v>68</v>
          </cell>
          <cell r="E1059">
            <v>0</v>
          </cell>
          <cell r="F1059">
            <v>2.5100000000000001E-2</v>
          </cell>
        </row>
        <row r="1060">
          <cell r="A1060" t="str">
            <v>57.1.68.A</v>
          </cell>
          <cell r="B1060">
            <v>57</v>
          </cell>
          <cell r="C1060">
            <v>1</v>
          </cell>
          <cell r="D1060">
            <v>68</v>
          </cell>
          <cell r="E1060" t="str">
            <v>A</v>
          </cell>
          <cell r="F1060">
            <v>2.5100000000000001E-2</v>
          </cell>
        </row>
        <row r="1061">
          <cell r="A1061" t="str">
            <v>57.1.68.N</v>
          </cell>
          <cell r="B1061">
            <v>57</v>
          </cell>
          <cell r="C1061">
            <v>1</v>
          </cell>
          <cell r="D1061">
            <v>68</v>
          </cell>
          <cell r="E1061" t="str">
            <v>N</v>
          </cell>
          <cell r="F1061">
            <v>2.5100000000000001E-2</v>
          </cell>
        </row>
        <row r="1062">
          <cell r="A1062" t="str">
            <v>57.1.73.0</v>
          </cell>
          <cell r="B1062">
            <v>57</v>
          </cell>
          <cell r="C1062">
            <v>1</v>
          </cell>
          <cell r="D1062">
            <v>73</v>
          </cell>
          <cell r="E1062">
            <v>0</v>
          </cell>
          <cell r="F1062">
            <v>2.5100000000000001E-2</v>
          </cell>
        </row>
        <row r="1063">
          <cell r="A1063" t="str">
            <v>57.1.73.A</v>
          </cell>
          <cell r="B1063">
            <v>57</v>
          </cell>
          <cell r="C1063">
            <v>1</v>
          </cell>
          <cell r="D1063">
            <v>73</v>
          </cell>
          <cell r="E1063" t="str">
            <v>A</v>
          </cell>
          <cell r="F1063">
            <v>2.5100000000000001E-2</v>
          </cell>
        </row>
        <row r="1064">
          <cell r="A1064" t="str">
            <v>57.1.75.0</v>
          </cell>
          <cell r="B1064">
            <v>57</v>
          </cell>
          <cell r="C1064">
            <v>1</v>
          </cell>
          <cell r="D1064">
            <v>75</v>
          </cell>
          <cell r="E1064">
            <v>0</v>
          </cell>
          <cell r="F1064">
            <v>2.5100000000000001E-2</v>
          </cell>
        </row>
        <row r="1065">
          <cell r="A1065" t="str">
            <v>57.1.75.A</v>
          </cell>
          <cell r="B1065">
            <v>57</v>
          </cell>
          <cell r="C1065">
            <v>1</v>
          </cell>
          <cell r="D1065">
            <v>75</v>
          </cell>
          <cell r="E1065" t="str">
            <v>A</v>
          </cell>
          <cell r="F1065">
            <v>2.5100000000000001E-2</v>
          </cell>
        </row>
        <row r="1066">
          <cell r="A1066" t="str">
            <v>57.1.81.0</v>
          </cell>
          <cell r="B1066">
            <v>57</v>
          </cell>
          <cell r="C1066">
            <v>1</v>
          </cell>
          <cell r="D1066">
            <v>81</v>
          </cell>
          <cell r="E1066">
            <v>0</v>
          </cell>
          <cell r="F1066">
            <v>2.5100000000000001E-2</v>
          </cell>
        </row>
        <row r="1067">
          <cell r="A1067" t="str">
            <v>57.1.81.A</v>
          </cell>
          <cell r="B1067">
            <v>57</v>
          </cell>
          <cell r="C1067">
            <v>1</v>
          </cell>
          <cell r="D1067">
            <v>81</v>
          </cell>
          <cell r="E1067" t="str">
            <v>A</v>
          </cell>
          <cell r="F1067">
            <v>2.5100000000000001E-2</v>
          </cell>
        </row>
        <row r="1068">
          <cell r="A1068" t="str">
            <v>57.1.84.0</v>
          </cell>
          <cell r="B1068">
            <v>57</v>
          </cell>
          <cell r="C1068">
            <v>1</v>
          </cell>
          <cell r="D1068">
            <v>84</v>
          </cell>
          <cell r="E1068">
            <v>0</v>
          </cell>
          <cell r="F1068">
            <v>2.5100000000000001E-2</v>
          </cell>
        </row>
        <row r="1069">
          <cell r="A1069" t="str">
            <v>57.1.84.A</v>
          </cell>
          <cell r="B1069">
            <v>57</v>
          </cell>
          <cell r="C1069">
            <v>1</v>
          </cell>
          <cell r="D1069">
            <v>84</v>
          </cell>
          <cell r="E1069" t="str">
            <v>A</v>
          </cell>
          <cell r="F1069">
            <v>2.5100000000000001E-2</v>
          </cell>
        </row>
        <row r="1070">
          <cell r="A1070" t="str">
            <v>57.1.85.0</v>
          </cell>
          <cell r="B1070">
            <v>57</v>
          </cell>
          <cell r="C1070">
            <v>1</v>
          </cell>
          <cell r="D1070">
            <v>85</v>
          </cell>
          <cell r="E1070">
            <v>0</v>
          </cell>
          <cell r="F1070">
            <v>2.5100000000000001E-2</v>
          </cell>
        </row>
        <row r="1071">
          <cell r="A1071" t="str">
            <v>57.1.85.A</v>
          </cell>
          <cell r="B1071">
            <v>57</v>
          </cell>
          <cell r="C1071">
            <v>1</v>
          </cell>
          <cell r="D1071">
            <v>85</v>
          </cell>
          <cell r="E1071" t="str">
            <v>A</v>
          </cell>
          <cell r="F1071">
            <v>2.5100000000000001E-2</v>
          </cell>
        </row>
        <row r="1072">
          <cell r="A1072" t="str">
            <v>57.1.85.N</v>
          </cell>
          <cell r="B1072">
            <v>57</v>
          </cell>
          <cell r="C1072">
            <v>1</v>
          </cell>
          <cell r="D1072">
            <v>85</v>
          </cell>
          <cell r="E1072" t="str">
            <v>N</v>
          </cell>
          <cell r="F1072">
            <v>2.5100000000000001E-2</v>
          </cell>
        </row>
        <row r="1073">
          <cell r="A1073" t="str">
            <v>57.1.88.0</v>
          </cell>
          <cell r="B1073">
            <v>57</v>
          </cell>
          <cell r="C1073">
            <v>1</v>
          </cell>
          <cell r="D1073">
            <v>88</v>
          </cell>
          <cell r="E1073">
            <v>0</v>
          </cell>
          <cell r="F1073">
            <v>2.5100000000000001E-2</v>
          </cell>
        </row>
        <row r="1074">
          <cell r="A1074" t="str">
            <v>57.1.88.A</v>
          </cell>
          <cell r="B1074">
            <v>57</v>
          </cell>
          <cell r="C1074">
            <v>1</v>
          </cell>
          <cell r="D1074">
            <v>88</v>
          </cell>
          <cell r="E1074" t="str">
            <v>A</v>
          </cell>
          <cell r="F1074">
            <v>2.5100000000000001E-2</v>
          </cell>
        </row>
        <row r="1075">
          <cell r="A1075" t="str">
            <v>57.1.89.0</v>
          </cell>
          <cell r="B1075">
            <v>57</v>
          </cell>
          <cell r="C1075">
            <v>1</v>
          </cell>
          <cell r="D1075">
            <v>89</v>
          </cell>
          <cell r="E1075">
            <v>0</v>
          </cell>
          <cell r="F1075">
            <v>2.5100000000000001E-2</v>
          </cell>
        </row>
        <row r="1076">
          <cell r="A1076" t="str">
            <v>57.1.89.A</v>
          </cell>
          <cell r="B1076">
            <v>57</v>
          </cell>
          <cell r="C1076">
            <v>1</v>
          </cell>
          <cell r="D1076">
            <v>89</v>
          </cell>
          <cell r="E1076" t="str">
            <v>A</v>
          </cell>
          <cell r="F1076">
            <v>2.5100000000000001E-2</v>
          </cell>
        </row>
        <row r="1077">
          <cell r="A1077" t="str">
            <v>57.1.90.0</v>
          </cell>
          <cell r="B1077">
            <v>57</v>
          </cell>
          <cell r="C1077">
            <v>1</v>
          </cell>
          <cell r="D1077">
            <v>90</v>
          </cell>
          <cell r="E1077">
            <v>0</v>
          </cell>
          <cell r="F1077">
            <v>2.5100000000000001E-2</v>
          </cell>
        </row>
        <row r="1078">
          <cell r="A1078" t="str">
            <v>57.1.90.A</v>
          </cell>
          <cell r="B1078">
            <v>57</v>
          </cell>
          <cell r="C1078">
            <v>1</v>
          </cell>
          <cell r="D1078">
            <v>90</v>
          </cell>
          <cell r="E1078" t="str">
            <v>A</v>
          </cell>
          <cell r="F1078">
            <v>2.5100000000000001E-2</v>
          </cell>
        </row>
        <row r="1079">
          <cell r="A1079" t="str">
            <v>57.1.91.0</v>
          </cell>
          <cell r="B1079">
            <v>57</v>
          </cell>
          <cell r="C1079">
            <v>1</v>
          </cell>
          <cell r="D1079">
            <v>91</v>
          </cell>
          <cell r="E1079">
            <v>0</v>
          </cell>
          <cell r="F1079">
            <v>2.5100000000000001E-2</v>
          </cell>
        </row>
        <row r="1080">
          <cell r="A1080" t="str">
            <v>57.1.91.A</v>
          </cell>
          <cell r="B1080">
            <v>57</v>
          </cell>
          <cell r="C1080">
            <v>1</v>
          </cell>
          <cell r="D1080">
            <v>91</v>
          </cell>
          <cell r="E1080" t="str">
            <v>A</v>
          </cell>
          <cell r="F1080">
            <v>2.5100000000000001E-2</v>
          </cell>
        </row>
        <row r="1081">
          <cell r="A1081" t="str">
            <v>57.1.92.0</v>
          </cell>
          <cell r="B1081">
            <v>57</v>
          </cell>
          <cell r="C1081">
            <v>1</v>
          </cell>
          <cell r="D1081">
            <v>92</v>
          </cell>
          <cell r="E1081">
            <v>0</v>
          </cell>
          <cell r="F1081">
            <v>2.5100000000000001E-2</v>
          </cell>
        </row>
        <row r="1082">
          <cell r="A1082" t="str">
            <v>57.1.92.A</v>
          </cell>
          <cell r="B1082">
            <v>57</v>
          </cell>
          <cell r="C1082">
            <v>1</v>
          </cell>
          <cell r="D1082">
            <v>92</v>
          </cell>
          <cell r="E1082" t="str">
            <v>A</v>
          </cell>
          <cell r="F1082">
            <v>2.5100000000000001E-2</v>
          </cell>
        </row>
        <row r="1083">
          <cell r="A1083" t="str">
            <v>57.1.92.N</v>
          </cell>
          <cell r="B1083">
            <v>57</v>
          </cell>
          <cell r="C1083">
            <v>1</v>
          </cell>
          <cell r="D1083">
            <v>92</v>
          </cell>
          <cell r="E1083" t="str">
            <v>N</v>
          </cell>
          <cell r="F1083">
            <v>2.5100000000000001E-2</v>
          </cell>
        </row>
        <row r="1084">
          <cell r="A1084" t="str">
            <v>57.1.93.0</v>
          </cell>
          <cell r="B1084">
            <v>57</v>
          </cell>
          <cell r="C1084">
            <v>1</v>
          </cell>
          <cell r="D1084">
            <v>93</v>
          </cell>
          <cell r="E1084">
            <v>0</v>
          </cell>
          <cell r="F1084">
            <v>2.5100000000000001E-2</v>
          </cell>
        </row>
        <row r="1085">
          <cell r="A1085" t="str">
            <v>57.1.93.A</v>
          </cell>
          <cell r="B1085">
            <v>57</v>
          </cell>
          <cell r="C1085">
            <v>1</v>
          </cell>
          <cell r="D1085">
            <v>93</v>
          </cell>
          <cell r="E1085" t="str">
            <v>A</v>
          </cell>
          <cell r="F1085">
            <v>2.5100000000000001E-2</v>
          </cell>
        </row>
        <row r="1086">
          <cell r="A1086" t="str">
            <v>57.1.93.N</v>
          </cell>
          <cell r="B1086">
            <v>57</v>
          </cell>
          <cell r="C1086">
            <v>1</v>
          </cell>
          <cell r="D1086">
            <v>93</v>
          </cell>
          <cell r="E1086" t="str">
            <v>N</v>
          </cell>
          <cell r="F1086">
            <v>2.5100000000000001E-2</v>
          </cell>
        </row>
        <row r="1087">
          <cell r="A1087" t="str">
            <v>57.1.94.0</v>
          </cell>
          <cell r="B1087">
            <v>57</v>
          </cell>
          <cell r="C1087">
            <v>1</v>
          </cell>
          <cell r="D1087">
            <v>94</v>
          </cell>
          <cell r="E1087">
            <v>0</v>
          </cell>
          <cell r="F1087">
            <v>2.5100000000000001E-2</v>
          </cell>
        </row>
        <row r="1088">
          <cell r="A1088" t="str">
            <v>57.1.94.A</v>
          </cell>
          <cell r="B1088">
            <v>57</v>
          </cell>
          <cell r="C1088">
            <v>1</v>
          </cell>
          <cell r="D1088">
            <v>94</v>
          </cell>
          <cell r="E1088" t="str">
            <v>A</v>
          </cell>
          <cell r="F1088">
            <v>2.5100000000000001E-2</v>
          </cell>
        </row>
        <row r="1089">
          <cell r="A1089" t="str">
            <v>57.1.94.F</v>
          </cell>
          <cell r="B1089">
            <v>57</v>
          </cell>
          <cell r="C1089">
            <v>1</v>
          </cell>
          <cell r="D1089">
            <v>94</v>
          </cell>
          <cell r="E1089" t="str">
            <v>F</v>
          </cell>
          <cell r="F1089">
            <v>2.5100000000000001E-2</v>
          </cell>
        </row>
        <row r="1090">
          <cell r="A1090" t="str">
            <v>57.1.94.N</v>
          </cell>
          <cell r="B1090">
            <v>57</v>
          </cell>
          <cell r="C1090">
            <v>1</v>
          </cell>
          <cell r="D1090">
            <v>94</v>
          </cell>
          <cell r="E1090" t="str">
            <v>N</v>
          </cell>
          <cell r="F1090">
            <v>2.5100000000000001E-2</v>
          </cell>
        </row>
        <row r="1091">
          <cell r="A1091" t="str">
            <v>57.1.95.0</v>
          </cell>
          <cell r="B1091">
            <v>57</v>
          </cell>
          <cell r="C1091">
            <v>1</v>
          </cell>
          <cell r="D1091">
            <v>95</v>
          </cell>
          <cell r="E1091">
            <v>0</v>
          </cell>
          <cell r="F1091">
            <v>2.5100000000000001E-2</v>
          </cell>
        </row>
        <row r="1092">
          <cell r="A1092" t="str">
            <v>57.1.95.A</v>
          </cell>
          <cell r="B1092">
            <v>57</v>
          </cell>
          <cell r="C1092">
            <v>1</v>
          </cell>
          <cell r="D1092">
            <v>95</v>
          </cell>
          <cell r="E1092" t="str">
            <v>A</v>
          </cell>
          <cell r="F1092">
            <v>2.5100000000000001E-2</v>
          </cell>
        </row>
        <row r="1093">
          <cell r="A1093" t="str">
            <v>57.1.98.0</v>
          </cell>
          <cell r="B1093">
            <v>57</v>
          </cell>
          <cell r="C1093">
            <v>1</v>
          </cell>
          <cell r="D1093">
            <v>98</v>
          </cell>
          <cell r="E1093">
            <v>0</v>
          </cell>
          <cell r="F1093">
            <v>0</v>
          </cell>
        </row>
        <row r="1094">
          <cell r="A1094" t="str">
            <v>57.1.98.A</v>
          </cell>
          <cell r="B1094">
            <v>57</v>
          </cell>
          <cell r="C1094">
            <v>1</v>
          </cell>
          <cell r="D1094">
            <v>98</v>
          </cell>
          <cell r="E1094" t="str">
            <v>A</v>
          </cell>
          <cell r="F1094">
            <v>0</v>
          </cell>
        </row>
        <row r="1095">
          <cell r="A1095" t="str">
            <v>57.1.98.C</v>
          </cell>
          <cell r="B1095">
            <v>57</v>
          </cell>
          <cell r="C1095">
            <v>1</v>
          </cell>
          <cell r="D1095">
            <v>98</v>
          </cell>
          <cell r="E1095" t="str">
            <v>C</v>
          </cell>
          <cell r="F1095">
            <v>0</v>
          </cell>
        </row>
        <row r="1096">
          <cell r="A1096" t="str">
            <v>58.1.0.0</v>
          </cell>
          <cell r="B1096">
            <v>58</v>
          </cell>
          <cell r="C1096">
            <v>1</v>
          </cell>
          <cell r="D1096">
            <v>0</v>
          </cell>
          <cell r="E1096">
            <v>0</v>
          </cell>
          <cell r="F1096">
            <v>0.12</v>
          </cell>
        </row>
        <row r="1097">
          <cell r="A1097" t="str">
            <v>58.14.0.0</v>
          </cell>
          <cell r="B1097">
            <v>58</v>
          </cell>
          <cell r="C1097">
            <v>14</v>
          </cell>
          <cell r="D1097">
            <v>0</v>
          </cell>
          <cell r="E1097">
            <v>0</v>
          </cell>
          <cell r="F1097">
            <v>0.12</v>
          </cell>
        </row>
        <row r="1098">
          <cell r="A1098" t="str">
            <v>58.1.0.A</v>
          </cell>
          <cell r="B1098">
            <v>58</v>
          </cell>
          <cell r="C1098">
            <v>1</v>
          </cell>
          <cell r="D1098">
            <v>0</v>
          </cell>
          <cell r="E1098" t="str">
            <v>A</v>
          </cell>
          <cell r="F1098">
            <v>0.12</v>
          </cell>
        </row>
        <row r="1099">
          <cell r="A1099" t="str">
            <v>58.14.0.A</v>
          </cell>
          <cell r="B1099">
            <v>58</v>
          </cell>
          <cell r="C1099">
            <v>14</v>
          </cell>
          <cell r="D1099">
            <v>0</v>
          </cell>
          <cell r="E1099" t="str">
            <v>A</v>
          </cell>
          <cell r="F1099">
            <v>0.12</v>
          </cell>
        </row>
        <row r="1100">
          <cell r="A1100" t="str">
            <v>58.1.0.E</v>
          </cell>
          <cell r="B1100">
            <v>58</v>
          </cell>
          <cell r="C1100">
            <v>1</v>
          </cell>
          <cell r="D1100">
            <v>0</v>
          </cell>
          <cell r="E1100" t="str">
            <v>E</v>
          </cell>
          <cell r="F1100">
            <v>0.12</v>
          </cell>
        </row>
        <row r="1101">
          <cell r="A1101" t="str">
            <v>58.0E.0.E</v>
          </cell>
          <cell r="B1101">
            <v>58</v>
          </cell>
          <cell r="C1101" t="str">
            <v>0E</v>
          </cell>
          <cell r="D1101">
            <v>0</v>
          </cell>
          <cell r="E1101" t="str">
            <v>E</v>
          </cell>
          <cell r="F1101">
            <v>0.12</v>
          </cell>
        </row>
        <row r="1102">
          <cell r="A1102" t="str">
            <v>58.1.0.N</v>
          </cell>
          <cell r="B1102">
            <v>58</v>
          </cell>
          <cell r="C1102">
            <v>1</v>
          </cell>
          <cell r="D1102">
            <v>0</v>
          </cell>
          <cell r="E1102" t="str">
            <v>N</v>
          </cell>
          <cell r="F1102">
            <v>0.12</v>
          </cell>
        </row>
        <row r="1103">
          <cell r="A1103" t="str">
            <v>58.0E.0.N</v>
          </cell>
          <cell r="B1103">
            <v>58</v>
          </cell>
          <cell r="C1103" t="str">
            <v>0E</v>
          </cell>
          <cell r="D1103">
            <v>0</v>
          </cell>
          <cell r="E1103" t="str">
            <v>N</v>
          </cell>
          <cell r="F1103">
            <v>0.12</v>
          </cell>
        </row>
        <row r="1104">
          <cell r="A1104" t="str">
            <v>58.0M.0.N</v>
          </cell>
          <cell r="B1104">
            <v>58</v>
          </cell>
          <cell r="C1104" t="str">
            <v>0M</v>
          </cell>
          <cell r="D1104">
            <v>0</v>
          </cell>
          <cell r="E1104" t="str">
            <v>N</v>
          </cell>
          <cell r="F1104">
            <v>0.12</v>
          </cell>
        </row>
        <row r="1105">
          <cell r="A1105" t="str">
            <v>58.0U.0.N</v>
          </cell>
          <cell r="B1105">
            <v>58</v>
          </cell>
          <cell r="C1105" t="str">
            <v>0U</v>
          </cell>
          <cell r="D1105">
            <v>0</v>
          </cell>
          <cell r="E1105" t="str">
            <v>N</v>
          </cell>
          <cell r="F1105">
            <v>0.12</v>
          </cell>
        </row>
        <row r="1106">
          <cell r="A1106" t="str">
            <v>58.27.0.N</v>
          </cell>
          <cell r="B1106">
            <v>58</v>
          </cell>
          <cell r="C1106">
            <v>27</v>
          </cell>
          <cell r="D1106">
            <v>0</v>
          </cell>
          <cell r="E1106" t="str">
            <v>N</v>
          </cell>
          <cell r="F1106">
            <v>0.12</v>
          </cell>
        </row>
        <row r="1107">
          <cell r="A1107" t="str">
            <v>58.7A.0.N</v>
          </cell>
          <cell r="B1107">
            <v>58</v>
          </cell>
          <cell r="C1107" t="str">
            <v>7A</v>
          </cell>
          <cell r="D1107">
            <v>0</v>
          </cell>
          <cell r="E1107" t="str">
            <v>N</v>
          </cell>
          <cell r="F1107">
            <v>0.12</v>
          </cell>
        </row>
        <row r="1108">
          <cell r="A1108" t="str">
            <v>58.1.1.0</v>
          </cell>
          <cell r="B1108">
            <v>58</v>
          </cell>
          <cell r="C1108">
            <v>1</v>
          </cell>
          <cell r="D1108">
            <v>1</v>
          </cell>
          <cell r="E1108">
            <v>0</v>
          </cell>
          <cell r="F1108">
            <v>0.12</v>
          </cell>
        </row>
        <row r="1109">
          <cell r="A1109" t="str">
            <v>58.1.1.A</v>
          </cell>
          <cell r="B1109">
            <v>58</v>
          </cell>
          <cell r="C1109">
            <v>1</v>
          </cell>
          <cell r="D1109">
            <v>1</v>
          </cell>
          <cell r="E1109" t="str">
            <v>A</v>
          </cell>
          <cell r="F1109">
            <v>0.12</v>
          </cell>
        </row>
        <row r="1110">
          <cell r="A1110" t="str">
            <v>58.1.5.0</v>
          </cell>
          <cell r="B1110">
            <v>58</v>
          </cell>
          <cell r="C1110">
            <v>1</v>
          </cell>
          <cell r="D1110">
            <v>5</v>
          </cell>
          <cell r="E1110">
            <v>0</v>
          </cell>
          <cell r="F1110">
            <v>0.12</v>
          </cell>
        </row>
        <row r="1111">
          <cell r="A1111" t="str">
            <v>58.1.5.A</v>
          </cell>
          <cell r="B1111">
            <v>58</v>
          </cell>
          <cell r="C1111">
            <v>1</v>
          </cell>
          <cell r="D1111">
            <v>5</v>
          </cell>
          <cell r="E1111" t="str">
            <v>A</v>
          </cell>
          <cell r="F1111">
            <v>0.12</v>
          </cell>
        </row>
        <row r="1112">
          <cell r="A1112" t="str">
            <v>58.1.5.E</v>
          </cell>
          <cell r="B1112">
            <v>58</v>
          </cell>
          <cell r="C1112">
            <v>1</v>
          </cell>
          <cell r="D1112">
            <v>5</v>
          </cell>
          <cell r="E1112" t="str">
            <v>E</v>
          </cell>
          <cell r="F1112">
            <v>0.12</v>
          </cell>
        </row>
        <row r="1113">
          <cell r="A1113" t="str">
            <v>58.1.5.N</v>
          </cell>
          <cell r="B1113">
            <v>58</v>
          </cell>
          <cell r="C1113">
            <v>1</v>
          </cell>
          <cell r="D1113">
            <v>5</v>
          </cell>
          <cell r="E1113" t="str">
            <v>N</v>
          </cell>
          <cell r="F1113">
            <v>0.12</v>
          </cell>
        </row>
        <row r="1114">
          <cell r="A1114" t="str">
            <v>58.1.6.0</v>
          </cell>
          <cell r="B1114">
            <v>58</v>
          </cell>
          <cell r="C1114">
            <v>1</v>
          </cell>
          <cell r="D1114">
            <v>6</v>
          </cell>
          <cell r="E1114">
            <v>0</v>
          </cell>
          <cell r="F1114">
            <v>0.12</v>
          </cell>
        </row>
        <row r="1115">
          <cell r="A1115" t="str">
            <v>58.14.6.0</v>
          </cell>
          <cell r="B1115">
            <v>58</v>
          </cell>
          <cell r="C1115">
            <v>14</v>
          </cell>
          <cell r="D1115">
            <v>6</v>
          </cell>
          <cell r="E1115">
            <v>0</v>
          </cell>
          <cell r="F1115">
            <v>0.12</v>
          </cell>
        </row>
        <row r="1116">
          <cell r="A1116" t="str">
            <v>58.14.6.A</v>
          </cell>
          <cell r="B1116">
            <v>58</v>
          </cell>
          <cell r="C1116">
            <v>14</v>
          </cell>
          <cell r="D1116">
            <v>6</v>
          </cell>
          <cell r="E1116" t="str">
            <v>A</v>
          </cell>
          <cell r="F1116">
            <v>0.12</v>
          </cell>
        </row>
        <row r="1117">
          <cell r="A1117" t="str">
            <v>58.1.6.E</v>
          </cell>
          <cell r="B1117">
            <v>58</v>
          </cell>
          <cell r="C1117">
            <v>1</v>
          </cell>
          <cell r="D1117">
            <v>6</v>
          </cell>
          <cell r="E1117" t="str">
            <v>E</v>
          </cell>
          <cell r="F1117">
            <v>0.12</v>
          </cell>
        </row>
        <row r="1118">
          <cell r="A1118" t="str">
            <v>58.1.6.N</v>
          </cell>
          <cell r="B1118">
            <v>58</v>
          </cell>
          <cell r="C1118">
            <v>1</v>
          </cell>
          <cell r="D1118">
            <v>6</v>
          </cell>
          <cell r="E1118" t="str">
            <v>N</v>
          </cell>
          <cell r="F1118">
            <v>0.12</v>
          </cell>
        </row>
        <row r="1119">
          <cell r="A1119" t="str">
            <v>58.1.7.N</v>
          </cell>
          <cell r="B1119">
            <v>58</v>
          </cell>
          <cell r="C1119">
            <v>1</v>
          </cell>
          <cell r="D1119">
            <v>7</v>
          </cell>
          <cell r="E1119" t="str">
            <v>N</v>
          </cell>
          <cell r="F1119">
            <v>9.0399999999999994E-2</v>
          </cell>
        </row>
        <row r="1120">
          <cell r="A1120" t="str">
            <v>58.1.8.0</v>
          </cell>
          <cell r="B1120">
            <v>58</v>
          </cell>
          <cell r="C1120">
            <v>1</v>
          </cell>
          <cell r="D1120">
            <v>8</v>
          </cell>
          <cell r="E1120">
            <v>0</v>
          </cell>
          <cell r="F1120">
            <v>8.8200000000000001E-2</v>
          </cell>
        </row>
        <row r="1121">
          <cell r="A1121" t="str">
            <v>58.1.8.A</v>
          </cell>
          <cell r="B1121">
            <v>58</v>
          </cell>
          <cell r="C1121">
            <v>1</v>
          </cell>
          <cell r="D1121">
            <v>8</v>
          </cell>
          <cell r="E1121" t="str">
            <v>A</v>
          </cell>
          <cell r="F1121">
            <v>8.8200000000000001E-2</v>
          </cell>
        </row>
        <row r="1122">
          <cell r="A1122" t="str">
            <v>58.1.9.0</v>
          </cell>
          <cell r="B1122">
            <v>58</v>
          </cell>
          <cell r="C1122">
            <v>1</v>
          </cell>
          <cell r="D1122">
            <v>9</v>
          </cell>
          <cell r="E1122">
            <v>0</v>
          </cell>
          <cell r="F1122">
            <v>8.8200000000000001E-2</v>
          </cell>
        </row>
        <row r="1123">
          <cell r="A1123" t="str">
            <v>58.14.9.0</v>
          </cell>
          <cell r="B1123">
            <v>58</v>
          </cell>
          <cell r="C1123">
            <v>14</v>
          </cell>
          <cell r="D1123">
            <v>9</v>
          </cell>
          <cell r="E1123">
            <v>0</v>
          </cell>
          <cell r="F1123">
            <v>8.8200000000000001E-2</v>
          </cell>
        </row>
        <row r="1124">
          <cell r="A1124" t="str">
            <v>58.1.9.A</v>
          </cell>
          <cell r="B1124">
            <v>58</v>
          </cell>
          <cell r="C1124">
            <v>1</v>
          </cell>
          <cell r="D1124">
            <v>9</v>
          </cell>
          <cell r="E1124" t="str">
            <v>A</v>
          </cell>
          <cell r="F1124">
            <v>8.8200000000000001E-2</v>
          </cell>
        </row>
        <row r="1125">
          <cell r="A1125" t="str">
            <v>58.14.9.A</v>
          </cell>
          <cell r="B1125">
            <v>58</v>
          </cell>
          <cell r="C1125">
            <v>14</v>
          </cell>
          <cell r="D1125">
            <v>9</v>
          </cell>
          <cell r="E1125" t="str">
            <v>A</v>
          </cell>
          <cell r="F1125">
            <v>8.8200000000000001E-2</v>
          </cell>
        </row>
        <row r="1126">
          <cell r="A1126" t="str">
            <v>58.1.9.E</v>
          </cell>
          <cell r="B1126">
            <v>58</v>
          </cell>
          <cell r="C1126">
            <v>1</v>
          </cell>
          <cell r="D1126">
            <v>9</v>
          </cell>
          <cell r="E1126" t="str">
            <v>E</v>
          </cell>
          <cell r="F1126">
            <v>8.8200000000000001E-2</v>
          </cell>
        </row>
        <row r="1127">
          <cell r="A1127" t="str">
            <v>58.1.9.N</v>
          </cell>
          <cell r="B1127">
            <v>58</v>
          </cell>
          <cell r="C1127">
            <v>1</v>
          </cell>
          <cell r="D1127">
            <v>9</v>
          </cell>
          <cell r="E1127" t="str">
            <v>N</v>
          </cell>
          <cell r="F1127">
            <v>8.8200000000000001E-2</v>
          </cell>
        </row>
        <row r="1128">
          <cell r="A1128" t="str">
            <v>58.14.9.N</v>
          </cell>
          <cell r="B1128">
            <v>58</v>
          </cell>
          <cell r="C1128">
            <v>14</v>
          </cell>
          <cell r="D1128">
            <v>9</v>
          </cell>
          <cell r="E1128" t="str">
            <v>N</v>
          </cell>
          <cell r="F1128">
            <v>8.8200000000000001E-2</v>
          </cell>
        </row>
        <row r="1129">
          <cell r="A1129" t="str">
            <v>58.1.10.0</v>
          </cell>
          <cell r="B1129">
            <v>58</v>
          </cell>
          <cell r="C1129">
            <v>1</v>
          </cell>
          <cell r="D1129">
            <v>10</v>
          </cell>
          <cell r="E1129">
            <v>0</v>
          </cell>
          <cell r="F1129">
            <v>8.8200000000000001E-2</v>
          </cell>
        </row>
        <row r="1130">
          <cell r="A1130" t="str">
            <v>58.14.10.0</v>
          </cell>
          <cell r="B1130">
            <v>58</v>
          </cell>
          <cell r="C1130">
            <v>14</v>
          </cell>
          <cell r="D1130">
            <v>10</v>
          </cell>
          <cell r="E1130">
            <v>0</v>
          </cell>
          <cell r="F1130">
            <v>8.8200000000000001E-2</v>
          </cell>
        </row>
        <row r="1131">
          <cell r="A1131" t="str">
            <v>58.1.10.A</v>
          </cell>
          <cell r="B1131">
            <v>58</v>
          </cell>
          <cell r="C1131">
            <v>1</v>
          </cell>
          <cell r="D1131">
            <v>10</v>
          </cell>
          <cell r="E1131" t="str">
            <v>A</v>
          </cell>
          <cell r="F1131">
            <v>8.8200000000000001E-2</v>
          </cell>
        </row>
        <row r="1132">
          <cell r="A1132" t="str">
            <v>58.14.10.A</v>
          </cell>
          <cell r="B1132">
            <v>58</v>
          </cell>
          <cell r="C1132">
            <v>14</v>
          </cell>
          <cell r="D1132">
            <v>10</v>
          </cell>
          <cell r="E1132" t="str">
            <v>A</v>
          </cell>
          <cell r="F1132">
            <v>8.8200000000000001E-2</v>
          </cell>
        </row>
        <row r="1133">
          <cell r="A1133" t="str">
            <v>58.1.10.E</v>
          </cell>
          <cell r="B1133">
            <v>58</v>
          </cell>
          <cell r="C1133">
            <v>1</v>
          </cell>
          <cell r="D1133">
            <v>10</v>
          </cell>
          <cell r="E1133" t="str">
            <v>E</v>
          </cell>
          <cell r="F1133">
            <v>8.8200000000000001E-2</v>
          </cell>
        </row>
        <row r="1134">
          <cell r="A1134" t="str">
            <v>58.1.10.F</v>
          </cell>
          <cell r="B1134">
            <v>58</v>
          </cell>
          <cell r="C1134">
            <v>1</v>
          </cell>
          <cell r="D1134">
            <v>10</v>
          </cell>
          <cell r="E1134" t="str">
            <v>F</v>
          </cell>
          <cell r="F1134">
            <v>8.8200000000000001E-2</v>
          </cell>
        </row>
        <row r="1135">
          <cell r="A1135" t="str">
            <v>58.1.10.N</v>
          </cell>
          <cell r="B1135">
            <v>58</v>
          </cell>
          <cell r="C1135">
            <v>1</v>
          </cell>
          <cell r="D1135">
            <v>10</v>
          </cell>
          <cell r="E1135" t="str">
            <v>N</v>
          </cell>
          <cell r="F1135">
            <v>8.8200000000000001E-2</v>
          </cell>
        </row>
        <row r="1136">
          <cell r="A1136" t="str">
            <v>58.0E.10.N</v>
          </cell>
          <cell r="B1136">
            <v>58</v>
          </cell>
          <cell r="C1136" t="str">
            <v>0E</v>
          </cell>
          <cell r="D1136">
            <v>10</v>
          </cell>
          <cell r="E1136" t="str">
            <v>N</v>
          </cell>
          <cell r="F1136">
            <v>8.8200000000000001E-2</v>
          </cell>
        </row>
        <row r="1137">
          <cell r="A1137" t="str">
            <v>58.0M.10.N</v>
          </cell>
          <cell r="B1137">
            <v>58</v>
          </cell>
          <cell r="C1137" t="str">
            <v>0M</v>
          </cell>
          <cell r="D1137">
            <v>10</v>
          </cell>
          <cell r="E1137" t="str">
            <v>N</v>
          </cell>
          <cell r="F1137">
            <v>8.8200000000000001E-2</v>
          </cell>
        </row>
        <row r="1138">
          <cell r="A1138" t="str">
            <v>58.0U.10.N</v>
          </cell>
          <cell r="B1138">
            <v>58</v>
          </cell>
          <cell r="C1138" t="str">
            <v>0U</v>
          </cell>
          <cell r="D1138">
            <v>10</v>
          </cell>
          <cell r="E1138" t="str">
            <v>N</v>
          </cell>
          <cell r="F1138">
            <v>8.8200000000000001E-2</v>
          </cell>
        </row>
        <row r="1139">
          <cell r="A1139" t="str">
            <v>58.12.10.N</v>
          </cell>
          <cell r="B1139">
            <v>58</v>
          </cell>
          <cell r="C1139">
            <v>12</v>
          </cell>
          <cell r="D1139">
            <v>10</v>
          </cell>
          <cell r="E1139" t="str">
            <v>N</v>
          </cell>
          <cell r="F1139">
            <v>8.8200000000000001E-2</v>
          </cell>
        </row>
        <row r="1140">
          <cell r="A1140" t="str">
            <v>58.1.11.0</v>
          </cell>
          <cell r="B1140">
            <v>58</v>
          </cell>
          <cell r="C1140">
            <v>1</v>
          </cell>
          <cell r="D1140">
            <v>11</v>
          </cell>
          <cell r="E1140">
            <v>0</v>
          </cell>
          <cell r="F1140">
            <v>8.8200000000000001E-2</v>
          </cell>
        </row>
        <row r="1141">
          <cell r="A1141" t="str">
            <v>58.1.11.N</v>
          </cell>
          <cell r="B1141">
            <v>58</v>
          </cell>
          <cell r="C1141">
            <v>1</v>
          </cell>
          <cell r="D1141">
            <v>11</v>
          </cell>
          <cell r="E1141" t="str">
            <v>N</v>
          </cell>
          <cell r="F1141">
            <v>8.8200000000000001E-2</v>
          </cell>
        </row>
        <row r="1142">
          <cell r="A1142" t="str">
            <v>58.1.15.0</v>
          </cell>
          <cell r="B1142">
            <v>58</v>
          </cell>
          <cell r="C1142">
            <v>1</v>
          </cell>
          <cell r="D1142">
            <v>15</v>
          </cell>
          <cell r="E1142">
            <v>0</v>
          </cell>
          <cell r="F1142">
            <v>9.0399999999999994E-2</v>
          </cell>
        </row>
        <row r="1143">
          <cell r="A1143" t="str">
            <v>58.1.15.A</v>
          </cell>
          <cell r="B1143">
            <v>58</v>
          </cell>
          <cell r="C1143">
            <v>1</v>
          </cell>
          <cell r="D1143">
            <v>15</v>
          </cell>
          <cell r="E1143" t="str">
            <v>A</v>
          </cell>
          <cell r="F1143">
            <v>9.0399999999999994E-2</v>
          </cell>
        </row>
        <row r="1144">
          <cell r="A1144" t="str">
            <v>58.1.15.E</v>
          </cell>
          <cell r="B1144">
            <v>58</v>
          </cell>
          <cell r="C1144">
            <v>1</v>
          </cell>
          <cell r="D1144">
            <v>15</v>
          </cell>
          <cell r="E1144" t="str">
            <v>E</v>
          </cell>
          <cell r="F1144">
            <v>9.0399999999999994E-2</v>
          </cell>
        </row>
        <row r="1145">
          <cell r="A1145" t="str">
            <v>58.1.15.N</v>
          </cell>
          <cell r="B1145">
            <v>58</v>
          </cell>
          <cell r="C1145">
            <v>1</v>
          </cell>
          <cell r="D1145">
            <v>15</v>
          </cell>
          <cell r="E1145" t="str">
            <v>N</v>
          </cell>
          <cell r="F1145">
            <v>9.0399999999999994E-2</v>
          </cell>
        </row>
        <row r="1146">
          <cell r="A1146" t="str">
            <v>58.1.35.0</v>
          </cell>
          <cell r="B1146">
            <v>58</v>
          </cell>
          <cell r="C1146">
            <v>1</v>
          </cell>
          <cell r="D1146">
            <v>35</v>
          </cell>
          <cell r="E1146">
            <v>0</v>
          </cell>
          <cell r="F1146">
            <v>9.0399999999999994E-2</v>
          </cell>
        </row>
        <row r="1147">
          <cell r="A1147" t="str">
            <v>58.1.35.A</v>
          </cell>
          <cell r="B1147">
            <v>58</v>
          </cell>
          <cell r="C1147">
            <v>1</v>
          </cell>
          <cell r="D1147">
            <v>35</v>
          </cell>
          <cell r="E1147" t="str">
            <v>A</v>
          </cell>
          <cell r="F1147">
            <v>9.0399999999999994E-2</v>
          </cell>
        </row>
        <row r="1148">
          <cell r="A1148" t="str">
            <v>58.1.35.N</v>
          </cell>
          <cell r="B1148">
            <v>58</v>
          </cell>
          <cell r="C1148">
            <v>1</v>
          </cell>
          <cell r="D1148">
            <v>35</v>
          </cell>
          <cell r="E1148" t="str">
            <v>N</v>
          </cell>
          <cell r="F1148">
            <v>9.0399999999999994E-2</v>
          </cell>
        </row>
        <row r="1149">
          <cell r="A1149" t="str">
            <v>58.1.40.0</v>
          </cell>
          <cell r="B1149">
            <v>58</v>
          </cell>
          <cell r="C1149">
            <v>1</v>
          </cell>
          <cell r="D1149">
            <v>40</v>
          </cell>
          <cell r="E1149">
            <v>0</v>
          </cell>
          <cell r="F1149">
            <v>8.8200000000000001E-2</v>
          </cell>
        </row>
        <row r="1150">
          <cell r="A1150" t="str">
            <v>58.1.40.A</v>
          </cell>
          <cell r="B1150">
            <v>58</v>
          </cell>
          <cell r="C1150">
            <v>1</v>
          </cell>
          <cell r="D1150">
            <v>40</v>
          </cell>
          <cell r="E1150" t="str">
            <v>A</v>
          </cell>
          <cell r="F1150">
            <v>8.8200000000000001E-2</v>
          </cell>
        </row>
        <row r="1151">
          <cell r="A1151" t="str">
            <v>58.1.40.E</v>
          </cell>
          <cell r="B1151">
            <v>58</v>
          </cell>
          <cell r="C1151">
            <v>1</v>
          </cell>
          <cell r="D1151">
            <v>40</v>
          </cell>
          <cell r="E1151" t="str">
            <v>E</v>
          </cell>
          <cell r="F1151">
            <v>8.8200000000000001E-2</v>
          </cell>
        </row>
        <row r="1152">
          <cell r="A1152" t="str">
            <v>58.1.40.N</v>
          </cell>
          <cell r="B1152">
            <v>58</v>
          </cell>
          <cell r="C1152">
            <v>1</v>
          </cell>
          <cell r="D1152">
            <v>40</v>
          </cell>
          <cell r="E1152" t="str">
            <v>N</v>
          </cell>
          <cell r="F1152">
            <v>8.8200000000000001E-2</v>
          </cell>
        </row>
        <row r="1153">
          <cell r="A1153" t="str">
            <v>58.0U.40.N</v>
          </cell>
          <cell r="B1153">
            <v>58</v>
          </cell>
          <cell r="C1153" t="str">
            <v>0U</v>
          </cell>
          <cell r="D1153">
            <v>40</v>
          </cell>
          <cell r="E1153" t="str">
            <v>N</v>
          </cell>
          <cell r="F1153">
            <v>8.8200000000000001E-2</v>
          </cell>
        </row>
        <row r="1154">
          <cell r="A1154" t="str">
            <v>58.1.45.0</v>
          </cell>
          <cell r="B1154">
            <v>58</v>
          </cell>
          <cell r="C1154">
            <v>1</v>
          </cell>
          <cell r="D1154">
            <v>45</v>
          </cell>
          <cell r="E1154">
            <v>0</v>
          </cell>
          <cell r="F1154">
            <v>9.0399999999999994E-2</v>
          </cell>
        </row>
        <row r="1155">
          <cell r="A1155" t="str">
            <v>58.1.45.A</v>
          </cell>
          <cell r="B1155">
            <v>58</v>
          </cell>
          <cell r="C1155">
            <v>1</v>
          </cell>
          <cell r="D1155">
            <v>45</v>
          </cell>
          <cell r="E1155" t="str">
            <v>A</v>
          </cell>
          <cell r="F1155">
            <v>9.0399999999999994E-2</v>
          </cell>
        </row>
        <row r="1156">
          <cell r="A1156" t="str">
            <v>58.1.45.F</v>
          </cell>
          <cell r="B1156">
            <v>58</v>
          </cell>
          <cell r="C1156">
            <v>1</v>
          </cell>
          <cell r="D1156">
            <v>45</v>
          </cell>
          <cell r="E1156" t="str">
            <v>F</v>
          </cell>
          <cell r="F1156">
            <v>9.0399999999999994E-2</v>
          </cell>
        </row>
        <row r="1157">
          <cell r="A1157" t="str">
            <v>58.1.45.N</v>
          </cell>
          <cell r="B1157">
            <v>58</v>
          </cell>
          <cell r="C1157">
            <v>1</v>
          </cell>
          <cell r="D1157">
            <v>45</v>
          </cell>
          <cell r="E1157" t="str">
            <v>N</v>
          </cell>
          <cell r="F1157">
            <v>9.0399999999999994E-2</v>
          </cell>
        </row>
        <row r="1158">
          <cell r="A1158" t="str">
            <v>58.1.50.0</v>
          </cell>
          <cell r="B1158">
            <v>58</v>
          </cell>
          <cell r="C1158">
            <v>1</v>
          </cell>
          <cell r="D1158">
            <v>50</v>
          </cell>
          <cell r="E1158">
            <v>0</v>
          </cell>
          <cell r="F1158">
            <v>9.0399999999999994E-2</v>
          </cell>
        </row>
        <row r="1159">
          <cell r="A1159" t="str">
            <v>58.1.50.A</v>
          </cell>
          <cell r="B1159">
            <v>58</v>
          </cell>
          <cell r="C1159">
            <v>1</v>
          </cell>
          <cell r="D1159">
            <v>50</v>
          </cell>
          <cell r="E1159" t="str">
            <v>A</v>
          </cell>
          <cell r="F1159">
            <v>9.0399999999999994E-2</v>
          </cell>
        </row>
        <row r="1160">
          <cell r="A1160" t="str">
            <v>58.1.50.N</v>
          </cell>
          <cell r="B1160">
            <v>58</v>
          </cell>
          <cell r="C1160">
            <v>1</v>
          </cell>
          <cell r="D1160">
            <v>50</v>
          </cell>
          <cell r="E1160" t="str">
            <v>N</v>
          </cell>
          <cell r="F1160">
            <v>9.0399999999999994E-2</v>
          </cell>
        </row>
        <row r="1161">
          <cell r="A1161" t="str">
            <v>58.1.55.0</v>
          </cell>
          <cell r="B1161">
            <v>58</v>
          </cell>
          <cell r="C1161">
            <v>1</v>
          </cell>
          <cell r="D1161">
            <v>55</v>
          </cell>
          <cell r="E1161">
            <v>0</v>
          </cell>
          <cell r="F1161">
            <v>0.125</v>
          </cell>
        </row>
        <row r="1162">
          <cell r="A1162" t="str">
            <v>58.1.55.A</v>
          </cell>
          <cell r="B1162">
            <v>58</v>
          </cell>
          <cell r="C1162">
            <v>1</v>
          </cell>
          <cell r="D1162">
            <v>55</v>
          </cell>
          <cell r="E1162" t="str">
            <v>A</v>
          </cell>
          <cell r="F1162">
            <v>0.125</v>
          </cell>
        </row>
        <row r="1163">
          <cell r="A1163" t="str">
            <v>58.1.60.0</v>
          </cell>
          <cell r="B1163">
            <v>58</v>
          </cell>
          <cell r="C1163">
            <v>1</v>
          </cell>
          <cell r="D1163">
            <v>60</v>
          </cell>
          <cell r="E1163">
            <v>0</v>
          </cell>
          <cell r="F1163">
            <v>0.125</v>
          </cell>
        </row>
        <row r="1164">
          <cell r="A1164" t="str">
            <v>58.1.60.A</v>
          </cell>
          <cell r="B1164">
            <v>58</v>
          </cell>
          <cell r="C1164">
            <v>1</v>
          </cell>
          <cell r="D1164">
            <v>60</v>
          </cell>
          <cell r="E1164" t="str">
            <v>A</v>
          </cell>
          <cell r="F1164">
            <v>0.125</v>
          </cell>
        </row>
        <row r="1165">
          <cell r="A1165" t="str">
            <v>58.1.60.I</v>
          </cell>
          <cell r="B1165">
            <v>58</v>
          </cell>
          <cell r="C1165">
            <v>1</v>
          </cell>
          <cell r="D1165">
            <v>60</v>
          </cell>
          <cell r="E1165" t="str">
            <v>I</v>
          </cell>
          <cell r="F1165">
            <v>0.125</v>
          </cell>
        </row>
        <row r="1166">
          <cell r="A1166" t="str">
            <v>58.1.60.N</v>
          </cell>
          <cell r="B1166">
            <v>58</v>
          </cell>
          <cell r="C1166">
            <v>1</v>
          </cell>
          <cell r="D1166">
            <v>60</v>
          </cell>
          <cell r="E1166" t="str">
            <v>N</v>
          </cell>
          <cell r="F1166">
            <v>0.125</v>
          </cell>
        </row>
        <row r="1167">
          <cell r="A1167" t="str">
            <v>58.1.65.0</v>
          </cell>
          <cell r="B1167">
            <v>58</v>
          </cell>
          <cell r="C1167">
            <v>1</v>
          </cell>
          <cell r="D1167">
            <v>65</v>
          </cell>
          <cell r="E1167">
            <v>0</v>
          </cell>
          <cell r="F1167">
            <v>0.125</v>
          </cell>
        </row>
        <row r="1168">
          <cell r="A1168" t="str">
            <v>58.1.65.A</v>
          </cell>
          <cell r="B1168">
            <v>58</v>
          </cell>
          <cell r="C1168">
            <v>1</v>
          </cell>
          <cell r="D1168">
            <v>65</v>
          </cell>
          <cell r="E1168" t="str">
            <v>A</v>
          </cell>
          <cell r="F1168">
            <v>0.125</v>
          </cell>
        </row>
        <row r="1169">
          <cell r="A1169" t="str">
            <v>58.1.98.0</v>
          </cell>
          <cell r="B1169">
            <v>58</v>
          </cell>
          <cell r="C1169">
            <v>1</v>
          </cell>
          <cell r="D1169">
            <v>98</v>
          </cell>
          <cell r="E1169">
            <v>0</v>
          </cell>
          <cell r="F1169">
            <v>0</v>
          </cell>
        </row>
        <row r="1170">
          <cell r="A1170" t="str">
            <v>58.1.98.A</v>
          </cell>
          <cell r="B1170">
            <v>58</v>
          </cell>
          <cell r="C1170">
            <v>1</v>
          </cell>
          <cell r="D1170">
            <v>98</v>
          </cell>
          <cell r="E1170" t="str">
            <v>A</v>
          </cell>
          <cell r="F1170">
            <v>0</v>
          </cell>
        </row>
        <row r="1171">
          <cell r="A1171" t="str">
            <v>59.1.0.0</v>
          </cell>
          <cell r="B1171">
            <v>59</v>
          </cell>
          <cell r="C1171">
            <v>1</v>
          </cell>
          <cell r="D1171">
            <v>0</v>
          </cell>
          <cell r="E1171">
            <v>0</v>
          </cell>
          <cell r="F1171">
            <v>0.16669999999999999</v>
          </cell>
        </row>
        <row r="1172">
          <cell r="A1172" t="str">
            <v>59.1.0.A</v>
          </cell>
          <cell r="B1172">
            <v>59</v>
          </cell>
          <cell r="C1172">
            <v>1</v>
          </cell>
          <cell r="D1172">
            <v>0</v>
          </cell>
          <cell r="E1172" t="str">
            <v>A</v>
          </cell>
          <cell r="F1172">
            <v>0.16669999999999999</v>
          </cell>
        </row>
        <row r="1173">
          <cell r="A1173" t="str">
            <v>59.1.0.C</v>
          </cell>
          <cell r="B1173">
            <v>59</v>
          </cell>
          <cell r="C1173">
            <v>1</v>
          </cell>
          <cell r="D1173">
            <v>0</v>
          </cell>
          <cell r="E1173" t="str">
            <v>C</v>
          </cell>
          <cell r="F1173">
            <v>0.16669999999999999</v>
          </cell>
        </row>
        <row r="1174">
          <cell r="A1174" t="str">
            <v>59.1.0.N</v>
          </cell>
          <cell r="B1174">
            <v>59</v>
          </cell>
          <cell r="C1174">
            <v>1</v>
          </cell>
          <cell r="D1174">
            <v>0</v>
          </cell>
          <cell r="E1174" t="str">
            <v>N</v>
          </cell>
          <cell r="F1174">
            <v>0.16669999999999999</v>
          </cell>
        </row>
        <row r="1175">
          <cell r="A1175" t="str">
            <v>59.0B.0.N</v>
          </cell>
          <cell r="B1175">
            <v>59</v>
          </cell>
          <cell r="C1175" t="str">
            <v>0B</v>
          </cell>
          <cell r="D1175">
            <v>0</v>
          </cell>
          <cell r="E1175" t="str">
            <v>N</v>
          </cell>
          <cell r="F1175">
            <v>0.16669999999999999</v>
          </cell>
        </row>
        <row r="1176">
          <cell r="A1176" t="str">
            <v>59.0E.0.N</v>
          </cell>
          <cell r="B1176">
            <v>59</v>
          </cell>
          <cell r="C1176" t="str">
            <v>0E</v>
          </cell>
          <cell r="D1176">
            <v>0</v>
          </cell>
          <cell r="E1176" t="str">
            <v>N</v>
          </cell>
          <cell r="F1176">
            <v>0.16669999999999999</v>
          </cell>
        </row>
        <row r="1177">
          <cell r="A1177" t="str">
            <v>59.0M.0.N</v>
          </cell>
          <cell r="B1177">
            <v>59</v>
          </cell>
          <cell r="C1177" t="str">
            <v>0M</v>
          </cell>
          <cell r="D1177">
            <v>0</v>
          </cell>
          <cell r="E1177" t="str">
            <v>N</v>
          </cell>
          <cell r="F1177">
            <v>0.16669999999999999</v>
          </cell>
        </row>
        <row r="1178">
          <cell r="A1178" t="str">
            <v>59.72.0.N</v>
          </cell>
          <cell r="B1178">
            <v>59</v>
          </cell>
          <cell r="C1178">
            <v>72</v>
          </cell>
          <cell r="D1178">
            <v>0</v>
          </cell>
          <cell r="E1178" t="str">
            <v>N</v>
          </cell>
          <cell r="F1178">
            <v>0.16669999999999999</v>
          </cell>
        </row>
        <row r="1179">
          <cell r="A1179" t="str">
            <v>59.7P.0.N</v>
          </cell>
          <cell r="B1179">
            <v>59</v>
          </cell>
          <cell r="C1179" t="str">
            <v>7P</v>
          </cell>
          <cell r="D1179">
            <v>0</v>
          </cell>
          <cell r="E1179" t="str">
            <v>N</v>
          </cell>
          <cell r="F1179">
            <v>0.16669999999999999</v>
          </cell>
        </row>
        <row r="1180">
          <cell r="A1180" t="str">
            <v>59.1.1.N</v>
          </cell>
          <cell r="B1180">
            <v>59</v>
          </cell>
          <cell r="C1180">
            <v>1</v>
          </cell>
          <cell r="D1180">
            <v>1</v>
          </cell>
          <cell r="E1180" t="str">
            <v>N</v>
          </cell>
          <cell r="F1180">
            <v>0.16669999999999999</v>
          </cell>
        </row>
        <row r="1181">
          <cell r="A1181" t="str">
            <v>59.72.1.N</v>
          </cell>
          <cell r="B1181">
            <v>59</v>
          </cell>
          <cell r="C1181">
            <v>72</v>
          </cell>
          <cell r="D1181">
            <v>1</v>
          </cell>
          <cell r="E1181" t="str">
            <v>N</v>
          </cell>
          <cell r="F1181">
            <v>0.16669999999999999</v>
          </cell>
        </row>
        <row r="1182">
          <cell r="A1182" t="str">
            <v>59.1.5.A</v>
          </cell>
          <cell r="B1182">
            <v>59</v>
          </cell>
          <cell r="C1182">
            <v>1</v>
          </cell>
          <cell r="D1182">
            <v>5</v>
          </cell>
          <cell r="E1182" t="str">
            <v>A</v>
          </cell>
          <cell r="F1182">
            <v>0.16669999999999999</v>
          </cell>
        </row>
        <row r="1183">
          <cell r="A1183" t="str">
            <v>59.1.5.N</v>
          </cell>
          <cell r="B1183">
            <v>59</v>
          </cell>
          <cell r="C1183">
            <v>1</v>
          </cell>
          <cell r="D1183">
            <v>5</v>
          </cell>
          <cell r="E1183" t="str">
            <v>N</v>
          </cell>
          <cell r="F1183">
            <v>0.16669999999999999</v>
          </cell>
        </row>
        <row r="1184">
          <cell r="A1184" t="str">
            <v>59.72.5.N</v>
          </cell>
          <cell r="B1184">
            <v>59</v>
          </cell>
          <cell r="C1184">
            <v>72</v>
          </cell>
          <cell r="D1184">
            <v>5</v>
          </cell>
          <cell r="E1184" t="str">
            <v>N</v>
          </cell>
          <cell r="F1184">
            <v>0.16669999999999999</v>
          </cell>
        </row>
        <row r="1185">
          <cell r="A1185" t="str">
            <v>59.1.7.A</v>
          </cell>
          <cell r="B1185">
            <v>59</v>
          </cell>
          <cell r="C1185">
            <v>1</v>
          </cell>
          <cell r="D1185">
            <v>7</v>
          </cell>
          <cell r="E1185" t="str">
            <v>A</v>
          </cell>
          <cell r="F1185">
            <v>0.1111</v>
          </cell>
        </row>
        <row r="1186">
          <cell r="A1186" t="str">
            <v>59.1.7.N</v>
          </cell>
          <cell r="B1186">
            <v>59</v>
          </cell>
          <cell r="C1186">
            <v>1</v>
          </cell>
          <cell r="D1186">
            <v>7</v>
          </cell>
          <cell r="E1186" t="str">
            <v>N</v>
          </cell>
          <cell r="F1186">
            <v>0.1111</v>
          </cell>
        </row>
        <row r="1187">
          <cell r="A1187" t="str">
            <v>59.72.7.N</v>
          </cell>
          <cell r="B1187">
            <v>59</v>
          </cell>
          <cell r="C1187">
            <v>72</v>
          </cell>
          <cell r="D1187">
            <v>7</v>
          </cell>
          <cell r="E1187" t="str">
            <v>N</v>
          </cell>
          <cell r="F1187">
            <v>0.1111</v>
          </cell>
        </row>
        <row r="1188">
          <cell r="A1188" t="str">
            <v>59.1.10.A</v>
          </cell>
          <cell r="B1188">
            <v>59</v>
          </cell>
          <cell r="C1188">
            <v>1</v>
          </cell>
          <cell r="D1188">
            <v>10</v>
          </cell>
          <cell r="E1188" t="str">
            <v>A</v>
          </cell>
          <cell r="F1188">
            <v>0.16669999999999999</v>
          </cell>
        </row>
        <row r="1189">
          <cell r="A1189" t="str">
            <v>59.1.11.A</v>
          </cell>
          <cell r="B1189">
            <v>59</v>
          </cell>
          <cell r="C1189">
            <v>1</v>
          </cell>
          <cell r="D1189">
            <v>11</v>
          </cell>
          <cell r="E1189" t="str">
            <v>A</v>
          </cell>
          <cell r="F1189">
            <v>0.16669999999999999</v>
          </cell>
        </row>
        <row r="1190">
          <cell r="A1190" t="str">
            <v>59.1.11.N</v>
          </cell>
          <cell r="B1190">
            <v>59</v>
          </cell>
          <cell r="C1190">
            <v>1</v>
          </cell>
          <cell r="D1190">
            <v>11</v>
          </cell>
          <cell r="E1190" t="str">
            <v>N</v>
          </cell>
          <cell r="F1190">
            <v>0.16669999999999999</v>
          </cell>
        </row>
        <row r="1191">
          <cell r="A1191" t="str">
            <v>59.72.11.N</v>
          </cell>
          <cell r="B1191">
            <v>59</v>
          </cell>
          <cell r="C1191">
            <v>72</v>
          </cell>
          <cell r="D1191">
            <v>11</v>
          </cell>
          <cell r="E1191" t="str">
            <v>N</v>
          </cell>
          <cell r="F1191">
            <v>0.16669999999999999</v>
          </cell>
        </row>
        <row r="1192">
          <cell r="A1192" t="str">
            <v>59.1.12.A</v>
          </cell>
          <cell r="B1192">
            <v>59</v>
          </cell>
          <cell r="C1192">
            <v>1</v>
          </cell>
          <cell r="D1192">
            <v>12</v>
          </cell>
          <cell r="E1192" t="str">
            <v>A</v>
          </cell>
          <cell r="F1192">
            <v>0.16669999999999999</v>
          </cell>
        </row>
        <row r="1193">
          <cell r="A1193" t="str">
            <v>59.1.13.A</v>
          </cell>
          <cell r="B1193">
            <v>59</v>
          </cell>
          <cell r="C1193">
            <v>1</v>
          </cell>
          <cell r="D1193">
            <v>13</v>
          </cell>
          <cell r="E1193" t="str">
            <v>A</v>
          </cell>
          <cell r="F1193">
            <v>0.16669999999999999</v>
          </cell>
        </row>
        <row r="1194">
          <cell r="A1194" t="str">
            <v>59.1.14.A</v>
          </cell>
          <cell r="B1194">
            <v>59</v>
          </cell>
          <cell r="C1194">
            <v>1</v>
          </cell>
          <cell r="D1194">
            <v>14</v>
          </cell>
          <cell r="E1194" t="str">
            <v>A</v>
          </cell>
          <cell r="F1194">
            <v>0.16669999999999999</v>
          </cell>
        </row>
        <row r="1195">
          <cell r="A1195" t="str">
            <v>59.1.15.A</v>
          </cell>
          <cell r="B1195">
            <v>59</v>
          </cell>
          <cell r="C1195">
            <v>1</v>
          </cell>
          <cell r="D1195">
            <v>15</v>
          </cell>
          <cell r="E1195" t="str">
            <v>A</v>
          </cell>
          <cell r="F1195">
            <v>0.16669999999999999</v>
          </cell>
        </row>
        <row r="1196">
          <cell r="A1196" t="str">
            <v>59.1.16.A</v>
          </cell>
          <cell r="B1196">
            <v>59</v>
          </cell>
          <cell r="C1196">
            <v>1</v>
          </cell>
          <cell r="D1196">
            <v>16</v>
          </cell>
          <cell r="E1196" t="str">
            <v>A</v>
          </cell>
          <cell r="F1196">
            <v>0.16669999999999999</v>
          </cell>
        </row>
        <row r="1197">
          <cell r="A1197" t="str">
            <v>59.1.98.0</v>
          </cell>
          <cell r="B1197">
            <v>59</v>
          </cell>
          <cell r="C1197">
            <v>1</v>
          </cell>
          <cell r="D1197">
            <v>98</v>
          </cell>
          <cell r="E1197">
            <v>0</v>
          </cell>
          <cell r="F1197">
            <v>0</v>
          </cell>
        </row>
        <row r="1198">
          <cell r="A1198" t="str">
            <v>59.1.98.A</v>
          </cell>
          <cell r="B1198">
            <v>59</v>
          </cell>
          <cell r="C1198">
            <v>1</v>
          </cell>
          <cell r="D1198">
            <v>98</v>
          </cell>
          <cell r="E1198" t="str">
            <v>A</v>
          </cell>
          <cell r="F1198">
            <v>0</v>
          </cell>
        </row>
        <row r="1199">
          <cell r="A1199" t="str">
            <v>76.1.99.0</v>
          </cell>
          <cell r="B1199">
            <v>76</v>
          </cell>
          <cell r="C1199">
            <v>1</v>
          </cell>
          <cell r="D1199">
            <v>99</v>
          </cell>
          <cell r="E1199">
            <v>0</v>
          </cell>
          <cell r="F1199">
            <v>0</v>
          </cell>
        </row>
        <row r="1200">
          <cell r="A1200" t="str">
            <v>76.3.99.0</v>
          </cell>
          <cell r="B1200">
            <v>76</v>
          </cell>
          <cell r="C1200">
            <v>3</v>
          </cell>
          <cell r="D1200">
            <v>99</v>
          </cell>
          <cell r="E1200">
            <v>0</v>
          </cell>
          <cell r="F1200">
            <v>0</v>
          </cell>
        </row>
        <row r="1201">
          <cell r="A1201" t="str">
            <v>76.15.99.0</v>
          </cell>
          <cell r="B1201">
            <v>76</v>
          </cell>
          <cell r="C1201">
            <v>15</v>
          </cell>
          <cell r="D1201">
            <v>99</v>
          </cell>
          <cell r="E1201">
            <v>0</v>
          </cell>
          <cell r="F1201">
            <v>0</v>
          </cell>
        </row>
        <row r="1202">
          <cell r="A1202" t="str">
            <v>76.1.99.1</v>
          </cell>
          <cell r="B1202">
            <v>76</v>
          </cell>
          <cell r="C1202">
            <v>1</v>
          </cell>
          <cell r="D1202">
            <v>99</v>
          </cell>
          <cell r="E1202">
            <v>1</v>
          </cell>
          <cell r="F1202">
            <v>0</v>
          </cell>
        </row>
        <row r="1203">
          <cell r="A1203" t="str">
            <v>76.1.99.A</v>
          </cell>
          <cell r="B1203">
            <v>76</v>
          </cell>
          <cell r="C1203">
            <v>1</v>
          </cell>
          <cell r="D1203">
            <v>99</v>
          </cell>
          <cell r="E1203" t="str">
            <v>A</v>
          </cell>
          <cell r="F1203">
            <v>0</v>
          </cell>
        </row>
        <row r="1204">
          <cell r="A1204" t="str">
            <v>76.3.99.A</v>
          </cell>
          <cell r="B1204">
            <v>76</v>
          </cell>
          <cell r="C1204">
            <v>3</v>
          </cell>
          <cell r="D1204">
            <v>99</v>
          </cell>
          <cell r="E1204" t="str">
            <v>A</v>
          </cell>
          <cell r="F1204">
            <v>0</v>
          </cell>
        </row>
        <row r="1205">
          <cell r="A1205" t="str">
            <v>76.15.99.A</v>
          </cell>
          <cell r="B1205">
            <v>76</v>
          </cell>
          <cell r="C1205">
            <v>15</v>
          </cell>
          <cell r="D1205">
            <v>99</v>
          </cell>
          <cell r="E1205" t="str">
            <v>A</v>
          </cell>
          <cell r="F1205">
            <v>0</v>
          </cell>
        </row>
        <row r="1206">
          <cell r="A1206" t="str">
            <v>Lines below added after file set up</v>
          </cell>
        </row>
        <row r="1207">
          <cell r="A1207" t="str">
            <v>52.1.10.N</v>
          </cell>
          <cell r="B1207">
            <v>52</v>
          </cell>
          <cell r="C1207">
            <v>1</v>
          </cell>
          <cell r="D1207">
            <v>10</v>
          </cell>
          <cell r="E1207" t="str">
            <v>N</v>
          </cell>
          <cell r="F1207">
            <v>0.1</v>
          </cell>
        </row>
        <row r="1208">
          <cell r="A1208" t="str">
            <v>53.1.14.N</v>
          </cell>
          <cell r="B1208">
            <v>53</v>
          </cell>
          <cell r="C1208">
            <v>1</v>
          </cell>
          <cell r="D1208">
            <v>14</v>
          </cell>
          <cell r="E1208" t="str">
            <v>N</v>
          </cell>
          <cell r="F1208">
            <v>7.1400000000000005E-2</v>
          </cell>
        </row>
        <row r="1209">
          <cell r="A1209" t="str">
            <v>57.1.23.N</v>
          </cell>
          <cell r="B1209">
            <v>57</v>
          </cell>
          <cell r="C1209">
            <v>1</v>
          </cell>
          <cell r="D1209">
            <v>23</v>
          </cell>
          <cell r="E1209" t="str">
            <v>N</v>
          </cell>
          <cell r="F1209">
            <v>4.3499999999999997E-2</v>
          </cell>
        </row>
        <row r="1210">
          <cell r="A1210" t="str">
            <v>59.27.0.N</v>
          </cell>
          <cell r="B1210">
            <v>59</v>
          </cell>
          <cell r="C1210">
            <v>27</v>
          </cell>
          <cell r="D1210">
            <v>0</v>
          </cell>
          <cell r="E1210" t="str">
            <v>N</v>
          </cell>
          <cell r="F1210">
            <v>0.16669999999999999</v>
          </cell>
        </row>
        <row r="1211">
          <cell r="A1211" t="str">
            <v>3.1.10.U</v>
          </cell>
          <cell r="B1211">
            <v>3</v>
          </cell>
          <cell r="C1211">
            <v>1</v>
          </cell>
          <cell r="D1211">
            <v>10</v>
          </cell>
          <cell r="E1211" t="e">
            <v>#N/A</v>
          </cell>
          <cell r="F1211">
            <v>1.0500000000000001E-2</v>
          </cell>
        </row>
        <row r="1212">
          <cell r="A1212" t="str">
            <v>3.1.20.U</v>
          </cell>
          <cell r="B1212">
            <v>3</v>
          </cell>
          <cell r="C1212">
            <v>1</v>
          </cell>
          <cell r="D1212">
            <v>20</v>
          </cell>
          <cell r="E1212" t="e">
            <v>#N/A</v>
          </cell>
          <cell r="F1212">
            <v>1.0500000000000001E-2</v>
          </cell>
        </row>
        <row r="1213">
          <cell r="A1213" t="str">
            <v>4.1.10.U</v>
          </cell>
          <cell r="B1213">
            <v>4</v>
          </cell>
          <cell r="C1213">
            <v>1</v>
          </cell>
          <cell r="D1213">
            <v>10</v>
          </cell>
          <cell r="E1213" t="e">
            <v>#N/A</v>
          </cell>
          <cell r="F1213">
            <v>0.02</v>
          </cell>
        </row>
        <row r="1214">
          <cell r="A1214" t="str">
            <v>5.1.10.U</v>
          </cell>
          <cell r="B1214">
            <v>5</v>
          </cell>
          <cell r="C1214">
            <v>1</v>
          </cell>
          <cell r="D1214">
            <v>10</v>
          </cell>
          <cell r="E1214" t="e">
            <v>#N/A</v>
          </cell>
          <cell r="F1214">
            <v>1.0500000000000001E-2</v>
          </cell>
        </row>
        <row r="1215">
          <cell r="A1215" t="str">
            <v>6.1.0.U</v>
          </cell>
          <cell r="B1215">
            <v>6</v>
          </cell>
          <cell r="C1215">
            <v>1</v>
          </cell>
          <cell r="D1215">
            <v>0</v>
          </cell>
          <cell r="E1215" t="e">
            <v>#N/A</v>
          </cell>
          <cell r="F1215">
            <v>1.2500000000000001E-2</v>
          </cell>
        </row>
        <row r="1216">
          <cell r="A1216" t="str">
            <v>8.1.10.U</v>
          </cell>
          <cell r="B1216">
            <v>8</v>
          </cell>
          <cell r="C1216">
            <v>1</v>
          </cell>
          <cell r="D1216">
            <v>10</v>
          </cell>
          <cell r="E1216" t="e">
            <v>#N/A</v>
          </cell>
          <cell r="F1216">
            <v>5.4899999999999997E-2</v>
          </cell>
        </row>
        <row r="1217">
          <cell r="A1217" t="str">
            <v>8.1.11.U</v>
          </cell>
          <cell r="B1217">
            <v>8</v>
          </cell>
          <cell r="C1217">
            <v>1</v>
          </cell>
          <cell r="D1217">
            <v>11</v>
          </cell>
          <cell r="E1217" t="e">
            <v>#N/A</v>
          </cell>
          <cell r="F1217">
            <v>3.7699999999999997E-2</v>
          </cell>
        </row>
        <row r="1218">
          <cell r="A1218" t="str">
            <v>8.1.20.U</v>
          </cell>
          <cell r="B1218">
            <v>8</v>
          </cell>
          <cell r="C1218">
            <v>1</v>
          </cell>
          <cell r="D1218">
            <v>20</v>
          </cell>
          <cell r="E1218" t="e">
            <v>#N/A</v>
          </cell>
          <cell r="F1218">
            <v>4.4699999999999997E-2</v>
          </cell>
        </row>
        <row r="1219">
          <cell r="A1219" t="str">
            <v>8.1.52.T</v>
          </cell>
          <cell r="B1219">
            <v>8</v>
          </cell>
          <cell r="C1219">
            <v>1</v>
          </cell>
          <cell r="D1219">
            <v>52</v>
          </cell>
          <cell r="E1219" t="str">
            <v>T</v>
          </cell>
          <cell r="F1219">
            <v>6.3500000000000001E-2</v>
          </cell>
        </row>
        <row r="1220">
          <cell r="A1220" t="str">
            <v>9.1.10.U</v>
          </cell>
          <cell r="B1220">
            <v>9</v>
          </cell>
          <cell r="C1220">
            <v>1</v>
          </cell>
          <cell r="D1220">
            <v>10</v>
          </cell>
          <cell r="E1220" t="e">
            <v>#N/A</v>
          </cell>
          <cell r="F1220">
            <v>3.3000000000000002E-2</v>
          </cell>
        </row>
        <row r="1221">
          <cell r="A1221" t="str">
            <v>9.1.20.U</v>
          </cell>
          <cell r="B1221">
            <v>9</v>
          </cell>
          <cell r="C1221">
            <v>1</v>
          </cell>
          <cell r="D1221">
            <v>20</v>
          </cell>
          <cell r="E1221" t="e">
            <v>#N/A</v>
          </cell>
          <cell r="F1221">
            <v>2.6700000000000002E-2</v>
          </cell>
        </row>
        <row r="1222">
          <cell r="A1222" t="str">
            <v>11.1.10.U</v>
          </cell>
          <cell r="B1222">
            <v>11</v>
          </cell>
          <cell r="C1222">
            <v>1</v>
          </cell>
          <cell r="D1222">
            <v>10</v>
          </cell>
          <cell r="E1222" t="e">
            <v>#N/A</v>
          </cell>
          <cell r="F1222">
            <v>0.04</v>
          </cell>
        </row>
        <row r="1223">
          <cell r="A1223" t="str">
            <v>11.1.20.U</v>
          </cell>
          <cell r="B1223">
            <v>11</v>
          </cell>
          <cell r="C1223">
            <v>1</v>
          </cell>
          <cell r="D1223">
            <v>20</v>
          </cell>
          <cell r="E1223" t="e">
            <v>#N/A</v>
          </cell>
          <cell r="F1223">
            <v>3.5700000000000003E-2</v>
          </cell>
        </row>
        <row r="1224">
          <cell r="A1224" t="str">
            <v>13.1.0.U</v>
          </cell>
          <cell r="B1224">
            <v>13</v>
          </cell>
          <cell r="C1224">
            <v>1</v>
          </cell>
          <cell r="D1224">
            <v>0</v>
          </cell>
          <cell r="E1224" t="e">
            <v>#N/A</v>
          </cell>
          <cell r="F1224">
            <v>1.3299999999999999E-2</v>
          </cell>
        </row>
        <row r="1225">
          <cell r="A1225" t="str">
            <v>16.1.1X.U</v>
          </cell>
          <cell r="B1225">
            <v>16</v>
          </cell>
          <cell r="C1225">
            <v>1</v>
          </cell>
          <cell r="D1225" t="str">
            <v>1X</v>
          </cell>
          <cell r="E1225" t="e">
            <v>#N/A</v>
          </cell>
          <cell r="F1225">
            <v>2.63E-2</v>
          </cell>
        </row>
        <row r="1226">
          <cell r="A1226" t="str">
            <v>16.1.5X.T</v>
          </cell>
          <cell r="B1226">
            <v>16</v>
          </cell>
          <cell r="C1226">
            <v>1</v>
          </cell>
          <cell r="D1226" t="str">
            <v>5X</v>
          </cell>
          <cell r="E1226" t="str">
            <v>T</v>
          </cell>
          <cell r="F1226">
            <v>6.3500000000000001E-2</v>
          </cell>
        </row>
        <row r="1227">
          <cell r="A1227" t="str">
            <v>17.1.1X.U</v>
          </cell>
          <cell r="B1227">
            <v>17</v>
          </cell>
          <cell r="C1227">
            <v>1</v>
          </cell>
          <cell r="D1227" t="str">
            <v>1X</v>
          </cell>
          <cell r="E1227" t="e">
            <v>#N/A</v>
          </cell>
          <cell r="F1227">
            <v>3.6999999999999998E-2</v>
          </cell>
        </row>
        <row r="1228">
          <cell r="A1228" t="str">
            <v>17.1.5X.T</v>
          </cell>
          <cell r="B1228">
            <v>17</v>
          </cell>
          <cell r="C1228">
            <v>1</v>
          </cell>
          <cell r="D1228" t="str">
            <v>5X</v>
          </cell>
          <cell r="E1228" t="str">
            <v>T</v>
          </cell>
          <cell r="F1228">
            <v>6.6400000000000001E-2</v>
          </cell>
        </row>
        <row r="1229">
          <cell r="A1229" t="str">
            <v>18.1.0.U</v>
          </cell>
          <cell r="B1229">
            <v>18</v>
          </cell>
          <cell r="C1229">
            <v>1</v>
          </cell>
          <cell r="D1229">
            <v>0</v>
          </cell>
          <cell r="E1229" t="e">
            <v>#N/A</v>
          </cell>
          <cell r="F1229">
            <v>2.5000000000000001E-2</v>
          </cell>
        </row>
        <row r="1230">
          <cell r="A1230" t="str">
            <v>19.1.0.U</v>
          </cell>
          <cell r="B1230">
            <v>19</v>
          </cell>
          <cell r="C1230">
            <v>1</v>
          </cell>
          <cell r="D1230">
            <v>0</v>
          </cell>
          <cell r="E1230" t="e">
            <v>#N/A</v>
          </cell>
          <cell r="F1230">
            <v>3.3300000000000003E-2</v>
          </cell>
        </row>
        <row r="1231">
          <cell r="A1231" t="str">
            <v>19.1.52.T</v>
          </cell>
          <cell r="B1231">
            <v>19</v>
          </cell>
          <cell r="C1231">
            <v>1</v>
          </cell>
          <cell r="D1231">
            <v>52</v>
          </cell>
          <cell r="E1231" t="str">
            <v>T</v>
          </cell>
          <cell r="F1231">
            <v>6.9000000000000006E-2</v>
          </cell>
        </row>
        <row r="1232">
          <cell r="A1232" t="str">
            <v>20.1.1X.U</v>
          </cell>
          <cell r="B1232">
            <v>20</v>
          </cell>
          <cell r="C1232">
            <v>1</v>
          </cell>
          <cell r="D1232" t="str">
            <v>1X</v>
          </cell>
          <cell r="E1232" t="e">
            <v>#N/A</v>
          </cell>
          <cell r="F1232">
            <v>2.0400000000000001E-2</v>
          </cell>
        </row>
        <row r="1233">
          <cell r="A1233" t="str">
            <v>25.1.1X.U</v>
          </cell>
          <cell r="B1233">
            <v>25</v>
          </cell>
          <cell r="C1233">
            <v>1</v>
          </cell>
          <cell r="D1233" t="str">
            <v>1X</v>
          </cell>
          <cell r="E1233" t="e">
            <v>#N/A</v>
          </cell>
          <cell r="F1233">
            <v>2.86E-2</v>
          </cell>
        </row>
        <row r="1234">
          <cell r="A1234" t="str">
            <v>26.1.1X.U</v>
          </cell>
          <cell r="B1234">
            <v>26</v>
          </cell>
          <cell r="C1234">
            <v>1</v>
          </cell>
          <cell r="D1234" t="str">
            <v>1X</v>
          </cell>
          <cell r="E1234" t="e">
            <v>#N/A</v>
          </cell>
          <cell r="F1234">
            <v>4.3499999999999997E-2</v>
          </cell>
        </row>
        <row r="1235">
          <cell r="A1235" t="str">
            <v>26.1.3X.U</v>
          </cell>
          <cell r="B1235">
            <v>26</v>
          </cell>
          <cell r="C1235">
            <v>1</v>
          </cell>
          <cell r="D1235" t="str">
            <v>3X</v>
          </cell>
          <cell r="E1235" t="e">
            <v>#N/A</v>
          </cell>
          <cell r="F1235">
            <v>7.6899999999999996E-2</v>
          </cell>
        </row>
        <row r="1236">
          <cell r="A1236" t="str">
            <v>27.1.1X.U</v>
          </cell>
          <cell r="B1236">
            <v>27</v>
          </cell>
          <cell r="C1236">
            <v>1</v>
          </cell>
          <cell r="D1236" t="str">
            <v>1X</v>
          </cell>
          <cell r="E1236" t="e">
            <v>#N/A</v>
          </cell>
          <cell r="F1236">
            <v>2.9399999999999999E-2</v>
          </cell>
        </row>
        <row r="1237">
          <cell r="A1237" t="str">
            <v>29.1.52.T</v>
          </cell>
          <cell r="B1237">
            <v>29</v>
          </cell>
          <cell r="C1237">
            <v>1</v>
          </cell>
          <cell r="D1237">
            <v>52</v>
          </cell>
          <cell r="E1237" t="str">
            <v>T</v>
          </cell>
          <cell r="F1237">
            <v>6.6799999999999998E-2</v>
          </cell>
        </row>
        <row r="1238">
          <cell r="A1238" t="str">
            <v>31.1.0.U</v>
          </cell>
          <cell r="B1238">
            <v>31</v>
          </cell>
          <cell r="C1238">
            <v>1</v>
          </cell>
          <cell r="D1238">
            <v>0</v>
          </cell>
          <cell r="E1238" t="e">
            <v>#N/A</v>
          </cell>
          <cell r="F1238">
            <v>2.3300000000000001E-2</v>
          </cell>
        </row>
        <row r="1239">
          <cell r="A1239" t="str">
            <v>35.1.0.U</v>
          </cell>
          <cell r="B1239">
            <v>35</v>
          </cell>
          <cell r="C1239">
            <v>1</v>
          </cell>
          <cell r="D1239">
            <v>0</v>
          </cell>
          <cell r="E1239" t="e">
            <v>#N/A</v>
          </cell>
          <cell r="F1239">
            <v>2.86E-2</v>
          </cell>
        </row>
        <row r="1240">
          <cell r="A1240" t="str">
            <v>37.1.0.U</v>
          </cell>
          <cell r="B1240">
            <v>37</v>
          </cell>
          <cell r="C1240">
            <v>1</v>
          </cell>
          <cell r="D1240">
            <v>0</v>
          </cell>
          <cell r="E1240" t="e">
            <v>#N/A</v>
          </cell>
          <cell r="F1240">
            <v>6.25E-2</v>
          </cell>
        </row>
        <row r="1241">
          <cell r="A1241" t="str">
            <v>39.1.10.U</v>
          </cell>
          <cell r="B1241">
            <v>39</v>
          </cell>
          <cell r="C1241">
            <v>1</v>
          </cell>
          <cell r="D1241">
            <v>10</v>
          </cell>
          <cell r="E1241" t="e">
            <v>#N/A</v>
          </cell>
          <cell r="F1241">
            <v>1.9599999999999999E-2</v>
          </cell>
        </row>
        <row r="1242">
          <cell r="A1242" t="str">
            <v>39.1.20.U</v>
          </cell>
          <cell r="B1242">
            <v>39</v>
          </cell>
          <cell r="C1242">
            <v>1</v>
          </cell>
          <cell r="D1242">
            <v>20</v>
          </cell>
          <cell r="E1242" t="e">
            <v>#N/A</v>
          </cell>
          <cell r="F1242">
            <v>1.9599999999999999E-2</v>
          </cell>
        </row>
        <row r="1243">
          <cell r="A1243" t="str">
            <v>52.1.40.N</v>
          </cell>
          <cell r="B1243">
            <v>52</v>
          </cell>
          <cell r="C1243">
            <v>1</v>
          </cell>
          <cell r="D1243">
            <v>40</v>
          </cell>
          <cell r="E1243" t="str">
            <v>N</v>
          </cell>
          <cell r="F1243">
            <v>0.2</v>
          </cell>
        </row>
        <row r="1244">
          <cell r="A1244" t="str">
            <v>57.1.52.T</v>
          </cell>
          <cell r="B1244">
            <v>57</v>
          </cell>
          <cell r="C1244">
            <v>1</v>
          </cell>
          <cell r="D1244">
            <v>52</v>
          </cell>
          <cell r="E1244" t="str">
            <v>T</v>
          </cell>
          <cell r="F1244">
            <v>0.12909999999999999</v>
          </cell>
        </row>
        <row r="1245">
          <cell r="A1245" t="str">
            <v>59.1.5.U</v>
          </cell>
          <cell r="B1245">
            <v>59</v>
          </cell>
          <cell r="C1245">
            <v>1</v>
          </cell>
          <cell r="D1245">
            <v>5</v>
          </cell>
          <cell r="E1245" t="e">
            <v>#N/A</v>
          </cell>
          <cell r="F1245">
            <v>0.16669999999999999</v>
          </cell>
        </row>
        <row r="1246">
          <cell r="A1246" t="str">
            <v>25.1.2X.Q</v>
          </cell>
          <cell r="B1246">
            <v>25</v>
          </cell>
          <cell r="C1246">
            <v>1</v>
          </cell>
          <cell r="D1246" t="str">
            <v>2X</v>
          </cell>
          <cell r="E1246" t="str">
            <v>Q</v>
          </cell>
          <cell r="F1246">
            <v>4.5499999999999999E-2</v>
          </cell>
        </row>
        <row r="1247">
          <cell r="A1247" t="str">
            <v>37.1.0.Q</v>
          </cell>
          <cell r="B1247">
            <v>37</v>
          </cell>
          <cell r="C1247">
            <v>1</v>
          </cell>
          <cell r="D1247">
            <v>0</v>
          </cell>
          <cell r="E1247" t="str">
            <v>Q</v>
          </cell>
          <cell r="F1247">
            <v>6.25E-2</v>
          </cell>
        </row>
        <row r="1248">
          <cell r="A1248" t="str">
            <v>57.7P.50.N</v>
          </cell>
          <cell r="B1248">
            <v>57</v>
          </cell>
          <cell r="C1248" t="str">
            <v>7P</v>
          </cell>
          <cell r="D1248">
            <v>50</v>
          </cell>
          <cell r="E1248" t="str">
            <v>N</v>
          </cell>
          <cell r="F1248">
            <v>2.5100000000000001E-2</v>
          </cell>
        </row>
        <row r="1249">
          <cell r="A1249" t="str">
            <v>...</v>
          </cell>
        </row>
        <row r="1250">
          <cell r="A1250" t="str">
            <v>...</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08"/>
      <sheetName val="February 08"/>
      <sheetName val="March 08"/>
      <sheetName val="April 08"/>
      <sheetName val="May 08"/>
      <sheetName val="June 08"/>
      <sheetName val="July 08"/>
      <sheetName val="August 08"/>
      <sheetName val="September 08"/>
      <sheetName val="October 08"/>
      <sheetName val="November 08"/>
      <sheetName val="YTD08"/>
      <sheetName val="December 08"/>
      <sheetName val="Journal Entry"/>
      <sheetName val="Non-Cash Entry"/>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08"/>
      <sheetName val="February 08"/>
      <sheetName val="March 08"/>
      <sheetName val="April 08"/>
      <sheetName val="May 08"/>
      <sheetName val="June 08"/>
      <sheetName val="July 08"/>
      <sheetName val="August 08"/>
      <sheetName val="September 08"/>
      <sheetName val="October 08"/>
      <sheetName val="November 08"/>
      <sheetName val="YTD08"/>
      <sheetName val="December 08"/>
      <sheetName val="Journal Entry"/>
      <sheetName val="Non-Cash Entry"/>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08"/>
      <sheetName val="February 08"/>
      <sheetName val="March 08"/>
      <sheetName val="April 08"/>
      <sheetName val="May 08"/>
      <sheetName val="June 08"/>
      <sheetName val="July 08"/>
      <sheetName val="August 08"/>
      <sheetName val="September 08"/>
      <sheetName val="October 08"/>
      <sheetName val="November 08"/>
      <sheetName val="YTD08"/>
      <sheetName val="December 08"/>
      <sheetName val="Journal Entry"/>
      <sheetName val="Non-Cash Entry"/>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Overview &amp; Paramters"/>
      <sheetName val="Spreadsheet Overview"/>
      <sheetName val="Data Dictionary"/>
      <sheetName val="Assumptions"/>
      <sheetName val="Improvement Types"/>
      <sheetName val="Data"/>
      <sheetName val="Crossing Improvements"/>
      <sheetName val="Model"/>
      <sheetName val="Crossing Model Summary"/>
      <sheetName val="County Level Summary"/>
      <sheetName val="Summary"/>
      <sheetName val="Summary wo Surfacing"/>
      <sheetName val="EF Calcs"/>
      <sheetName val="Accident Calcs"/>
      <sheetName val="Delay &amp; Time-in-Queue"/>
      <sheetName val="VOC &amp; Emissions Savings"/>
      <sheetName val="CPI Raw Data"/>
      <sheetName val="PPI Raw Data"/>
      <sheetName val="hpms_2007"/>
      <sheetName val="ACCIDENT DATA 2000"/>
      <sheetName val="ACCIDENT DATA 2001"/>
      <sheetName val="ACCIDENT DATA 2002"/>
      <sheetName val="ACCIDENT DATA 2003"/>
      <sheetName val="ACCIDENT DATA 2004"/>
      <sheetName val="ACCIDENT DATA 2005"/>
      <sheetName val="ACCIDENT DATA 2006"/>
      <sheetName val="ACCIDENT DATA 2007"/>
      <sheetName val="ACCIDENT DATA 2008"/>
    </sheetNames>
    <sheetDataSet>
      <sheetData sheetId="0" refreshError="1"/>
      <sheetData sheetId="1" refreshError="1"/>
      <sheetData sheetId="2" refreshError="1"/>
      <sheetData sheetId="3">
        <row r="3">
          <cell r="C3">
            <v>2.5000000000000001E-3</v>
          </cell>
        </row>
        <row r="5">
          <cell r="C5">
            <v>7.0000000000000007E-2</v>
          </cell>
        </row>
        <row r="6">
          <cell r="C6">
            <v>1.6</v>
          </cell>
        </row>
      </sheetData>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Overview &amp; Paramters"/>
      <sheetName val="Spreadsheet Overview"/>
      <sheetName val="Data Dictionary"/>
      <sheetName val="Assumptions"/>
      <sheetName val="Improvement Types"/>
      <sheetName val="Data"/>
      <sheetName val="Crossing Improvements"/>
      <sheetName val="Model"/>
      <sheetName val="Crossing Model Summary"/>
      <sheetName val="County Level Summary"/>
      <sheetName val="Summary"/>
      <sheetName val="Summary wo Surfacing"/>
      <sheetName val="EF Calcs"/>
      <sheetName val="Accident Calcs"/>
      <sheetName val="Delay &amp; Time-in-Queue"/>
      <sheetName val="VOC &amp; Emissions Savings"/>
      <sheetName val="CPI Raw Data"/>
      <sheetName val="PPI Raw Data"/>
      <sheetName val="hpms_2007"/>
      <sheetName val="ACCIDENT DATA 2000"/>
      <sheetName val="ACCIDENT DATA 2001"/>
      <sheetName val="ACCIDENT DATA 2002"/>
      <sheetName val="ACCIDENT DATA 2003"/>
      <sheetName val="ACCIDENT DATA 2004"/>
      <sheetName val="ACCIDENT DATA 2005"/>
      <sheetName val="ACCIDENT DATA 2006"/>
      <sheetName val="ACCIDENT DATA 2007"/>
      <sheetName val="ACCIDENT DATA 2008"/>
    </sheetNames>
    <sheetDataSet>
      <sheetData sheetId="0" refreshError="1"/>
      <sheetData sheetId="1" refreshError="1"/>
      <sheetData sheetId="2" refreshError="1"/>
      <sheetData sheetId="3">
        <row r="3">
          <cell r="C3">
            <v>2.5000000000000001E-3</v>
          </cell>
        </row>
        <row r="5">
          <cell r="C5">
            <v>7.0000000000000007E-2</v>
          </cell>
        </row>
        <row r="6">
          <cell r="C6">
            <v>1.6</v>
          </cell>
        </row>
      </sheetData>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Overview &amp; Paramters"/>
      <sheetName val="Spreadsheet Overview"/>
      <sheetName val="Data Dictionary"/>
      <sheetName val="Assumptions"/>
      <sheetName val="Improvement Types"/>
      <sheetName val="Data"/>
      <sheetName val="Crossing Improvements"/>
      <sheetName val="Model"/>
      <sheetName val="Crossing Model Summary"/>
      <sheetName val="County Level Summary"/>
      <sheetName val="Summary"/>
      <sheetName val="Summary wo Surfacing"/>
      <sheetName val="EF Calcs"/>
      <sheetName val="Accident Calcs"/>
      <sheetName val="Delay &amp; Time-in-Queue"/>
      <sheetName val="VOC &amp; Emissions Savings"/>
      <sheetName val="CPI Raw Data"/>
      <sheetName val="PPI Raw Data"/>
      <sheetName val="hpms_2007"/>
      <sheetName val="ACCIDENT DATA 2000"/>
      <sheetName val="ACCIDENT DATA 2001"/>
      <sheetName val="ACCIDENT DATA 2002"/>
      <sheetName val="ACCIDENT DATA 2003"/>
      <sheetName val="ACCIDENT DATA 2004"/>
      <sheetName val="ACCIDENT DATA 2005"/>
      <sheetName val="ACCIDENT DATA 2006"/>
      <sheetName val="ACCIDENT DATA 2007"/>
      <sheetName val="ACCIDENT DATA 2008"/>
    </sheetNames>
    <sheetDataSet>
      <sheetData sheetId="0" refreshError="1"/>
      <sheetData sheetId="1" refreshError="1"/>
      <sheetData sheetId="2" refreshError="1"/>
      <sheetData sheetId="3">
        <row r="3">
          <cell r="C3">
            <v>2.5000000000000001E-3</v>
          </cell>
        </row>
        <row r="5">
          <cell r="C5">
            <v>7.0000000000000007E-2</v>
          </cell>
        </row>
        <row r="6">
          <cell r="C6">
            <v>1.6</v>
          </cell>
        </row>
      </sheetData>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CBS"/>
      <sheetName val="Signature-not used"/>
      <sheetName val="Q4 09 BS Leads"/>
      <sheetName val="Current"/>
      <sheetName val="PPE-Other Current 10-Q Recon"/>
      <sheetName val="Current 10-K Recon"/>
      <sheetName val="12.31.08"/>
      <sheetName val="12.31.08 10-K Recon"/>
      <sheetName val="12.31.08 PPE 10-K Recon"/>
      <sheetName val="Q3 09 Rail BS Leads"/>
      <sheetName val="Q2 09 Rail BS Leads"/>
      <sheetName val="PriorQ4"/>
      <sheetName val="PriorQ3"/>
      <sheetName val="Prior Q2"/>
      <sheetName val="PriorQ1"/>
      <sheetName val="PPE-Other Q3-09 10-Q Recon"/>
      <sheetName val="PPE-Other Q2-09 10-Q Recon"/>
      <sheetName val="PPE-Other Sep08 10-Q Recon"/>
      <sheetName val="Prior 10-Q Recon"/>
      <sheetName val="R-1 220"/>
      <sheetName val="R-1 220 revised 021710"/>
      <sheetName val="R-1 220 revised 022610"/>
      <sheetName val="220 Support"/>
      <sheetName val="R-1 230"/>
      <sheetName val="R-1 460"/>
      <sheetName val="Variance Analysis Q409 vs Q408"/>
      <sheetName val="Variance Analysis-old"/>
      <sheetName val="Q3.09 vs Q3.08 &amp; Q4.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Inputs"/>
      <sheetName val="Maintenance Calculations"/>
      <sheetName val="Roadway Maintenance (M)"/>
      <sheetName val="Renewal &amp; Replacement (R&amp;R)"/>
      <sheetName val="Summary "/>
      <sheetName val="bridge"/>
      <sheetName val="Ramp"/>
    </sheetNames>
    <sheetDataSet>
      <sheetData sheetId="0"/>
      <sheetData sheetId="1">
        <row r="5">
          <cell r="C5">
            <v>2019</v>
          </cell>
        </row>
        <row r="6">
          <cell r="C6">
            <v>2020</v>
          </cell>
        </row>
        <row r="32">
          <cell r="B32">
            <v>2018</v>
          </cell>
          <cell r="C32">
            <v>0</v>
          </cell>
        </row>
        <row r="33">
          <cell r="B33">
            <v>2019</v>
          </cell>
          <cell r="C33">
            <v>0</v>
          </cell>
        </row>
        <row r="34">
          <cell r="B34">
            <v>2020</v>
          </cell>
          <cell r="C34">
            <v>0</v>
          </cell>
        </row>
        <row r="35">
          <cell r="B35">
            <v>2021</v>
          </cell>
          <cell r="C35">
            <v>0</v>
          </cell>
        </row>
        <row r="36">
          <cell r="B36">
            <v>2022</v>
          </cell>
          <cell r="C36">
            <v>0</v>
          </cell>
        </row>
        <row r="37">
          <cell r="B37">
            <v>2023</v>
          </cell>
          <cell r="C37">
            <v>0</v>
          </cell>
        </row>
        <row r="38">
          <cell r="B38">
            <v>2024</v>
          </cell>
          <cell r="C38">
            <v>0</v>
          </cell>
        </row>
        <row r="39">
          <cell r="B39">
            <v>2025</v>
          </cell>
          <cell r="C39">
            <v>0</v>
          </cell>
        </row>
        <row r="40">
          <cell r="B40">
            <v>2026</v>
          </cell>
          <cell r="C40">
            <v>0</v>
          </cell>
        </row>
        <row r="41">
          <cell r="B41">
            <v>2027</v>
          </cell>
          <cell r="C41">
            <v>0</v>
          </cell>
        </row>
        <row r="42">
          <cell r="B42">
            <v>2028</v>
          </cell>
          <cell r="C42">
            <v>0</v>
          </cell>
        </row>
        <row r="43">
          <cell r="B43">
            <v>2029</v>
          </cell>
          <cell r="C43">
            <v>0</v>
          </cell>
        </row>
        <row r="44">
          <cell r="B44">
            <v>2030</v>
          </cell>
          <cell r="C44">
            <v>0</v>
          </cell>
        </row>
        <row r="45">
          <cell r="B45">
            <v>2031</v>
          </cell>
          <cell r="C45">
            <v>0</v>
          </cell>
        </row>
        <row r="46">
          <cell r="B46">
            <v>2032</v>
          </cell>
          <cell r="C46">
            <v>0</v>
          </cell>
        </row>
        <row r="47">
          <cell r="B47">
            <v>2033</v>
          </cell>
          <cell r="C47">
            <v>0</v>
          </cell>
        </row>
        <row r="48">
          <cell r="B48">
            <v>2034</v>
          </cell>
          <cell r="C48">
            <v>0</v>
          </cell>
        </row>
        <row r="49">
          <cell r="B49">
            <v>2035</v>
          </cell>
          <cell r="C49">
            <v>0</v>
          </cell>
        </row>
        <row r="50">
          <cell r="B50">
            <v>2036</v>
          </cell>
          <cell r="C50">
            <v>0</v>
          </cell>
        </row>
        <row r="51">
          <cell r="B51">
            <v>2037</v>
          </cell>
          <cell r="C51">
            <v>0</v>
          </cell>
        </row>
        <row r="52">
          <cell r="B52">
            <v>2038</v>
          </cell>
          <cell r="C52">
            <v>0</v>
          </cell>
        </row>
        <row r="53">
          <cell r="B53">
            <v>2039</v>
          </cell>
          <cell r="C53">
            <v>0</v>
          </cell>
        </row>
        <row r="54">
          <cell r="B54">
            <v>2040</v>
          </cell>
          <cell r="C54">
            <v>0</v>
          </cell>
        </row>
        <row r="55">
          <cell r="B55">
            <v>2041</v>
          </cell>
          <cell r="C55">
            <v>0</v>
          </cell>
        </row>
        <row r="56">
          <cell r="B56">
            <v>2042</v>
          </cell>
          <cell r="C56">
            <v>0</v>
          </cell>
        </row>
        <row r="57">
          <cell r="B57">
            <v>2043</v>
          </cell>
          <cell r="C57">
            <v>0</v>
          </cell>
        </row>
        <row r="58">
          <cell r="B58">
            <v>2044</v>
          </cell>
          <cell r="C58">
            <v>0</v>
          </cell>
        </row>
        <row r="59">
          <cell r="B59">
            <v>2045</v>
          </cell>
          <cell r="C59">
            <v>0</v>
          </cell>
        </row>
        <row r="60">
          <cell r="B60">
            <v>2046</v>
          </cell>
          <cell r="C60">
            <v>0</v>
          </cell>
        </row>
        <row r="61">
          <cell r="B61">
            <v>2047</v>
          </cell>
          <cell r="C61">
            <v>0</v>
          </cell>
        </row>
        <row r="62">
          <cell r="B62">
            <v>2048</v>
          </cell>
          <cell r="C62">
            <v>0</v>
          </cell>
        </row>
        <row r="63">
          <cell r="B63">
            <v>2049</v>
          </cell>
          <cell r="C63">
            <v>0</v>
          </cell>
        </row>
        <row r="64">
          <cell r="B64">
            <v>2050</v>
          </cell>
          <cell r="C64">
            <v>0</v>
          </cell>
        </row>
        <row r="65">
          <cell r="B65">
            <v>2051</v>
          </cell>
          <cell r="C65">
            <v>0</v>
          </cell>
        </row>
        <row r="66">
          <cell r="B66">
            <v>2052</v>
          </cell>
          <cell r="C66">
            <v>0</v>
          </cell>
        </row>
        <row r="67">
          <cell r="B67">
            <v>2053</v>
          </cell>
          <cell r="C67">
            <v>0</v>
          </cell>
        </row>
        <row r="68">
          <cell r="B68">
            <v>2054</v>
          </cell>
          <cell r="C68">
            <v>0</v>
          </cell>
        </row>
        <row r="69">
          <cell r="B69">
            <v>2055</v>
          </cell>
          <cell r="C69">
            <v>0</v>
          </cell>
        </row>
        <row r="70">
          <cell r="B70">
            <v>2056</v>
          </cell>
          <cell r="C70">
            <v>0</v>
          </cell>
        </row>
        <row r="71">
          <cell r="B71">
            <v>2057</v>
          </cell>
          <cell r="C71">
            <v>0</v>
          </cell>
        </row>
        <row r="72">
          <cell r="B72">
            <v>2058</v>
          </cell>
          <cell r="C72">
            <v>0</v>
          </cell>
        </row>
        <row r="73">
          <cell r="B73">
            <v>2059</v>
          </cell>
          <cell r="C73">
            <v>0</v>
          </cell>
        </row>
        <row r="74">
          <cell r="B74">
            <v>2060</v>
          </cell>
          <cell r="C74">
            <v>0</v>
          </cell>
        </row>
        <row r="75">
          <cell r="B75">
            <v>2061</v>
          </cell>
          <cell r="C75">
            <v>0</v>
          </cell>
        </row>
        <row r="76">
          <cell r="B76">
            <v>2062</v>
          </cell>
          <cell r="C76">
            <v>0</v>
          </cell>
        </row>
        <row r="77">
          <cell r="B77">
            <v>2063</v>
          </cell>
          <cell r="C77">
            <v>0</v>
          </cell>
        </row>
        <row r="78">
          <cell r="B78">
            <v>2064</v>
          </cell>
          <cell r="C78">
            <v>0</v>
          </cell>
        </row>
        <row r="79">
          <cell r="B79">
            <v>2065</v>
          </cell>
          <cell r="C79">
            <v>0</v>
          </cell>
        </row>
        <row r="80">
          <cell r="B80">
            <v>2066</v>
          </cell>
          <cell r="C80">
            <v>0</v>
          </cell>
        </row>
        <row r="81">
          <cell r="B81">
            <v>2067</v>
          </cell>
          <cell r="C81">
            <v>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colorado.edu/economics/gradplacement/PetersonJMP.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bea.gov/scb/account_articles/national/wlth2594/tableC.htm"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hyperlink" Target="https://ncosbm.s3.amazonaws.com/s3fs-public/demog/countygrowth_2037.xl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40"/>
  <sheetViews>
    <sheetView tabSelected="1" zoomScale="85" zoomScaleNormal="85" workbookViewId="0">
      <selection activeCell="B26" sqref="B26"/>
    </sheetView>
  </sheetViews>
  <sheetFormatPr defaultRowHeight="14.4"/>
  <cols>
    <col min="1" max="1" width="44.109375" style="2" customWidth="1"/>
    <col min="2" max="2" width="32.21875" style="39" customWidth="1"/>
    <col min="3" max="3" width="5.33203125" style="37" customWidth="1"/>
    <col min="4" max="4" width="33.21875" style="2" customWidth="1"/>
    <col min="5" max="5" width="5.44140625" style="37" customWidth="1"/>
    <col min="6" max="6" width="32.21875" style="39" customWidth="1"/>
    <col min="7" max="7" width="16" customWidth="1"/>
    <col min="10" max="10" width="3.44140625" customWidth="1"/>
  </cols>
  <sheetData>
    <row r="1" spans="1:12" ht="28.8">
      <c r="A1" s="61" t="s">
        <v>237</v>
      </c>
      <c r="B1" s="179" t="s">
        <v>148</v>
      </c>
      <c r="C1" s="61"/>
      <c r="D1" s="179" t="s">
        <v>2031</v>
      </c>
      <c r="F1" s="179" t="s">
        <v>2032</v>
      </c>
    </row>
    <row r="2" spans="1:12" ht="15" customHeight="1">
      <c r="A2" s="22"/>
      <c r="B2" s="179" t="s">
        <v>596</v>
      </c>
      <c r="C2" s="21"/>
      <c r="D2" s="179" t="s">
        <v>472</v>
      </c>
      <c r="F2" s="179" t="s">
        <v>595</v>
      </c>
    </row>
    <row r="3" spans="1:12" ht="14.4" customHeight="1">
      <c r="A3" s="22"/>
      <c r="B3" s="179" t="s">
        <v>46</v>
      </c>
      <c r="C3" s="21"/>
      <c r="D3" s="179" t="s">
        <v>46</v>
      </c>
      <c r="F3" s="179" t="s">
        <v>46</v>
      </c>
    </row>
    <row r="4" spans="1:12">
      <c r="A4" s="23"/>
      <c r="B4" s="123" t="s">
        <v>19</v>
      </c>
      <c r="C4" s="21"/>
      <c r="D4" s="59" t="s">
        <v>19</v>
      </c>
      <c r="E4" s="71"/>
      <c r="F4" s="59" t="s">
        <v>19</v>
      </c>
    </row>
    <row r="5" spans="1:12">
      <c r="A5" s="62" t="s">
        <v>20</v>
      </c>
      <c r="B5" s="63"/>
      <c r="C5" s="63"/>
      <c r="D5" s="63"/>
      <c r="E5" s="63"/>
      <c r="F5" s="63"/>
    </row>
    <row r="6" spans="1:12" s="6" customFormat="1">
      <c r="A6" s="138" t="s">
        <v>21</v>
      </c>
      <c r="B6" s="48">
        <f>D6+F6</f>
        <v>32.687251806004696</v>
      </c>
      <c r="C6" s="21"/>
      <c r="D6" s="48">
        <f>'Capital Costs'!F44/10^6</f>
        <v>20.430915792326285</v>
      </c>
      <c r="E6" s="71"/>
      <c r="F6" s="48">
        <f>'Capital Costs'!M49/10^6</f>
        <v>12.256336013678409</v>
      </c>
    </row>
    <row r="7" spans="1:12">
      <c r="A7" s="73" t="s">
        <v>22</v>
      </c>
      <c r="B7" s="49">
        <f>B6</f>
        <v>32.687251806004696</v>
      </c>
      <c r="C7" s="64"/>
      <c r="D7" s="49">
        <f>D6</f>
        <v>20.430915792326285</v>
      </c>
      <c r="E7" s="71"/>
      <c r="F7" s="49">
        <f>F6</f>
        <v>12.256336013678409</v>
      </c>
      <c r="G7" s="6"/>
      <c r="I7" s="6"/>
      <c r="J7" s="6"/>
      <c r="K7" s="6"/>
      <c r="L7" s="6"/>
    </row>
    <row r="8" spans="1:12" ht="6.6" customHeight="1">
      <c r="A8" s="22"/>
      <c r="B8" s="22"/>
      <c r="C8" s="21"/>
      <c r="D8" s="22"/>
      <c r="E8" s="71"/>
      <c r="F8" s="22"/>
      <c r="G8" s="6"/>
      <c r="I8" s="6"/>
      <c r="J8" s="6"/>
      <c r="K8" s="6"/>
      <c r="L8" s="6"/>
    </row>
    <row r="9" spans="1:12">
      <c r="A9" s="62" t="s">
        <v>23</v>
      </c>
      <c r="B9" s="63"/>
      <c r="C9" s="63"/>
      <c r="D9" s="63"/>
      <c r="E9" s="63"/>
      <c r="F9" s="63"/>
      <c r="G9" s="6"/>
      <c r="I9" s="6"/>
      <c r="J9" s="6"/>
      <c r="K9" s="6"/>
      <c r="L9" s="6"/>
    </row>
    <row r="10" spans="1:12">
      <c r="A10" s="62" t="s">
        <v>16</v>
      </c>
      <c r="B10" s="63"/>
      <c r="C10" s="63"/>
      <c r="D10" s="63"/>
      <c r="E10" s="63"/>
      <c r="F10" s="63"/>
      <c r="G10" s="6"/>
      <c r="I10" s="6"/>
      <c r="J10" s="6"/>
      <c r="K10" s="6"/>
      <c r="L10" s="6"/>
    </row>
    <row r="11" spans="1:12" s="90" customFormat="1">
      <c r="A11" s="280" t="s">
        <v>171</v>
      </c>
      <c r="B11" s="48">
        <f>D11+F11</f>
        <v>26.169835687396962</v>
      </c>
      <c r="C11" s="65"/>
      <c r="D11" s="48">
        <f>'Reduced Crashes'!N53</f>
        <v>9.4665817210404892</v>
      </c>
      <c r="E11" s="53"/>
      <c r="F11" s="81">
        <f>'Reduced Crashes'!AB53</f>
        <v>16.703253966356471</v>
      </c>
      <c r="G11" s="6"/>
      <c r="I11" s="6"/>
      <c r="J11" s="6"/>
      <c r="K11" s="6"/>
      <c r="L11" s="6"/>
    </row>
    <row r="12" spans="1:12">
      <c r="A12" s="75" t="s">
        <v>24</v>
      </c>
      <c r="B12" s="49">
        <f>SUM(B11:B11)</f>
        <v>26.169835687396962</v>
      </c>
      <c r="C12" s="50"/>
      <c r="D12" s="49">
        <f>SUM(D11:D11)</f>
        <v>9.4665817210404892</v>
      </c>
      <c r="F12" s="49">
        <f>SUM(F11:F11)</f>
        <v>16.703253966356471</v>
      </c>
      <c r="G12" s="6"/>
      <c r="I12" s="6"/>
      <c r="J12" s="6"/>
      <c r="K12" s="6"/>
      <c r="L12" s="6"/>
    </row>
    <row r="13" spans="1:12">
      <c r="A13" s="62" t="s">
        <v>2013</v>
      </c>
      <c r="B13" s="63"/>
      <c r="C13" s="63"/>
      <c r="D13" s="63"/>
      <c r="E13" s="63"/>
      <c r="F13" s="63"/>
      <c r="G13" s="6"/>
      <c r="I13" s="6"/>
      <c r="J13" s="6"/>
      <c r="K13" s="6"/>
      <c r="L13" s="6"/>
    </row>
    <row r="14" spans="1:12" s="174" customFormat="1">
      <c r="A14" s="81" t="s">
        <v>234</v>
      </c>
      <c r="B14" s="48">
        <f t="shared" ref="B14:B17" si="0">D14+F14</f>
        <v>-6.1488692434742074</v>
      </c>
      <c r="C14" s="66"/>
      <c r="D14" s="112">
        <f>-ConstructionDelay!X18/10^6</f>
        <v>-4.8245165683181739</v>
      </c>
      <c r="E14" s="53"/>
      <c r="F14" s="81">
        <f>-ConstructionDelay!L37/10^6</f>
        <v>-1.3243526751560331</v>
      </c>
      <c r="G14" s="134"/>
      <c r="I14" s="134"/>
      <c r="J14" s="134"/>
      <c r="K14" s="134"/>
      <c r="L14" s="134"/>
    </row>
    <row r="15" spans="1:12" s="84" customFormat="1">
      <c r="A15" s="81" t="s">
        <v>143</v>
      </c>
      <c r="B15" s="48">
        <f>D15+F15</f>
        <v>39.215480363948402</v>
      </c>
      <c r="C15" s="66"/>
      <c r="D15" s="112">
        <f>'Travel Time Savings'!G55/10^6</f>
        <v>13.637609944036006</v>
      </c>
      <c r="E15" s="37"/>
      <c r="F15" s="81">
        <f>'Travel Time Savings'!J93/10^6</f>
        <v>25.577870419912397</v>
      </c>
      <c r="G15" s="6"/>
      <c r="I15" s="6"/>
      <c r="J15" s="6"/>
      <c r="K15" s="6"/>
      <c r="L15" s="6"/>
    </row>
    <row r="16" spans="1:12" s="84" customFormat="1">
      <c r="A16" s="81" t="s">
        <v>152</v>
      </c>
      <c r="B16" s="48">
        <f>D16+F16</f>
        <v>1.9298122396595683</v>
      </c>
      <c r="C16" s="66"/>
      <c r="D16" s="81">
        <f>TruckOpsSavings!D38/10^6</f>
        <v>0.72051959907386454</v>
      </c>
      <c r="E16" s="37"/>
      <c r="F16" s="81">
        <f>TruckOpsSavings!I38/10^6</f>
        <v>1.2092926405857036</v>
      </c>
      <c r="G16" s="134"/>
      <c r="H16" s="174"/>
      <c r="I16" s="134"/>
      <c r="J16" s="134"/>
      <c r="K16" s="134"/>
      <c r="L16" s="134"/>
    </row>
    <row r="17" spans="1:12" s="39" customFormat="1">
      <c r="A17" s="48" t="s">
        <v>435</v>
      </c>
      <c r="B17" s="48">
        <f t="shared" si="0"/>
        <v>5.5412009786822969</v>
      </c>
      <c r="C17" s="66"/>
      <c r="D17" s="48">
        <f>'Vehicle Maintenance Savings'!D49/10^6</f>
        <v>5.5412009786822969</v>
      </c>
      <c r="E17" s="37"/>
      <c r="F17" s="48">
        <v>0</v>
      </c>
      <c r="G17" s="6"/>
      <c r="I17" s="6"/>
      <c r="J17" s="6"/>
      <c r="K17" s="6"/>
      <c r="L17" s="6"/>
    </row>
    <row r="18" spans="1:12">
      <c r="A18" s="77" t="s">
        <v>2017</v>
      </c>
      <c r="B18" s="76">
        <f>SUM(B14:B17)</f>
        <v>40.537624338816059</v>
      </c>
      <c r="C18" s="66"/>
      <c r="D18" s="76">
        <f>SUM(D14:D17)</f>
        <v>15.074813953473992</v>
      </c>
      <c r="F18" s="76">
        <f>SUM(F14:F17)</f>
        <v>25.46281038534207</v>
      </c>
      <c r="G18" s="6"/>
      <c r="I18" s="6"/>
      <c r="J18" s="6"/>
      <c r="K18" s="6"/>
      <c r="L18" s="6"/>
    </row>
    <row r="19" spans="1:12" s="174" customFormat="1">
      <c r="A19" s="62" t="s">
        <v>2015</v>
      </c>
      <c r="B19" s="63"/>
      <c r="C19" s="63"/>
      <c r="D19" s="63"/>
      <c r="E19" s="63"/>
      <c r="F19" s="63"/>
      <c r="G19" s="134"/>
      <c r="I19" s="134"/>
      <c r="J19" s="134"/>
      <c r="K19" s="134"/>
      <c r="L19" s="134"/>
    </row>
    <row r="20" spans="1:12" s="174" customFormat="1">
      <c r="A20" s="48" t="s">
        <v>25</v>
      </c>
      <c r="B20" s="48">
        <f>D20+F20</f>
        <v>1.5846793549142955</v>
      </c>
      <c r="C20" s="66"/>
      <c r="D20" s="52">
        <f>Residual!H27</f>
        <v>0.94106322598307135</v>
      </c>
      <c r="E20" s="111"/>
      <c r="F20" s="52">
        <f>Residual!M27</f>
        <v>0.64361612893122411</v>
      </c>
      <c r="G20" s="134"/>
      <c r="I20" s="134"/>
      <c r="J20" s="134"/>
      <c r="K20" s="134"/>
      <c r="L20" s="134"/>
    </row>
    <row r="21" spans="1:12" s="174" customFormat="1">
      <c r="A21" s="81" t="s">
        <v>449</v>
      </c>
      <c r="B21" s="48">
        <f>D21+F21</f>
        <v>3.3133793367490108</v>
      </c>
      <c r="C21" s="66"/>
      <c r="D21" s="81">
        <f>RepairCostSavings!E46/10^6</f>
        <v>3.3133793367490108</v>
      </c>
      <c r="E21" s="37"/>
      <c r="F21" s="81">
        <v>0</v>
      </c>
      <c r="G21" s="134"/>
      <c r="I21" s="134"/>
      <c r="J21" s="134"/>
      <c r="K21" s="134"/>
      <c r="L21" s="134"/>
    </row>
    <row r="22" spans="1:12" s="174" customFormat="1">
      <c r="A22" s="77" t="s">
        <v>2016</v>
      </c>
      <c r="B22" s="76">
        <f>SUM(B20:B21)</f>
        <v>4.898058691663306</v>
      </c>
      <c r="C22" s="66"/>
      <c r="D22" s="76">
        <f>SUM(D20:D21)</f>
        <v>4.2544425627320823</v>
      </c>
      <c r="E22" s="37"/>
      <c r="F22" s="76">
        <f>SUM(F20:F21)</f>
        <v>0.64361612893122411</v>
      </c>
      <c r="G22" s="134"/>
      <c r="I22" s="134"/>
      <c r="J22" s="134"/>
      <c r="K22" s="134"/>
      <c r="L22" s="134"/>
    </row>
    <row r="23" spans="1:12">
      <c r="A23" s="62" t="s">
        <v>2014</v>
      </c>
      <c r="B23" s="63"/>
      <c r="C23" s="63"/>
      <c r="D23" s="63"/>
      <c r="E23" s="63"/>
      <c r="F23" s="63"/>
      <c r="G23" s="6"/>
      <c r="I23" s="6"/>
      <c r="J23" s="6"/>
      <c r="K23" s="6"/>
      <c r="L23" s="6"/>
    </row>
    <row r="24" spans="1:12">
      <c r="A24" s="260" t="s">
        <v>464</v>
      </c>
      <c r="B24" s="289">
        <f t="shared" ref="B24:B28" si="1">D24+F24</f>
        <v>6.5926097855985452E-2</v>
      </c>
      <c r="C24" s="66"/>
      <c r="D24" s="288">
        <f>'Reduced Auto Emissions'!K41/10^6</f>
        <v>3.1086981123462063E-2</v>
      </c>
      <c r="F24" s="410">
        <f>'Reduced Auto Emissions'!V41/10^6</f>
        <v>3.4839116732523392E-2</v>
      </c>
      <c r="G24" s="6"/>
      <c r="I24" s="6"/>
      <c r="J24" s="6"/>
      <c r="K24" s="6"/>
      <c r="L24" s="6"/>
    </row>
    <row r="25" spans="1:12" s="90" customFormat="1">
      <c r="A25" s="260" t="s">
        <v>465</v>
      </c>
      <c r="B25" s="289">
        <f t="shared" si="1"/>
        <v>3.7058712609036891E-2</v>
      </c>
      <c r="C25" s="66"/>
      <c r="D25" s="288">
        <f>'Reduced Truck Emissions'!N41/10^6</f>
        <v>1.3836335060226973E-2</v>
      </c>
      <c r="E25" s="37"/>
      <c r="F25" s="289">
        <f>'Reduced Truck Emissions'!N76/10^6</f>
        <v>2.322237754880992E-2</v>
      </c>
      <c r="G25" s="6"/>
      <c r="I25" s="6"/>
      <c r="J25" s="6"/>
      <c r="K25" s="6"/>
      <c r="L25" s="6"/>
    </row>
    <row r="26" spans="1:12">
      <c r="A26" s="78" t="s">
        <v>2018</v>
      </c>
      <c r="B26" s="49">
        <f>SUM(B24:B25)</f>
        <v>0.10298481046502234</v>
      </c>
      <c r="C26" s="67"/>
      <c r="D26" s="290">
        <f>SUM(D24:D25)</f>
        <v>4.4923316183689034E-2</v>
      </c>
      <c r="F26" s="290">
        <f>SUM(F24:F25)</f>
        <v>5.8061494281333309E-2</v>
      </c>
      <c r="G26" s="6"/>
      <c r="I26" s="6"/>
      <c r="J26" s="6"/>
      <c r="K26" s="6"/>
      <c r="L26" s="6"/>
    </row>
    <row r="27" spans="1:12" s="174" customFormat="1">
      <c r="A27" s="62" t="s">
        <v>614</v>
      </c>
      <c r="B27" s="63"/>
      <c r="C27" s="63"/>
      <c r="D27" s="63"/>
      <c r="E27" s="63"/>
      <c r="F27" s="63"/>
      <c r="G27" s="134"/>
      <c r="I27" s="134"/>
      <c r="J27" s="134"/>
      <c r="K27" s="134"/>
      <c r="L27" s="134"/>
    </row>
    <row r="28" spans="1:12" s="174" customFormat="1">
      <c r="A28" s="260" t="s">
        <v>615</v>
      </c>
      <c r="B28" s="48">
        <f t="shared" si="1"/>
        <v>7.4274612780346105</v>
      </c>
      <c r="C28" s="66"/>
      <c r="D28" s="52">
        <f>Fiber!D59/10^6</f>
        <v>7.4274612780346105</v>
      </c>
      <c r="E28" s="37"/>
      <c r="F28" s="48">
        <v>0</v>
      </c>
      <c r="G28" s="134"/>
      <c r="I28" s="134"/>
      <c r="J28" s="134"/>
      <c r="K28" s="134"/>
      <c r="L28" s="134"/>
    </row>
    <row r="29" spans="1:12" s="174" customFormat="1">
      <c r="A29" s="78" t="s">
        <v>616</v>
      </c>
      <c r="B29" s="315">
        <f>B28</f>
        <v>7.4274612780346105</v>
      </c>
      <c r="C29" s="316"/>
      <c r="D29" s="315">
        <f>D28</f>
        <v>7.4274612780346105</v>
      </c>
      <c r="E29" s="228"/>
      <c r="F29" s="315">
        <f>F28</f>
        <v>0</v>
      </c>
      <c r="G29" s="134"/>
      <c r="I29" s="134"/>
      <c r="J29" s="134"/>
      <c r="K29" s="134"/>
      <c r="L29" s="134"/>
    </row>
    <row r="30" spans="1:12" s="2" customFormat="1" ht="6" customHeight="1">
      <c r="A30" s="50"/>
      <c r="B30" s="51"/>
      <c r="C30" s="50"/>
      <c r="D30" s="51"/>
      <c r="E30" s="37"/>
      <c r="F30" s="51"/>
      <c r="G30" s="6"/>
      <c r="I30" s="6"/>
      <c r="J30" s="6"/>
      <c r="K30" s="6"/>
      <c r="L30" s="6"/>
    </row>
    <row r="31" spans="1:12">
      <c r="A31" s="141" t="s">
        <v>135</v>
      </c>
      <c r="B31" s="48">
        <f>D31+F31</f>
        <v>-10.739318393542193</v>
      </c>
      <c r="C31" s="68"/>
      <c r="D31" s="52">
        <f>'O&amp;M'!G42/10^6</f>
        <v>-10.337926153890313</v>
      </c>
      <c r="F31" s="52">
        <f>'O&amp;M'!O42/10^6</f>
        <v>-0.40139223965188014</v>
      </c>
      <c r="G31" s="6"/>
      <c r="I31" s="6"/>
      <c r="J31" s="6"/>
      <c r="K31" s="6"/>
      <c r="L31" s="6"/>
    </row>
    <row r="32" spans="1:12" s="31" customFormat="1">
      <c r="A32" s="74" t="s">
        <v>132</v>
      </c>
      <c r="B32" s="49">
        <f>B31</f>
        <v>-10.739318393542193</v>
      </c>
      <c r="C32" s="50"/>
      <c r="D32" s="49">
        <f>D31</f>
        <v>-10.337926153890313</v>
      </c>
      <c r="E32" s="72"/>
      <c r="F32" s="49">
        <f>F31</f>
        <v>-0.40139223965188014</v>
      </c>
      <c r="G32" s="6"/>
      <c r="I32" s="6"/>
      <c r="J32" s="6"/>
      <c r="K32" s="6"/>
      <c r="L32" s="6"/>
    </row>
    <row r="33" spans="1:12" ht="6.75" customHeight="1">
      <c r="A33" s="7"/>
      <c r="B33" s="7"/>
      <c r="C33" s="69"/>
      <c r="D33" s="7"/>
      <c r="F33" s="7"/>
      <c r="G33" s="6"/>
      <c r="I33" s="6"/>
      <c r="J33" s="6"/>
      <c r="K33" s="6"/>
      <c r="L33" s="6"/>
    </row>
    <row r="34" spans="1:12">
      <c r="A34" s="79" t="s">
        <v>5</v>
      </c>
      <c r="B34" s="49">
        <f>SUM(B26,B18,B12,B32,B29,B22)</f>
        <v>68.396646412833775</v>
      </c>
      <c r="C34" s="70"/>
      <c r="D34" s="49">
        <f>SUM(D26,D18,D12,D32,D29,D22)</f>
        <v>25.930296677574553</v>
      </c>
      <c r="F34" s="49">
        <f>SUM(F26,F18,F12,F32,F29,F22)</f>
        <v>42.466349735259207</v>
      </c>
      <c r="G34" s="6"/>
      <c r="I34" s="6"/>
      <c r="J34" s="6"/>
      <c r="K34" s="6"/>
      <c r="L34" s="6"/>
    </row>
    <row r="35" spans="1:12" ht="7.2" customHeight="1">
      <c r="A35" s="22"/>
      <c r="B35" s="22"/>
      <c r="C35" s="21"/>
      <c r="D35" s="22"/>
      <c r="F35" s="22"/>
      <c r="G35" s="6"/>
      <c r="I35" s="6"/>
      <c r="J35" s="6"/>
      <c r="K35" s="6"/>
      <c r="L35" s="6"/>
    </row>
    <row r="36" spans="1:12">
      <c r="A36" s="62" t="s">
        <v>26</v>
      </c>
      <c r="B36" s="57">
        <f>B34/B7</f>
        <v>2.0924563135120833</v>
      </c>
      <c r="C36" s="21"/>
      <c r="D36" s="57">
        <f>D34/D7</f>
        <v>1.2691695732657171</v>
      </c>
      <c r="F36" s="57">
        <f>F34/F7</f>
        <v>3.4648486862522039</v>
      </c>
      <c r="G36" s="84"/>
      <c r="I36" s="6"/>
      <c r="J36" s="6"/>
      <c r="K36" s="6"/>
      <c r="L36" s="6"/>
    </row>
    <row r="37" spans="1:12" s="2" customFormat="1">
      <c r="A37" s="62" t="s">
        <v>768</v>
      </c>
      <c r="B37" s="55">
        <f>B34-B7</f>
        <v>35.709394606829079</v>
      </c>
      <c r="C37" s="21"/>
      <c r="D37" s="55">
        <f>D34-D7</f>
        <v>5.499380885248268</v>
      </c>
      <c r="E37" s="37"/>
      <c r="F37" s="55">
        <f>F34-F7</f>
        <v>30.2100137215808</v>
      </c>
    </row>
    <row r="38" spans="1:12">
      <c r="C38" s="90"/>
      <c r="D38" s="90"/>
    </row>
    <row r="40" spans="1:12">
      <c r="D40" s="165"/>
      <c r="F40" s="165"/>
    </row>
  </sheetData>
  <sheetProtection password="90DC"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N76"/>
  <sheetViews>
    <sheetView topLeftCell="A28" zoomScale="85" zoomScaleNormal="85" workbookViewId="0">
      <selection sqref="A1:XFD1048576"/>
    </sheetView>
  </sheetViews>
  <sheetFormatPr defaultRowHeight="14.4"/>
  <cols>
    <col min="1" max="1" width="17.5546875" style="174" customWidth="1"/>
    <col min="2" max="2" width="12.88671875" style="174" customWidth="1"/>
    <col min="3" max="3" width="12.5546875" style="174" customWidth="1"/>
    <col min="4" max="4" width="13.33203125" style="174" customWidth="1"/>
    <col min="5" max="5" width="14" style="174" customWidth="1"/>
    <col min="6" max="11" width="8.88671875" style="174"/>
    <col min="12" max="12" width="15.88671875" style="174" customWidth="1"/>
    <col min="13" max="13" width="12.6640625" style="174" customWidth="1"/>
    <col min="14" max="14" width="14" style="174" customWidth="1"/>
    <col min="15" max="16384" width="8.88671875" style="174"/>
  </cols>
  <sheetData>
    <row r="1" spans="1:14">
      <c r="A1" s="1" t="s">
        <v>618</v>
      </c>
      <c r="K1" s="168"/>
    </row>
    <row r="2" spans="1:14">
      <c r="A2" s="174" t="s">
        <v>619</v>
      </c>
      <c r="B2" s="54">
        <v>10.37</v>
      </c>
      <c r="C2" s="174" t="s">
        <v>620</v>
      </c>
      <c r="K2" s="168"/>
    </row>
    <row r="3" spans="1:14">
      <c r="A3" s="134" t="s">
        <v>621</v>
      </c>
      <c r="B3" s="134"/>
      <c r="C3" s="134"/>
      <c r="D3" s="134"/>
      <c r="K3" s="168"/>
    </row>
    <row r="4" spans="1:14">
      <c r="A4" s="134" t="s">
        <v>622</v>
      </c>
      <c r="B4" s="134"/>
      <c r="C4" s="134"/>
      <c r="D4" s="134"/>
      <c r="K4" s="168"/>
    </row>
    <row r="5" spans="1:14">
      <c r="A5" s="295" t="s">
        <v>623</v>
      </c>
      <c r="B5" s="134"/>
      <c r="C5" s="134"/>
      <c r="D5" s="134"/>
    </row>
    <row r="6" spans="1:14">
      <c r="A6" s="134"/>
      <c r="B6" s="134"/>
      <c r="C6" s="134"/>
      <c r="D6" s="134"/>
    </row>
    <row r="7" spans="1:14">
      <c r="A7" s="174" t="s">
        <v>585</v>
      </c>
      <c r="B7" s="134"/>
      <c r="C7" s="134"/>
      <c r="D7" s="134"/>
      <c r="K7" s="174" t="s">
        <v>580</v>
      </c>
    </row>
    <row r="8" spans="1:14" s="124" customFormat="1" ht="57.6">
      <c r="A8" s="124" t="s">
        <v>624</v>
      </c>
      <c r="B8" s="124" t="s">
        <v>774</v>
      </c>
      <c r="C8" s="124" t="s">
        <v>773</v>
      </c>
      <c r="D8" s="124" t="s">
        <v>772</v>
      </c>
      <c r="E8" s="24" t="s">
        <v>625</v>
      </c>
      <c r="F8" s="124" t="s">
        <v>626</v>
      </c>
      <c r="K8" s="134" t="s">
        <v>750</v>
      </c>
    </row>
    <row r="9" spans="1:14">
      <c r="A9" s="134" t="s">
        <v>680</v>
      </c>
      <c r="B9" s="174">
        <v>2.5299999999999998</v>
      </c>
      <c r="C9" s="174">
        <f>VLOOKUP(A9,PopProjection3!A:I,2,FALSE)</f>
        <v>329709</v>
      </c>
      <c r="D9" s="121">
        <f>C9/B9</f>
        <v>130319.76284584981</v>
      </c>
      <c r="E9" s="134">
        <f>VLOOKUP(A9,PopProjection3!$A$4:$E$105,5,FALSE)</f>
        <v>0</v>
      </c>
      <c r="F9" s="134">
        <f>VLOOKUP(A9,PopProjection4!$A$6:$E$106,5,FALSE)</f>
        <v>0</v>
      </c>
      <c r="G9" s="174" t="s">
        <v>749</v>
      </c>
      <c r="M9" s="134"/>
      <c r="N9" s="134"/>
    </row>
    <row r="10" spans="1:14">
      <c r="A10" s="134" t="s">
        <v>698</v>
      </c>
      <c r="B10" s="174">
        <v>2.8</v>
      </c>
      <c r="C10" s="174">
        <f>VLOOKUP(A10,PopProjection3!A:I,2,FALSE)</f>
        <v>57978</v>
      </c>
      <c r="D10" s="121">
        <f>C10/B10</f>
        <v>20706.428571428572</v>
      </c>
      <c r="E10" s="134">
        <f>VLOOKUP(A10,PopProjection3!$A$4:$E$105,5,FALSE)</f>
        <v>21</v>
      </c>
      <c r="F10" s="134">
        <f>VLOOKUP(A10,PopProjection4!$A$6:$E$106,5,FALSE)</f>
        <v>13</v>
      </c>
      <c r="M10" s="297"/>
      <c r="N10" s="134"/>
    </row>
    <row r="11" spans="1:14">
      <c r="A11" s="296" t="s">
        <v>694</v>
      </c>
      <c r="B11" s="174">
        <v>2.68</v>
      </c>
      <c r="C11" s="174">
        <f>VLOOKUP(A11,PopProjection3!A:I,2,FALSE)</f>
        <v>137501</v>
      </c>
      <c r="D11" s="121">
        <f>C11/B11</f>
        <v>51306.343283582086</v>
      </c>
      <c r="E11" s="134">
        <f>VLOOKUP(A11,PopProjection3!$A$4:$E$105,5,FALSE)</f>
        <v>16.100000000000001</v>
      </c>
      <c r="F11" s="134">
        <f>VLOOKUP(A11,PopProjection4!$A$6:$E$106,5,FALSE)</f>
        <v>9.6999999999999993</v>
      </c>
      <c r="N11" s="134"/>
    </row>
    <row r="12" spans="1:14">
      <c r="A12" s="53" t="s">
        <v>713</v>
      </c>
      <c r="B12" s="174">
        <v>2.33</v>
      </c>
      <c r="C12" s="174">
        <f>VLOOKUP(A12,PopProjection3!A:I,2,FALSE)</f>
        <v>102051</v>
      </c>
      <c r="D12" s="121">
        <f>C12/B12</f>
        <v>43798.712446351929</v>
      </c>
      <c r="E12" s="134">
        <f>VLOOKUP(A12,PopProjection3!$A$4:$E$105,5,FALSE)</f>
        <v>12.8</v>
      </c>
      <c r="F12" s="134">
        <f>VLOOKUP(A12,PopProjection4!$A$6:$E$106,5,FALSE)</f>
        <v>6.7</v>
      </c>
      <c r="N12" s="134"/>
    </row>
    <row r="13" spans="1:14">
      <c r="E13" s="91">
        <f>((E10*D10)+(E11*D11)+(E12*D12))/SUM(D10:D12)/100</f>
        <v>0.15728065805970723</v>
      </c>
      <c r="F13" s="297">
        <f>AVERAGE(F10:F12)/100</f>
        <v>9.799999999999999E-2</v>
      </c>
      <c r="N13" s="297"/>
    </row>
    <row r="14" spans="1:14">
      <c r="B14" s="174" t="s">
        <v>636</v>
      </c>
      <c r="E14" s="297" t="s">
        <v>636</v>
      </c>
      <c r="F14" s="297"/>
    </row>
    <row r="15" spans="1:14">
      <c r="B15" s="174" t="s">
        <v>771</v>
      </c>
      <c r="E15" s="174" t="s">
        <v>638</v>
      </c>
    </row>
    <row r="16" spans="1:14">
      <c r="B16" s="174" t="s">
        <v>770</v>
      </c>
      <c r="E16" s="174" t="s">
        <v>640</v>
      </c>
    </row>
    <row r="17" spans="1:14">
      <c r="B17" s="174" t="s">
        <v>642</v>
      </c>
    </row>
    <row r="19" spans="1:14">
      <c r="A19" s="174" t="s">
        <v>751</v>
      </c>
      <c r="B19" s="27">
        <v>0.5</v>
      </c>
      <c r="C19" s="174" t="s">
        <v>752</v>
      </c>
    </row>
    <row r="20" spans="1:14">
      <c r="A20" s="174" t="s">
        <v>751</v>
      </c>
      <c r="B20" s="174" t="s">
        <v>775</v>
      </c>
    </row>
    <row r="22" spans="1:14">
      <c r="A22" s="174" t="s">
        <v>585</v>
      </c>
      <c r="B22" s="46"/>
      <c r="D22" s="27"/>
      <c r="E22" s="27"/>
      <c r="K22" s="174" t="s">
        <v>580</v>
      </c>
      <c r="L22" s="46"/>
      <c r="N22" s="27"/>
    </row>
    <row r="23" spans="1:14" ht="43.2">
      <c r="A23" s="292" t="s">
        <v>1</v>
      </c>
      <c r="B23" s="293" t="s">
        <v>644</v>
      </c>
      <c r="C23" s="292" t="s">
        <v>619</v>
      </c>
      <c r="D23" s="292" t="s">
        <v>645</v>
      </c>
      <c r="E23" s="27"/>
      <c r="K23" s="292" t="s">
        <v>1</v>
      </c>
      <c r="L23" s="293" t="s">
        <v>644</v>
      </c>
      <c r="M23" s="292" t="s">
        <v>619</v>
      </c>
      <c r="N23" s="294" t="s">
        <v>645</v>
      </c>
    </row>
    <row r="24" spans="1:14">
      <c r="A24" s="175">
        <v>2020</v>
      </c>
      <c r="B24" s="9">
        <f>SUM(D10:D12)*$B$19</f>
        <v>57905.74215068129</v>
      </c>
      <c r="C24" s="11">
        <f t="shared" ref="C24:C57" si="0">B24*$B$2</f>
        <v>600482.5461025649</v>
      </c>
      <c r="D24" s="11">
        <f>C24/(1+Inputs!$B$3)^(A24-Inputs!$B$4)</f>
        <v>561198.64121735038</v>
      </c>
      <c r="E24" s="27"/>
      <c r="K24" s="175">
        <v>2020</v>
      </c>
      <c r="L24" s="9"/>
      <c r="M24" s="11"/>
      <c r="N24" s="11">
        <f>M24/(1+Inputs!$B$3)^(K24-Inputs!$B$4)</f>
        <v>0</v>
      </c>
    </row>
    <row r="25" spans="1:14">
      <c r="A25" s="175">
        <f t="shared" ref="A25:A58" si="1">A24+1</f>
        <v>2021</v>
      </c>
      <c r="B25" s="9">
        <f>B24*(1+$E$13/10)</f>
        <v>58816.487473770772</v>
      </c>
      <c r="C25" s="11">
        <f t="shared" si="0"/>
        <v>609926.97510300286</v>
      </c>
      <c r="D25" s="11">
        <f>C25/(1+Inputs!$B$3)^(A25-Inputs!$B$4)</f>
        <v>532733.84147349361</v>
      </c>
      <c r="E25" s="27"/>
      <c r="K25" s="175">
        <v>2021</v>
      </c>
      <c r="L25" s="9"/>
      <c r="M25" s="11"/>
      <c r="N25" s="11">
        <f>M25/(1+Inputs!$B$3)^(K25-Inputs!$B$4)</f>
        <v>0</v>
      </c>
    </row>
    <row r="26" spans="1:14">
      <c r="A26" s="175">
        <f t="shared" si="1"/>
        <v>2022</v>
      </c>
      <c r="B26" s="9">
        <f t="shared" ref="B26:B33" si="2">B25*(1+$E$13/10)</f>
        <v>59741.557059234285</v>
      </c>
      <c r="C26" s="11">
        <f t="shared" si="0"/>
        <v>619519.94670425949</v>
      </c>
      <c r="D26" s="11">
        <f>C26/(1+Inputs!$B$3)^(A26-Inputs!$B$4)</f>
        <v>505712.81718622078</v>
      </c>
      <c r="E26" s="27"/>
      <c r="K26" s="175">
        <v>2022</v>
      </c>
      <c r="L26" s="9"/>
      <c r="M26" s="11"/>
      <c r="N26" s="11">
        <f>M26/(1+Inputs!$B$3)^(K26-Inputs!$B$4)</f>
        <v>0</v>
      </c>
    </row>
    <row r="27" spans="1:14">
      <c r="A27" s="175">
        <f t="shared" si="1"/>
        <v>2023</v>
      </c>
      <c r="B27" s="9">
        <f t="shared" si="2"/>
        <v>60681.176200013069</v>
      </c>
      <c r="C27" s="11">
        <f t="shared" si="0"/>
        <v>629263.79719413549</v>
      </c>
      <c r="D27" s="11">
        <f>C27/(1+Inputs!$B$3)^(A27-Inputs!$B$4)</f>
        <v>480062.33799425088</v>
      </c>
      <c r="E27" s="27"/>
      <c r="K27" s="175">
        <v>2023</v>
      </c>
      <c r="L27" s="9"/>
      <c r="M27" s="11"/>
      <c r="N27" s="11">
        <f>M27/(1+Inputs!$B$3)^(K27-Inputs!$B$4)</f>
        <v>0</v>
      </c>
    </row>
    <row r="28" spans="1:14">
      <c r="A28" s="175">
        <f t="shared" si="1"/>
        <v>2024</v>
      </c>
      <c r="B28" s="9">
        <f t="shared" si="2"/>
        <v>61635.573732470577</v>
      </c>
      <c r="C28" s="11">
        <f t="shared" si="0"/>
        <v>639160.89960571984</v>
      </c>
      <c r="D28" s="11">
        <f>C28/(1+Inputs!$B$3)^(A28-Inputs!$B$4)</f>
        <v>455712.88788522669</v>
      </c>
      <c r="E28" s="27"/>
      <c r="K28" s="175">
        <v>2024</v>
      </c>
      <c r="L28" s="9"/>
      <c r="M28" s="11"/>
      <c r="N28" s="11">
        <f>M28/(1+Inputs!$B$3)^(K28-Inputs!$B$4)</f>
        <v>0</v>
      </c>
    </row>
    <row r="29" spans="1:14">
      <c r="A29" s="175">
        <f t="shared" si="1"/>
        <v>2025</v>
      </c>
      <c r="B29" s="9">
        <f t="shared" si="2"/>
        <v>62604.982092123631</v>
      </c>
      <c r="C29" s="11">
        <f t="shared" si="0"/>
        <v>649213.66429532203</v>
      </c>
      <c r="D29" s="11">
        <f>C29/(1+Inputs!$B$3)^(A29-Inputs!$B$4)</f>
        <v>432598.47679861169</v>
      </c>
      <c r="E29" s="27"/>
      <c r="K29" s="175">
        <f>K28+1</f>
        <v>2025</v>
      </c>
      <c r="L29" s="9"/>
      <c r="M29" s="11"/>
      <c r="N29" s="11">
        <f>M29/(1+Inputs!$B$3)^(K29-Inputs!$B$4)</f>
        <v>0</v>
      </c>
    </row>
    <row r="30" spans="1:14">
      <c r="A30" s="175">
        <f t="shared" si="1"/>
        <v>2026</v>
      </c>
      <c r="B30" s="9">
        <f t="shared" si="2"/>
        <v>63589.637370250166</v>
      </c>
      <c r="C30" s="11">
        <f t="shared" si="0"/>
        <v>659424.53952949413</v>
      </c>
      <c r="D30" s="11">
        <f>C30/(1+Inputs!$B$3)^(A30-Inputs!$B$4)</f>
        <v>410656.46178435779</v>
      </c>
      <c r="E30" s="27"/>
      <c r="K30" s="175">
        <f t="shared" ref="K30:K58" si="3">K29+1</f>
        <v>2026</v>
      </c>
      <c r="L30" s="9"/>
      <c r="M30" s="11"/>
      <c r="N30" s="11">
        <f>M30/(1+Inputs!$B$3)^(K30-Inputs!$B$4)</f>
        <v>0</v>
      </c>
    </row>
    <row r="31" spans="1:14">
      <c r="A31" s="175">
        <f t="shared" si="1"/>
        <v>2027</v>
      </c>
      <c r="B31" s="9">
        <f t="shared" si="2"/>
        <v>64589.779371387267</v>
      </c>
      <c r="C31" s="11">
        <f t="shared" si="0"/>
        <v>669796.01208128594</v>
      </c>
      <c r="D31" s="11">
        <f>C31/(1+Inputs!$B$3)^(A31-Inputs!$B$4)</f>
        <v>389827.37723266287</v>
      </c>
      <c r="E31" s="27"/>
      <c r="K31" s="175">
        <f t="shared" si="3"/>
        <v>2027</v>
      </c>
      <c r="L31" s="9"/>
      <c r="M31" s="11"/>
      <c r="N31" s="11">
        <f>M31/(1+Inputs!$B$3)^(K31-Inputs!$B$4)</f>
        <v>0</v>
      </c>
    </row>
    <row r="32" spans="1:14">
      <c r="A32" s="175">
        <f t="shared" si="1"/>
        <v>2028</v>
      </c>
      <c r="B32" s="9">
        <f t="shared" si="2"/>
        <v>65605.651671733576</v>
      </c>
      <c r="C32" s="11">
        <f t="shared" si="0"/>
        <v>680330.6078358771</v>
      </c>
      <c r="D32" s="11">
        <f>C32/(1+Inputs!$B$3)^(A32-Inputs!$B$4)</f>
        <v>370054.77371471695</v>
      </c>
      <c r="E32" s="27"/>
      <c r="K32" s="175">
        <f t="shared" si="3"/>
        <v>2028</v>
      </c>
      <c r="L32" s="9"/>
      <c r="M32" s="11"/>
      <c r="N32" s="11">
        <f>M32/(1+Inputs!$B$3)^(K32-Inputs!$B$4)</f>
        <v>0</v>
      </c>
    </row>
    <row r="33" spans="1:14">
      <c r="A33" s="175">
        <f t="shared" si="1"/>
        <v>2029</v>
      </c>
      <c r="B33" s="9">
        <f t="shared" si="2"/>
        <v>66637.501678470187</v>
      </c>
      <c r="C33" s="11">
        <f t="shared" si="0"/>
        <v>691030.89240573579</v>
      </c>
      <c r="D33" s="11">
        <f>C33/(1+Inputs!$B$3)^(A33-Inputs!$B$4)</f>
        <v>351285.0649976781</v>
      </c>
      <c r="E33" s="27"/>
      <c r="K33" s="175">
        <f t="shared" si="3"/>
        <v>2029</v>
      </c>
      <c r="L33" s="9"/>
      <c r="M33" s="11"/>
      <c r="N33" s="11">
        <f>M33/(1+Inputs!$B$3)^(K33-Inputs!$B$4)</f>
        <v>0</v>
      </c>
    </row>
    <row r="34" spans="1:14">
      <c r="A34" s="175">
        <f t="shared" si="1"/>
        <v>2030</v>
      </c>
      <c r="B34" s="9">
        <f>B33*(1+$E$13/7)</f>
        <v>68134.757409248006</v>
      </c>
      <c r="C34" s="11">
        <f t="shared" si="0"/>
        <v>706557.43433390174</v>
      </c>
      <c r="D34" s="11">
        <f>C34/(1+Inputs!$B$3)^(A34-Inputs!$B$4)</f>
        <v>335680.34728613199</v>
      </c>
      <c r="E34" s="27"/>
      <c r="K34" s="175">
        <f t="shared" si="3"/>
        <v>2030</v>
      </c>
      <c r="L34" s="9"/>
      <c r="M34" s="11"/>
      <c r="N34" s="11">
        <f>M34/(1+Inputs!$B$3)^(K34-Inputs!$B$4)</f>
        <v>0</v>
      </c>
    </row>
    <row r="35" spans="1:14">
      <c r="A35" s="175">
        <f t="shared" si="1"/>
        <v>2031</v>
      </c>
      <c r="B35" s="9">
        <f t="shared" ref="B35:B58" si="4">B34*(1+$E$13/7)</f>
        <v>69665.654478114448</v>
      </c>
      <c r="C35" s="11">
        <f t="shared" si="0"/>
        <v>722432.83693804673</v>
      </c>
      <c r="D35" s="11">
        <f>C35/(1+Inputs!$B$3)^(A35-Inputs!$B$4)</f>
        <v>320768.81934870477</v>
      </c>
      <c r="E35" s="27"/>
      <c r="K35" s="175">
        <f t="shared" si="3"/>
        <v>2031</v>
      </c>
      <c r="L35" s="9"/>
      <c r="M35" s="11"/>
      <c r="N35" s="11">
        <f>M35/(1+Inputs!$B$3)^(K35-Inputs!$B$4)</f>
        <v>0</v>
      </c>
    </row>
    <row r="36" spans="1:14">
      <c r="A36" s="175">
        <f t="shared" si="1"/>
        <v>2032</v>
      </c>
      <c r="B36" s="9">
        <f t="shared" si="4"/>
        <v>71230.948761039894</v>
      </c>
      <c r="C36" s="11">
        <f t="shared" si="0"/>
        <v>738664.93865198363</v>
      </c>
      <c r="D36" s="11">
        <f>C36/(1+Inputs!$B$3)^(A36-Inputs!$B$4)</f>
        <v>306519.68844234088</v>
      </c>
      <c r="E36" s="27"/>
      <c r="K36" s="175">
        <f t="shared" si="3"/>
        <v>2032</v>
      </c>
      <c r="L36" s="9"/>
      <c r="M36" s="11"/>
      <c r="N36" s="11">
        <f>M36/(1+Inputs!$B$3)^(K36-Inputs!$B$4)</f>
        <v>0</v>
      </c>
    </row>
    <row r="37" spans="1:14">
      <c r="A37" s="175">
        <f t="shared" si="1"/>
        <v>2033</v>
      </c>
      <c r="B37" s="9">
        <f t="shared" si="4"/>
        <v>72831.413117518998</v>
      </c>
      <c r="C37" s="11">
        <f t="shared" si="0"/>
        <v>755261.754028672</v>
      </c>
      <c r="D37" s="11">
        <f>C37/(1+Inputs!$B$3)^(A37-Inputs!$B$4)</f>
        <v>292903.52969330503</v>
      </c>
      <c r="E37" s="27"/>
      <c r="K37" s="175">
        <f t="shared" si="3"/>
        <v>2033</v>
      </c>
      <c r="L37" s="9"/>
      <c r="M37" s="11"/>
      <c r="N37" s="11">
        <f>M37/(1+Inputs!$B$3)^(K37-Inputs!$B$4)</f>
        <v>0</v>
      </c>
    </row>
    <row r="38" spans="1:14">
      <c r="A38" s="175">
        <f t="shared" si="1"/>
        <v>2034</v>
      </c>
      <c r="B38" s="9">
        <f t="shared" si="4"/>
        <v>74467.837772167826</v>
      </c>
      <c r="C38" s="11">
        <f t="shared" si="0"/>
        <v>772231.47769738035</v>
      </c>
      <c r="D38" s="11">
        <f>C38/(1+Inputs!$B$3)^(A38-Inputs!$B$4)</f>
        <v>279892.22533395316</v>
      </c>
      <c r="E38" s="27"/>
      <c r="K38" s="175">
        <f t="shared" si="3"/>
        <v>2034</v>
      </c>
      <c r="L38" s="9"/>
      <c r="M38" s="11"/>
      <c r="N38" s="11">
        <f>M38/(1+Inputs!$B$3)^(K38-Inputs!$B$4)</f>
        <v>0</v>
      </c>
    </row>
    <row r="39" spans="1:14">
      <c r="A39" s="175">
        <f t="shared" si="1"/>
        <v>2035</v>
      </c>
      <c r="B39" s="9">
        <f t="shared" si="4"/>
        <v>76141.030704894991</v>
      </c>
      <c r="C39" s="11">
        <f t="shared" si="0"/>
        <v>789582.48840976099</v>
      </c>
      <c r="D39" s="11">
        <f>C39/(1+Inputs!$B$3)^(A39-Inputs!$B$4)</f>
        <v>267458.90663871728</v>
      </c>
      <c r="E39" s="27"/>
      <c r="K39" s="175">
        <f t="shared" si="3"/>
        <v>2035</v>
      </c>
      <c r="L39" s="9"/>
      <c r="M39" s="11"/>
      <c r="N39" s="11">
        <f>M39/(1+Inputs!$B$3)^(K39-Inputs!$B$4)</f>
        <v>0</v>
      </c>
    </row>
    <row r="40" spans="1:14">
      <c r="A40" s="175">
        <f t="shared" si="1"/>
        <v>2036</v>
      </c>
      <c r="B40" s="9">
        <f t="shared" si="4"/>
        <v>77851.818049839319</v>
      </c>
      <c r="C40" s="11">
        <f t="shared" si="0"/>
        <v>807323.35317683371</v>
      </c>
      <c r="D40" s="11">
        <f>C40/(1+Inputs!$B$3)^(A40-Inputs!$B$4)</f>
        <v>255577.89843939766</v>
      </c>
      <c r="E40" s="27"/>
      <c r="K40" s="175">
        <f t="shared" si="3"/>
        <v>2036</v>
      </c>
      <c r="L40" s="9"/>
      <c r="M40" s="11"/>
      <c r="N40" s="11">
        <f>M40/(1+Inputs!$B$3)^(K40-Inputs!$B$4)</f>
        <v>0</v>
      </c>
    </row>
    <row r="41" spans="1:14">
      <c r="A41" s="175">
        <f t="shared" si="1"/>
        <v>2037</v>
      </c>
      <c r="B41" s="9">
        <f t="shared" si="4"/>
        <v>79601.04450327123</v>
      </c>
      <c r="C41" s="11">
        <f t="shared" si="0"/>
        <v>825462.83149892255</v>
      </c>
      <c r="D41" s="11">
        <f>C41/(1+Inputs!$B$3)^(A41-Inputs!$B$4)</f>
        <v>244224.6661051868</v>
      </c>
      <c r="E41" s="27"/>
      <c r="K41" s="175">
        <f t="shared" si="3"/>
        <v>2037</v>
      </c>
      <c r="L41" s="9"/>
      <c r="M41" s="11"/>
      <c r="N41" s="11">
        <f>M41/(1+Inputs!$B$3)^(K41-Inputs!$B$4)</f>
        <v>0</v>
      </c>
    </row>
    <row r="42" spans="1:14">
      <c r="A42" s="175">
        <f t="shared" si="1"/>
        <v>2038</v>
      </c>
      <c r="B42" s="9">
        <f t="shared" si="4"/>
        <v>81389.573740659034</v>
      </c>
      <c r="C42" s="11">
        <f t="shared" si="0"/>
        <v>844009.87969063409</v>
      </c>
      <c r="D42" s="11">
        <f>C42/(1+Inputs!$B$3)^(A42-Inputs!$B$4)</f>
        <v>233375.76487793642</v>
      </c>
      <c r="E42" s="27"/>
      <c r="K42" s="175">
        <f t="shared" si="3"/>
        <v>2038</v>
      </c>
      <c r="L42" s="9"/>
      <c r="M42" s="11"/>
      <c r="N42" s="11">
        <f>M42/(1+Inputs!$B$3)^(K42-Inputs!$B$4)</f>
        <v>0</v>
      </c>
    </row>
    <row r="43" spans="1:14">
      <c r="A43" s="175">
        <f t="shared" si="1"/>
        <v>2039</v>
      </c>
      <c r="B43" s="9">
        <f t="shared" si="4"/>
        <v>83218.288843106173</v>
      </c>
      <c r="C43" s="11">
        <f t="shared" si="0"/>
        <v>862973.65530301095</v>
      </c>
      <c r="D43" s="11">
        <f>C43/(1+Inputs!$B$3)^(A43-Inputs!$B$4)</f>
        <v>223008.79145804336</v>
      </c>
      <c r="E43" s="27"/>
      <c r="K43" s="175">
        <f t="shared" si="3"/>
        <v>2039</v>
      </c>
      <c r="L43" s="9"/>
      <c r="M43" s="11"/>
      <c r="N43" s="11">
        <f>M43/(1+Inputs!$B$3)^(K43-Inputs!$B$4)</f>
        <v>0</v>
      </c>
    </row>
    <row r="44" spans="1:14">
      <c r="A44" s="175">
        <f t="shared" si="1"/>
        <v>2040</v>
      </c>
      <c r="B44" s="9">
        <f t="shared" si="4"/>
        <v>85088.092733369966</v>
      </c>
      <c r="C44" s="11">
        <f t="shared" si="0"/>
        <v>882363.52164504642</v>
      </c>
      <c r="D44" s="11">
        <f>C44/(1+Inputs!$B$3)^(A44-Inputs!$B$4)</f>
        <v>213102.33774097788</v>
      </c>
      <c r="E44" s="27"/>
      <c r="K44" s="175">
        <f t="shared" si="3"/>
        <v>2040</v>
      </c>
      <c r="L44" s="9"/>
      <c r="M44" s="11"/>
      <c r="N44" s="11">
        <f>M44/(1+Inputs!$B$3)^(K44-Inputs!$B$4)</f>
        <v>0</v>
      </c>
    </row>
    <row r="45" spans="1:14">
      <c r="A45" s="175">
        <f t="shared" si="1"/>
        <v>2041</v>
      </c>
      <c r="B45" s="9">
        <f t="shared" si="4"/>
        <v>86999.908621677096</v>
      </c>
      <c r="C45" s="11">
        <f t="shared" si="0"/>
        <v>902189.05240679136</v>
      </c>
      <c r="D45" s="11">
        <f>C45/(1+Inputs!$B$3)^(A45-Inputs!$B$4)</f>
        <v>203635.94660891968</v>
      </c>
      <c r="E45" s="27"/>
      <c r="K45" s="175">
        <f t="shared" si="3"/>
        <v>2041</v>
      </c>
      <c r="L45" s="9"/>
      <c r="M45" s="11"/>
      <c r="N45" s="11">
        <f>M45/(1+Inputs!$B$3)^(K45-Inputs!$B$4)</f>
        <v>0</v>
      </c>
    </row>
    <row r="46" spans="1:14">
      <c r="A46" s="175">
        <f t="shared" si="1"/>
        <v>2042</v>
      </c>
      <c r="B46" s="9">
        <f t="shared" si="4"/>
        <v>88954.680461555923</v>
      </c>
      <c r="C46" s="11">
        <f t="shared" si="0"/>
        <v>922460.0363863348</v>
      </c>
      <c r="D46" s="11">
        <f>C46/(1+Inputs!$B$3)^(A46-Inputs!$B$4)</f>
        <v>194590.0696862083</v>
      </c>
      <c r="E46" s="27"/>
      <c r="K46" s="175">
        <f t="shared" si="3"/>
        <v>2042</v>
      </c>
      <c r="L46" s="9"/>
      <c r="M46" s="11"/>
      <c r="N46" s="11">
        <f>M46/(1+Inputs!$B$3)^(K46-Inputs!$B$4)</f>
        <v>0</v>
      </c>
    </row>
    <row r="47" spans="1:14">
      <c r="A47" s="175">
        <f t="shared" si="1"/>
        <v>2043</v>
      </c>
      <c r="B47" s="9">
        <f t="shared" si="4"/>
        <v>90953.373415910857</v>
      </c>
      <c r="C47" s="11">
        <f t="shared" si="0"/>
        <v>943186.48232299555</v>
      </c>
      <c r="D47" s="11">
        <f>C47/(1+Inputs!$B$3)^(A47-Inputs!$B$4)</f>
        <v>185946.02697137374</v>
      </c>
      <c r="E47" s="27"/>
      <c r="K47" s="175">
        <f t="shared" si="3"/>
        <v>2043</v>
      </c>
      <c r="L47" s="9"/>
      <c r="M47" s="11"/>
      <c r="N47" s="11">
        <f>M47/(1+Inputs!$B$3)^(K47-Inputs!$B$4)</f>
        <v>0</v>
      </c>
    </row>
    <row r="48" spans="1:14">
      <c r="A48" s="175">
        <f t="shared" si="1"/>
        <v>2044</v>
      </c>
      <c r="B48" s="9">
        <f t="shared" si="4"/>
        <v>92996.97433356868</v>
      </c>
      <c r="C48" s="11">
        <f t="shared" si="0"/>
        <v>964378.62383910711</v>
      </c>
      <c r="D48" s="11">
        <f>C48/(1+Inputs!$B$3)^(A48-Inputs!$B$4)</f>
        <v>177685.96826238476</v>
      </c>
      <c r="E48" s="27"/>
      <c r="K48" s="175">
        <f t="shared" si="3"/>
        <v>2044</v>
      </c>
      <c r="L48" s="9"/>
      <c r="M48" s="11"/>
      <c r="N48" s="11">
        <f>M48/(1+Inputs!$B$3)^(K48-Inputs!$B$4)</f>
        <v>0</v>
      </c>
    </row>
    <row r="49" spans="1:14">
      <c r="A49" s="175">
        <f t="shared" si="1"/>
        <v>2045</v>
      </c>
      <c r="B49" s="9">
        <f t="shared" si="4"/>
        <v>95086.492236532315</v>
      </c>
      <c r="C49" s="11">
        <f t="shared" si="0"/>
        <v>986046.92449284007</v>
      </c>
      <c r="D49" s="11">
        <f>C49/(1+Inputs!$B$3)^(A49-Inputs!$B$4)</f>
        <v>169792.83629545764</v>
      </c>
      <c r="E49" s="27"/>
      <c r="K49" s="175">
        <f t="shared" si="3"/>
        <v>2045</v>
      </c>
      <c r="L49" s="9"/>
      <c r="M49" s="11"/>
      <c r="N49" s="11">
        <f>M49/(1+Inputs!$B$3)^(K49-Inputs!$B$4)</f>
        <v>0</v>
      </c>
    </row>
    <row r="50" spans="1:14">
      <c r="A50" s="175">
        <f t="shared" si="1"/>
        <v>2046</v>
      </c>
      <c r="B50" s="9">
        <f t="shared" si="4"/>
        <v>97222.95881818248</v>
      </c>
      <c r="C50" s="11">
        <f t="shared" si="0"/>
        <v>1008202.0829445523</v>
      </c>
      <c r="D50" s="11">
        <f>C50/(1+Inputs!$B$3)^(A50-Inputs!$B$4)</f>
        <v>162250.33152130537</v>
      </c>
      <c r="E50" s="27"/>
      <c r="K50" s="175">
        <f t="shared" si="3"/>
        <v>2046</v>
      </c>
      <c r="L50" s="9"/>
      <c r="M50" s="11"/>
      <c r="N50" s="11">
        <f>M50/(1+Inputs!$B$3)^(K50-Inputs!$B$4)</f>
        <v>0</v>
      </c>
    </row>
    <row r="51" spans="1:14">
      <c r="A51" s="175">
        <f t="shared" si="1"/>
        <v>2047</v>
      </c>
      <c r="B51" s="9">
        <f t="shared" si="4"/>
        <v>99407.42895267329</v>
      </c>
      <c r="C51" s="11">
        <f t="shared" si="0"/>
        <v>1030855.0382392219</v>
      </c>
      <c r="D51" s="11">
        <f>C51/(1+Inputs!$B$3)^(A51-Inputs!$B$4)</f>
        <v>155042.87844609004</v>
      </c>
      <c r="E51" s="27"/>
      <c r="K51" s="175">
        <f t="shared" si="3"/>
        <v>2047</v>
      </c>
      <c r="L51" s="9"/>
      <c r="M51" s="11"/>
      <c r="N51" s="11">
        <f>M51/(1+Inputs!$B$3)^(K51-Inputs!$B$4)</f>
        <v>0</v>
      </c>
    </row>
    <row r="52" spans="1:14">
      <c r="A52" s="175">
        <f t="shared" si="1"/>
        <v>2048</v>
      </c>
      <c r="B52" s="9">
        <f t="shared" si="4"/>
        <v>101640.98121577331</v>
      </c>
      <c r="C52" s="11">
        <f t="shared" si="0"/>
        <v>1054016.9752075691</v>
      </c>
      <c r="D52" s="11">
        <f>C52/(1+Inputs!$B$3)^(A52-Inputs!$B$4)</f>
        <v>148155.59346757043</v>
      </c>
      <c r="E52" s="27"/>
      <c r="K52" s="175">
        <f t="shared" si="3"/>
        <v>2048</v>
      </c>
      <c r="L52" s="9"/>
      <c r="M52" s="11"/>
      <c r="N52" s="11">
        <f>M52/(1+Inputs!$B$3)^(K52-Inputs!$B$4)</f>
        <v>0</v>
      </c>
    </row>
    <row r="53" spans="1:14">
      <c r="A53" s="175">
        <f t="shared" si="1"/>
        <v>2049</v>
      </c>
      <c r="B53" s="9">
        <f t="shared" si="4"/>
        <v>103924.7184174092</v>
      </c>
      <c r="C53" s="11">
        <f t="shared" si="0"/>
        <v>1077699.3299885334</v>
      </c>
      <c r="D53" s="11">
        <f>C53/(1+Inputs!$B$3)^(A53-Inputs!$B$4)</f>
        <v>141574.25414002661</v>
      </c>
      <c r="E53" s="27"/>
      <c r="K53" s="175">
        <f t="shared" si="3"/>
        <v>2049</v>
      </c>
      <c r="L53" s="9"/>
      <c r="M53" s="11"/>
      <c r="N53" s="11">
        <f>M53/(1+Inputs!$B$3)^(K53-Inputs!$B$4)</f>
        <v>0</v>
      </c>
    </row>
    <row r="54" spans="1:14">
      <c r="A54" s="175">
        <f t="shared" si="1"/>
        <v>2050</v>
      </c>
      <c r="B54" s="9">
        <f t="shared" si="4"/>
        <v>106259.7681461749</v>
      </c>
      <c r="C54" s="11">
        <f t="shared" si="0"/>
        <v>1101913.7956758337</v>
      </c>
      <c r="D54" s="11">
        <f>C54/(1+Inputs!$B$3)^(A54-Inputs!$B$4)</f>
        <v>135285.26980449155</v>
      </c>
      <c r="E54" s="27"/>
      <c r="K54" s="175">
        <f t="shared" si="3"/>
        <v>2050</v>
      </c>
      <c r="L54" s="9"/>
      <c r="M54" s="11"/>
      <c r="N54" s="11">
        <f>M54/(1+Inputs!$B$3)^(K54-Inputs!$B$4)</f>
        <v>0</v>
      </c>
    </row>
    <row r="55" spans="1:14">
      <c r="A55" s="175">
        <f t="shared" si="1"/>
        <v>2051</v>
      </c>
      <c r="B55" s="9">
        <f t="shared" si="4"/>
        <v>108647.28332607524</v>
      </c>
      <c r="C55" s="11">
        <f t="shared" si="0"/>
        <v>1126672.3280914002</v>
      </c>
      <c r="D55" s="11">
        <f>C55/(1+Inputs!$B$3)^(A55-Inputs!$B$4)</f>
        <v>129275.65352364173</v>
      </c>
      <c r="E55" s="27"/>
      <c r="K55" s="175">
        <f t="shared" si="3"/>
        <v>2051</v>
      </c>
      <c r="L55" s="9"/>
      <c r="M55" s="11"/>
      <c r="N55" s="11">
        <f>M55/(1+Inputs!$B$3)^(K55-Inputs!$B$4)</f>
        <v>0</v>
      </c>
    </row>
    <row r="56" spans="1:14">
      <c r="A56" s="175">
        <f t="shared" si="1"/>
        <v>2052</v>
      </c>
      <c r="B56" s="9">
        <f t="shared" si="4"/>
        <v>111088.44278577875</v>
      </c>
      <c r="C56" s="11">
        <f t="shared" si="0"/>
        <v>1151987.1516885257</v>
      </c>
      <c r="D56" s="11">
        <f>C56/(1+Inputs!$B$3)^(A56-Inputs!$B$4)</f>
        <v>123532.99526338973</v>
      </c>
      <c r="E56" s="27"/>
      <c r="K56" s="175">
        <f t="shared" si="3"/>
        <v>2052</v>
      </c>
      <c r="L56" s="9"/>
      <c r="M56" s="11"/>
      <c r="N56" s="11">
        <f>M56/(1+Inputs!$B$3)^(K56-Inputs!$B$4)</f>
        <v>0</v>
      </c>
    </row>
    <row r="57" spans="1:14">
      <c r="A57" s="175">
        <f t="shared" si="1"/>
        <v>2053</v>
      </c>
      <c r="B57" s="9">
        <f t="shared" si="4"/>
        <v>113584.45184066097</v>
      </c>
      <c r="C57" s="11">
        <f t="shared" si="0"/>
        <v>1177870.7655876542</v>
      </c>
      <c r="D57" s="11">
        <f>C57/(1+Inputs!$B$3)^(A57-Inputs!$B$4)</f>
        <v>118045.43626579986</v>
      </c>
      <c r="E57" s="27"/>
      <c r="K57" s="175">
        <f t="shared" si="3"/>
        <v>2053</v>
      </c>
      <c r="L57" s="9"/>
      <c r="M57" s="11"/>
      <c r="N57" s="11">
        <f>M57/(1+Inputs!$B$3)^(K57-Inputs!$B$4)</f>
        <v>0</v>
      </c>
    </row>
    <row r="58" spans="1:14">
      <c r="A58" s="175">
        <f t="shared" si="1"/>
        <v>2054</v>
      </c>
      <c r="B58" s="9">
        <f t="shared" si="4"/>
        <v>116136.5428879253</v>
      </c>
      <c r="C58" s="11">
        <f t="shared" ref="C58" si="5">B58*$B$2</f>
        <v>1204335.9497477852</v>
      </c>
      <c r="D58" s="11">
        <f>C58/(1+Inputs!$B$3)^(A58-Inputs!$B$4)</f>
        <v>112801.64456040443</v>
      </c>
      <c r="E58" s="27"/>
      <c r="K58" s="175">
        <f t="shared" si="3"/>
        <v>2054</v>
      </c>
      <c r="L58" s="9"/>
      <c r="M58" s="11"/>
      <c r="N58" s="11">
        <f>M58/(1+Inputs!$B$3)^(K58-Inputs!$B$4)</f>
        <v>0</v>
      </c>
    </row>
    <row r="59" spans="1:14">
      <c r="A59" s="28" t="s">
        <v>4</v>
      </c>
      <c r="B59" s="154">
        <f>SUM(B28:B57)</f>
        <v>2521051.0486016385</v>
      </c>
      <c r="C59" s="155">
        <f>SUM(C28:C57)</f>
        <v>26143299.373998992</v>
      </c>
      <c r="D59" s="155">
        <f t="shared" ref="D59" si="6">SUM(D28:D57)</f>
        <v>7427461.2780346107</v>
      </c>
      <c r="E59" s="27"/>
      <c r="K59" s="28" t="s">
        <v>4</v>
      </c>
      <c r="L59" s="154">
        <f>SUM(L28:L57)</f>
        <v>0</v>
      </c>
      <c r="M59" s="155">
        <f>SUM(M28:M57)</f>
        <v>0</v>
      </c>
      <c r="N59" s="155">
        <f t="shared" ref="N59" si="7">SUM(N28:N57)</f>
        <v>0</v>
      </c>
    </row>
    <row r="60" spans="1:14">
      <c r="E60" s="27"/>
    </row>
    <row r="61" spans="1:14">
      <c r="E61" s="27"/>
    </row>
    <row r="62" spans="1:14">
      <c r="E62" s="27"/>
    </row>
    <row r="63" spans="1:14" hidden="1">
      <c r="E63" s="27"/>
    </row>
    <row r="64" spans="1:14" hidden="1">
      <c r="E64" s="27"/>
    </row>
    <row r="65" spans="5:5" hidden="1">
      <c r="E65" s="27"/>
    </row>
    <row r="66" spans="5:5" hidden="1">
      <c r="E66" s="27"/>
    </row>
    <row r="67" spans="5:5" hidden="1">
      <c r="E67" s="27"/>
    </row>
    <row r="68" spans="5:5" hidden="1">
      <c r="E68" s="27"/>
    </row>
    <row r="69" spans="5:5" hidden="1">
      <c r="E69" s="27"/>
    </row>
    <row r="70" spans="5:5" hidden="1">
      <c r="E70" s="27"/>
    </row>
    <row r="71" spans="5:5" hidden="1">
      <c r="E71" s="27"/>
    </row>
    <row r="72" spans="5:5" hidden="1">
      <c r="E72" s="27"/>
    </row>
    <row r="73" spans="5:5" hidden="1">
      <c r="E73" s="27"/>
    </row>
    <row r="74" spans="5:5" hidden="1">
      <c r="E74" s="27"/>
    </row>
    <row r="75" spans="5:5" hidden="1">
      <c r="E75" s="27"/>
    </row>
    <row r="76" spans="5:5" hidden="1">
      <c r="E76" s="27"/>
    </row>
  </sheetData>
  <sheetProtection password="90DC" sheet="1" objects="1" scenarios="1"/>
  <hyperlinks>
    <hyperlink ref="A5" r:id="rId1"/>
  </hyperlinks>
  <pageMargins left="0.7" right="0.7" top="0.75" bottom="0.75" header="0.3" footer="0.3"/>
  <pageSetup orientation="portrait" horizontalDpi="300" verticalDpi="3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6" tint="0.59999389629810485"/>
  </sheetPr>
  <dimension ref="A1:V76"/>
  <sheetViews>
    <sheetView zoomScale="85" zoomScaleNormal="85" workbookViewId="0">
      <selection activeCell="D9" sqref="A1:XFD1048576"/>
    </sheetView>
  </sheetViews>
  <sheetFormatPr defaultRowHeight="14.4"/>
  <cols>
    <col min="1" max="1" width="9.109375" style="127"/>
    <col min="2" max="2" width="9.109375" style="129"/>
    <col min="3" max="3" width="12.6640625" style="4" customWidth="1"/>
    <col min="4" max="4" width="10.6640625" customWidth="1"/>
    <col min="5" max="5" width="9.44140625" customWidth="1"/>
    <col min="6" max="6" width="11.21875" style="128" customWidth="1"/>
    <col min="7" max="7" width="11" style="128" customWidth="1"/>
    <col min="8" max="11" width="12.6640625" style="7" customWidth="1"/>
    <col min="14" max="14" width="10.6640625" customWidth="1"/>
    <col min="21" max="21" width="9.77734375" customWidth="1"/>
  </cols>
  <sheetData>
    <row r="1" spans="1:22" s="2" customFormat="1">
      <c r="A1" s="127"/>
      <c r="B1" s="1" t="s">
        <v>175</v>
      </c>
      <c r="C1" s="4"/>
      <c r="F1" s="128"/>
      <c r="G1" s="128"/>
      <c r="H1" s="7"/>
      <c r="I1" s="7"/>
      <c r="J1" s="7"/>
      <c r="K1" s="7"/>
    </row>
    <row r="2" spans="1:22" s="90" customFormat="1">
      <c r="A2" s="127"/>
      <c r="C2" s="4"/>
      <c r="F2" s="128"/>
      <c r="G2" s="128"/>
      <c r="H2" s="7"/>
      <c r="I2" s="7"/>
      <c r="J2" s="7"/>
      <c r="K2" s="7"/>
    </row>
    <row r="3" spans="1:22" s="90" customFormat="1">
      <c r="A3" s="127"/>
      <c r="C3" s="7">
        <f>Inputs!B41</f>
        <v>2000</v>
      </c>
      <c r="D3" s="4" t="str">
        <f>Inputs!A41</f>
        <v>VOC Value of Emissions (2017$) per short ton</v>
      </c>
      <c r="F3" s="128"/>
      <c r="G3" s="128"/>
      <c r="K3" s="7"/>
    </row>
    <row r="4" spans="1:22" s="2" customFormat="1">
      <c r="A4" s="127"/>
      <c r="C4" s="7">
        <f>Inputs!B42</f>
        <v>8300</v>
      </c>
      <c r="D4" s="4" t="str">
        <f>Inputs!A42</f>
        <v>NOx Value of Emissions (2017$) per short ton</v>
      </c>
      <c r="F4" s="128"/>
      <c r="G4" s="128"/>
      <c r="K4" s="7"/>
    </row>
    <row r="5" spans="1:22">
      <c r="B5"/>
      <c r="C5" s="7">
        <f>Inputs!B43</f>
        <v>377800</v>
      </c>
      <c r="D5" s="4" t="str">
        <f>Inputs!A43</f>
        <v>PM Value of Emissions (2017$) per short ton</v>
      </c>
    </row>
    <row r="6" spans="1:22" s="84" customFormat="1">
      <c r="A6" s="127"/>
      <c r="C6" s="7">
        <f>Inputs!B44</f>
        <v>48900</v>
      </c>
      <c r="D6" s="4" t="str">
        <f>Inputs!A44</f>
        <v>SOx Value of Emissions (2017$) per short ton</v>
      </c>
      <c r="F6" s="128"/>
      <c r="G6" s="128"/>
      <c r="K6" s="7"/>
    </row>
    <row r="7" spans="1:22" s="90" customFormat="1">
      <c r="A7" s="127"/>
      <c r="C7" s="4"/>
      <c r="F7" s="128"/>
      <c r="G7" s="128"/>
      <c r="H7" s="7"/>
      <c r="I7" s="7"/>
      <c r="J7" s="7"/>
      <c r="K7" s="7"/>
    </row>
    <row r="8" spans="1:22" s="90" customFormat="1">
      <c r="A8" s="127"/>
      <c r="B8" s="84" t="s">
        <v>585</v>
      </c>
      <c r="C8" s="4"/>
      <c r="F8" s="128"/>
      <c r="G8" s="128"/>
      <c r="H8" s="7"/>
      <c r="I8" s="7"/>
      <c r="J8" s="7"/>
      <c r="K8" s="7"/>
      <c r="M8" s="90" t="s">
        <v>580</v>
      </c>
    </row>
    <row r="9" spans="1:22" s="84" customFormat="1" ht="14.4" customHeight="1">
      <c r="A9" s="127"/>
      <c r="B9" s="452" t="s">
        <v>1</v>
      </c>
      <c r="C9" s="453" t="s">
        <v>164</v>
      </c>
      <c r="D9" s="454" t="s">
        <v>766</v>
      </c>
      <c r="E9" s="454"/>
      <c r="F9" s="455" t="s">
        <v>202</v>
      </c>
      <c r="G9" s="455"/>
      <c r="H9" s="456" t="s">
        <v>7</v>
      </c>
      <c r="I9" s="456"/>
      <c r="J9" s="456"/>
      <c r="K9" s="456"/>
      <c r="M9" s="452" t="s">
        <v>1</v>
      </c>
      <c r="N9" s="453" t="s">
        <v>164</v>
      </c>
      <c r="O9" s="454" t="s">
        <v>766</v>
      </c>
      <c r="P9" s="454"/>
      <c r="Q9" s="455" t="s">
        <v>202</v>
      </c>
      <c r="R9" s="455"/>
      <c r="S9" s="456" t="s">
        <v>7</v>
      </c>
      <c r="T9" s="456"/>
      <c r="U9" s="456"/>
      <c r="V9" s="456"/>
    </row>
    <row r="10" spans="1:22" s="84" customFormat="1" ht="57.6">
      <c r="A10" s="127"/>
      <c r="B10" s="452"/>
      <c r="C10" s="453"/>
      <c r="D10" s="113" t="s">
        <v>6</v>
      </c>
      <c r="E10" s="113" t="s">
        <v>18</v>
      </c>
      <c r="F10" s="145" t="s">
        <v>203</v>
      </c>
      <c r="G10" s="145" t="s">
        <v>204</v>
      </c>
      <c r="H10" s="146" t="s">
        <v>8</v>
      </c>
      <c r="I10" s="146" t="s">
        <v>18</v>
      </c>
      <c r="J10" s="146" t="s">
        <v>138</v>
      </c>
      <c r="K10" s="146" t="s">
        <v>27</v>
      </c>
      <c r="M10" s="452"/>
      <c r="N10" s="453"/>
      <c r="O10" s="113" t="s">
        <v>6</v>
      </c>
      <c r="P10" s="113" t="s">
        <v>18</v>
      </c>
      <c r="Q10" s="145" t="s">
        <v>203</v>
      </c>
      <c r="R10" s="145" t="s">
        <v>204</v>
      </c>
      <c r="S10" s="146" t="s">
        <v>8</v>
      </c>
      <c r="T10" s="146" t="s">
        <v>18</v>
      </c>
      <c r="U10" s="146" t="s">
        <v>138</v>
      </c>
      <c r="V10" s="146" t="s">
        <v>27</v>
      </c>
    </row>
    <row r="11" spans="1:22" s="84" customFormat="1">
      <c r="A11" s="127"/>
      <c r="B11" s="147">
        <f>Inputs!$B$8</f>
        <v>2024</v>
      </c>
      <c r="C11" s="9">
        <f>'Travel Time Savings'!C25</f>
        <v>74127.682529862359</v>
      </c>
      <c r="D11" s="18">
        <f>Inputs!$B$47</f>
        <v>2.6829999999999998</v>
      </c>
      <c r="E11" s="18">
        <f>Inputs!$B$48</f>
        <v>3.5150000000000001</v>
      </c>
      <c r="F11" s="12">
        <f>((C11*D11)/1000000)*Inputs!$B$46</f>
        <v>0.21907135630872415</v>
      </c>
      <c r="G11" s="12">
        <f>((C11*E11)/1000000)*Inputs!$B$46</f>
        <v>0.28700552270785146</v>
      </c>
      <c r="H11" s="11">
        <f t="shared" ref="H11:H30" si="0">F11*$C$3</f>
        <v>438.1427126174483</v>
      </c>
      <c r="I11" s="11">
        <f t="shared" ref="I11:I30" si="1">G11*$C$4</f>
        <v>2382.1458384751672</v>
      </c>
      <c r="J11" s="11">
        <f t="shared" ref="J11:J30" si="2">SUM(H11:I11)</f>
        <v>2820.2885510926153</v>
      </c>
      <c r="K11" s="11">
        <f>J11/((1+Inputs!$B$3)^(B11-Inputs!$B$4))</f>
        <v>2010.8267590850544</v>
      </c>
      <c r="M11" s="147">
        <f>'O&amp;M'!J12</f>
        <v>2025</v>
      </c>
      <c r="N11" s="9">
        <f>'Travel Time Savings'!F63</f>
        <v>94243.395399191286</v>
      </c>
      <c r="O11" s="3">
        <f>Inputs!$B$47</f>
        <v>2.6829999999999998</v>
      </c>
      <c r="P11" s="3">
        <f>Inputs!$B$48</f>
        <v>3.5150000000000001</v>
      </c>
      <c r="Q11" s="12">
        <f>((N11*O11)/1000000)*Inputs!$B$46</f>
        <v>0.27851981538641724</v>
      </c>
      <c r="R11" s="12">
        <f>((N11*P11)/1000000)*Inputs!$B$46</f>
        <v>0.36488898661321534</v>
      </c>
      <c r="S11" s="11">
        <f t="shared" ref="S11:S29" si="3">Q11*$C$3</f>
        <v>557.03963077283447</v>
      </c>
      <c r="T11" s="11">
        <f t="shared" ref="T11:T29" si="4">R11*$C$4</f>
        <v>3028.5785888896871</v>
      </c>
      <c r="U11" s="11">
        <f t="shared" ref="U11:U29" si="5">SUM(S11:T11)</f>
        <v>3585.6182196625214</v>
      </c>
      <c r="V11" s="11">
        <f>U11/((1+Inputs!$B$3)^(M11-Inputs!$B$4))</f>
        <v>2389.2488182469292</v>
      </c>
    </row>
    <row r="12" spans="1:22" s="84" customFormat="1">
      <c r="A12" s="127"/>
      <c r="B12" s="147">
        <f>B11+1</f>
        <v>2025</v>
      </c>
      <c r="C12" s="9">
        <f>'Travel Time Savings'!C26</f>
        <v>75239.597767810294</v>
      </c>
      <c r="D12" s="18">
        <f>Inputs!$B$47</f>
        <v>2.6829999999999998</v>
      </c>
      <c r="E12" s="18">
        <f>Inputs!$B$48</f>
        <v>3.5150000000000001</v>
      </c>
      <c r="F12" s="12">
        <f>((C12*D12)/1000000)*Inputs!$B$46</f>
        <v>0.22235742665335506</v>
      </c>
      <c r="G12" s="12">
        <f>((C12*E12)/1000000)*Inputs!$B$46</f>
        <v>0.29131060554846927</v>
      </c>
      <c r="H12" s="11">
        <f t="shared" si="0"/>
        <v>444.7148533067101</v>
      </c>
      <c r="I12" s="11">
        <f t="shared" si="1"/>
        <v>2417.8780260522949</v>
      </c>
      <c r="J12" s="11">
        <f t="shared" si="2"/>
        <v>2862.5928793590051</v>
      </c>
      <c r="K12" s="11">
        <f>J12/((1+Inputs!$B$3)^(B12-Inputs!$B$4))</f>
        <v>1907.4665051133932</v>
      </c>
      <c r="M12" s="151">
        <f>M11+1</f>
        <v>2026</v>
      </c>
      <c r="N12" s="9">
        <f>'Travel Time Savings'!F64</f>
        <v>95017.948441656466</v>
      </c>
      <c r="O12" s="3">
        <f>Inputs!$B$47</f>
        <v>2.6829999999999998</v>
      </c>
      <c r="P12" s="3">
        <f>Inputs!$B$48</f>
        <v>3.5150000000000001</v>
      </c>
      <c r="Q12" s="12">
        <f>((N12*O12)/1000000)*Inputs!$B$46</f>
        <v>0.28080887096936413</v>
      </c>
      <c r="R12" s="12">
        <f>((N12*P12)/1000000)*Inputs!$B$46</f>
        <v>0.36788787978282339</v>
      </c>
      <c r="S12" s="11">
        <f t="shared" si="3"/>
        <v>561.61774193872827</v>
      </c>
      <c r="T12" s="11">
        <f t="shared" si="4"/>
        <v>3053.4694021974342</v>
      </c>
      <c r="U12" s="11">
        <f t="shared" si="5"/>
        <v>3615.0871441361624</v>
      </c>
      <c r="V12" s="11">
        <f>U12/((1+Inputs!$B$3)^(M12-Inputs!$B$4))</f>
        <v>2251.2945859010988</v>
      </c>
    </row>
    <row r="13" spans="1:22" s="84" customFormat="1">
      <c r="A13" s="127"/>
      <c r="B13" s="147">
        <f t="shared" ref="B13:B40" si="6">B12+1</f>
        <v>2026</v>
      </c>
      <c r="C13" s="9">
        <f>'Travel Time Savings'!C27</f>
        <v>76368.19173432744</v>
      </c>
      <c r="D13" s="18">
        <f>Inputs!$B$47</f>
        <v>2.6829999999999998</v>
      </c>
      <c r="E13" s="18">
        <f>Inputs!$B$48</f>
        <v>3.5150000000000001</v>
      </c>
      <c r="F13" s="12">
        <f>((C13*D13)/1000000)*Inputs!$B$46</f>
        <v>0.22569278805315532</v>
      </c>
      <c r="G13" s="12">
        <f>((C13*E13)/1000000)*Inputs!$B$46</f>
        <v>0.29568026463169628</v>
      </c>
      <c r="H13" s="11">
        <f t="shared" si="0"/>
        <v>451.38557610631062</v>
      </c>
      <c r="I13" s="11">
        <f t="shared" si="1"/>
        <v>2454.1461964430791</v>
      </c>
      <c r="J13" s="11">
        <f t="shared" si="2"/>
        <v>2905.5317725493896</v>
      </c>
      <c r="K13" s="11">
        <f>J13/((1+Inputs!$B$3)^(B13-Inputs!$B$4))</f>
        <v>1809.4191613926109</v>
      </c>
      <c r="M13" s="151">
        <f t="shared" ref="M13:M40" si="7">M12+1</f>
        <v>2027</v>
      </c>
      <c r="N13" s="9">
        <f>'Travel Time Savings'!F65</f>
        <v>95798.867260875006</v>
      </c>
      <c r="O13" s="3">
        <f>Inputs!$B$47</f>
        <v>2.6829999999999998</v>
      </c>
      <c r="P13" s="3">
        <f>Inputs!$B$48</f>
        <v>3.5150000000000001</v>
      </c>
      <c r="Q13" s="12">
        <f>((N13*O13)/1000000)*Inputs!$B$46</f>
        <v>0.28311673948831173</v>
      </c>
      <c r="R13" s="12">
        <f>((N13*P13)/1000000)*Inputs!$B$46</f>
        <v>0.3709114197918062</v>
      </c>
      <c r="S13" s="11">
        <f t="shared" si="3"/>
        <v>566.23347897662347</v>
      </c>
      <c r="T13" s="11">
        <f t="shared" si="4"/>
        <v>3078.5647842719914</v>
      </c>
      <c r="U13" s="11">
        <f t="shared" si="5"/>
        <v>3644.7982632486146</v>
      </c>
      <c r="V13" s="11">
        <f>U13/((1+Inputs!$B$3)^(M13-Inputs!$B$4))</f>
        <v>2121.3057735135335</v>
      </c>
    </row>
    <row r="14" spans="1:22" s="84" customFormat="1">
      <c r="A14" s="127"/>
      <c r="B14" s="147">
        <f t="shared" si="6"/>
        <v>2027</v>
      </c>
      <c r="C14" s="9">
        <f>'Travel Time Savings'!C28</f>
        <v>77513.714610342344</v>
      </c>
      <c r="D14" s="18">
        <f>Inputs!$B$47</f>
        <v>2.6829999999999998</v>
      </c>
      <c r="E14" s="18">
        <f>Inputs!$B$48</f>
        <v>3.5150000000000001</v>
      </c>
      <c r="F14" s="12">
        <f>((C14*D14)/1000000)*Inputs!$B$46</f>
        <v>0.22907817987395265</v>
      </c>
      <c r="G14" s="12">
        <f>((C14*E14)/1000000)*Inputs!$B$46</f>
        <v>0.30011546860117172</v>
      </c>
      <c r="H14" s="11">
        <f t="shared" si="0"/>
        <v>458.1563597479053</v>
      </c>
      <c r="I14" s="11">
        <f t="shared" si="1"/>
        <v>2490.9583893897252</v>
      </c>
      <c r="J14" s="11">
        <f t="shared" si="2"/>
        <v>2949.1147491376305</v>
      </c>
      <c r="K14" s="11">
        <f>J14/((1+Inputs!$B$3)^(B14-Inputs!$B$4))</f>
        <v>1716.4116344051404</v>
      </c>
      <c r="M14" s="151">
        <f t="shared" si="7"/>
        <v>2028</v>
      </c>
      <c r="N14" s="9">
        <f>'Travel Time Savings'!F66</f>
        <v>96586.204174908387</v>
      </c>
      <c r="O14" s="3">
        <f>Inputs!$B$47</f>
        <v>2.6829999999999998</v>
      </c>
      <c r="P14" s="3">
        <f>Inputs!$B$48</f>
        <v>3.5150000000000001</v>
      </c>
      <c r="Q14" s="12">
        <f>((N14*O14)/1000000)*Inputs!$B$46</f>
        <v>0.28544357556010902</v>
      </c>
      <c r="R14" s="12">
        <f>((N14*P14)/1000000)*Inputs!$B$46</f>
        <v>0.3739598092037954</v>
      </c>
      <c r="S14" s="11">
        <f t="shared" si="3"/>
        <v>570.88715112021805</v>
      </c>
      <c r="T14" s="11">
        <f t="shared" si="4"/>
        <v>3103.8664163915018</v>
      </c>
      <c r="U14" s="11">
        <f t="shared" si="5"/>
        <v>3674.7535675117197</v>
      </c>
      <c r="V14" s="11">
        <f>U14/((1+Inputs!$B$3)^(M14-Inputs!$B$4))</f>
        <v>1998.8224610510993</v>
      </c>
    </row>
    <row r="15" spans="1:22" s="84" customFormat="1">
      <c r="A15" s="127"/>
      <c r="B15" s="147">
        <f t="shared" si="6"/>
        <v>2028</v>
      </c>
      <c r="C15" s="9">
        <f>'Travel Time Savings'!C29</f>
        <v>78676.420329497472</v>
      </c>
      <c r="D15" s="18">
        <f>Inputs!$B$47</f>
        <v>2.6829999999999998</v>
      </c>
      <c r="E15" s="18">
        <f>Inputs!$B$48</f>
        <v>3.5150000000000001</v>
      </c>
      <c r="F15" s="12">
        <f>((C15*D15)/1000000)*Inputs!$B$46</f>
        <v>0.23251435257206193</v>
      </c>
      <c r="G15" s="12">
        <f>((C15*E15)/1000000)*Inputs!$B$46</f>
        <v>0.30461720063018927</v>
      </c>
      <c r="H15" s="11">
        <f t="shared" si="0"/>
        <v>465.02870514412388</v>
      </c>
      <c r="I15" s="11">
        <f t="shared" si="1"/>
        <v>2528.3227652305709</v>
      </c>
      <c r="J15" s="11">
        <f t="shared" si="2"/>
        <v>2993.3514703746946</v>
      </c>
      <c r="K15" s="11">
        <f>J15/((1+Inputs!$B$3)^(B15-Inputs!$B$4))</f>
        <v>1628.1848681506701</v>
      </c>
      <c r="M15" s="151">
        <f t="shared" si="7"/>
        <v>2029</v>
      </c>
      <c r="N15" s="9">
        <f>'Travel Time Savings'!F67</f>
        <v>97380.011931801651</v>
      </c>
      <c r="O15" s="3">
        <f>Inputs!$B$47</f>
        <v>2.6829999999999998</v>
      </c>
      <c r="P15" s="3">
        <f>Inputs!$B$48</f>
        <v>3.5150000000000001</v>
      </c>
      <c r="Q15" s="12">
        <f>((N15*O15)/1000000)*Inputs!$B$46</f>
        <v>0.28778953507234567</v>
      </c>
      <c r="R15" s="12">
        <f>((N15*P15)/1000000)*Inputs!$B$46</f>
        <v>0.37703325224722151</v>
      </c>
      <c r="S15" s="11">
        <f t="shared" si="3"/>
        <v>575.57907014469129</v>
      </c>
      <c r="T15" s="11">
        <f t="shared" si="4"/>
        <v>3129.3759936519386</v>
      </c>
      <c r="U15" s="11">
        <f t="shared" si="5"/>
        <v>3704.9550637966299</v>
      </c>
      <c r="V15" s="11">
        <f>U15/((1+Inputs!$B$3)^(M15-Inputs!$B$4))</f>
        <v>1883.4112840719552</v>
      </c>
    </row>
    <row r="16" spans="1:22" s="84" customFormat="1">
      <c r="A16" s="127"/>
      <c r="B16" s="147">
        <f t="shared" si="6"/>
        <v>2029</v>
      </c>
      <c r="C16" s="9">
        <f>'Travel Time Savings'!C30</f>
        <v>79856.566634439921</v>
      </c>
      <c r="D16" s="18">
        <f>Inputs!$B$47</f>
        <v>2.6829999999999998</v>
      </c>
      <c r="E16" s="18">
        <f>Inputs!$B$48</f>
        <v>3.5150000000000001</v>
      </c>
      <c r="F16" s="12">
        <f>((C16*D16)/1000000)*Inputs!$B$46</f>
        <v>0.23600206786064279</v>
      </c>
      <c r="G16" s="12">
        <f>((C16*E16)/1000000)*Inputs!$B$46</f>
        <v>0.30918645863964206</v>
      </c>
      <c r="H16" s="11">
        <f t="shared" si="0"/>
        <v>472.00413572128559</v>
      </c>
      <c r="I16" s="11">
        <f t="shared" si="1"/>
        <v>2566.2476067090292</v>
      </c>
      <c r="J16" s="11">
        <f t="shared" si="2"/>
        <v>3038.2517424303151</v>
      </c>
      <c r="K16" s="11">
        <f>J16/((1+Inputs!$B$3)^(B16-Inputs!$B$4))</f>
        <v>1544.4931225915236</v>
      </c>
      <c r="M16" s="151">
        <f t="shared" si="7"/>
        <v>2030</v>
      </c>
      <c r="N16" s="9">
        <f>'Travel Time Savings'!F68</f>
        <v>98180.343713117327</v>
      </c>
      <c r="O16" s="3">
        <f>Inputs!$B$47</f>
        <v>2.6829999999999998</v>
      </c>
      <c r="P16" s="3">
        <f>Inputs!$B$48</f>
        <v>3.5150000000000001</v>
      </c>
      <c r="Q16" s="12">
        <f>((N16*O16)/1000000)*Inputs!$B$46</f>
        <v>0.29015477519379662</v>
      </c>
      <c r="R16" s="12">
        <f>((N16*P16)/1000000)*Inputs!$B$46</f>
        <v>0.38013195482899559</v>
      </c>
      <c r="S16" s="11">
        <f t="shared" si="3"/>
        <v>580.30955038759328</v>
      </c>
      <c r="T16" s="11">
        <f t="shared" si="4"/>
        <v>3155.0952250806636</v>
      </c>
      <c r="U16" s="11">
        <f t="shared" si="5"/>
        <v>3735.404775468257</v>
      </c>
      <c r="V16" s="11">
        <f>U16/((1+Inputs!$B$3)^(M16-Inputs!$B$4))</f>
        <v>1774.6639004167594</v>
      </c>
    </row>
    <row r="17" spans="1:22" s="84" customFormat="1">
      <c r="A17" s="127"/>
      <c r="B17" s="147">
        <f t="shared" si="6"/>
        <v>2030</v>
      </c>
      <c r="C17" s="9">
        <f>'Travel Time Savings'!C31</f>
        <v>81054.415133956514</v>
      </c>
      <c r="D17" s="18">
        <f>Inputs!$B$47</f>
        <v>2.6829999999999998</v>
      </c>
      <c r="E17" s="18">
        <f>Inputs!$B$48</f>
        <v>3.5150000000000001</v>
      </c>
      <c r="F17" s="12">
        <f>((C17*D17)/1000000)*Inputs!$B$46</f>
        <v>0.23954209887855243</v>
      </c>
      <c r="G17" s="12">
        <f>((C17*E17)/1000000)*Inputs!$B$46</f>
        <v>0.31382425551923665</v>
      </c>
      <c r="H17" s="11">
        <f t="shared" si="0"/>
        <v>479.08419775710485</v>
      </c>
      <c r="I17" s="11">
        <f t="shared" si="1"/>
        <v>2604.7413208096641</v>
      </c>
      <c r="J17" s="11">
        <f t="shared" si="2"/>
        <v>3083.825518566769</v>
      </c>
      <c r="K17" s="11">
        <f>J17/((1+Inputs!$B$3)^(B17-Inputs!$B$4))</f>
        <v>1465.1032891872858</v>
      </c>
      <c r="M17" s="151">
        <f t="shared" si="7"/>
        <v>2031</v>
      </c>
      <c r="N17" s="9">
        <f>'Travel Time Savings'!F69</f>
        <v>98987.253137498308</v>
      </c>
      <c r="O17" s="3">
        <f>Inputs!$B$47</f>
        <v>2.6829999999999998</v>
      </c>
      <c r="P17" s="3">
        <f>Inputs!$B$48</f>
        <v>3.5150000000000001</v>
      </c>
      <c r="Q17" s="12">
        <f>((N17*O17)/1000000)*Inputs!$B$46</f>
        <v>0.2925394543849506</v>
      </c>
      <c r="R17" s="12">
        <f>((N17*P17)/1000000)*Inputs!$B$46</f>
        <v>0.38325612454830466</v>
      </c>
      <c r="S17" s="11">
        <f t="shared" si="3"/>
        <v>585.0789087699012</v>
      </c>
      <c r="T17" s="11">
        <f t="shared" si="4"/>
        <v>3181.0258337509285</v>
      </c>
      <c r="U17" s="11">
        <f t="shared" si="5"/>
        <v>3766.1047425208299</v>
      </c>
      <c r="V17" s="11">
        <f>U17/((1+Inputs!$B$3)^(M17-Inputs!$B$4))</f>
        <v>1672.1955454324986</v>
      </c>
    </row>
    <row r="18" spans="1:22" s="84" customFormat="1">
      <c r="A18" s="127"/>
      <c r="B18" s="147">
        <f t="shared" si="6"/>
        <v>2031</v>
      </c>
      <c r="C18" s="9">
        <f>'Travel Time Savings'!C32</f>
        <v>82270.231360965859</v>
      </c>
      <c r="D18" s="18">
        <f>Inputs!$B$47</f>
        <v>2.6829999999999998</v>
      </c>
      <c r="E18" s="18">
        <f>Inputs!$B$48</f>
        <v>3.5150000000000001</v>
      </c>
      <c r="F18" s="12">
        <f>((C18*D18)/1000000)*Inputs!$B$46</f>
        <v>0.24313523036173071</v>
      </c>
      <c r="G18" s="12">
        <f>((C18*E18)/1000000)*Inputs!$B$46</f>
        <v>0.31853161935202512</v>
      </c>
      <c r="H18" s="11">
        <f t="shared" si="0"/>
        <v>486.27046072346144</v>
      </c>
      <c r="I18" s="11">
        <f t="shared" si="1"/>
        <v>2643.8124406218085</v>
      </c>
      <c r="J18" s="11">
        <f t="shared" si="2"/>
        <v>3130.0829013452699</v>
      </c>
      <c r="K18" s="11">
        <f>J18/((1+Inputs!$B$3)^(B18-Inputs!$B$4))</f>
        <v>1389.7942416122385</v>
      </c>
      <c r="M18" s="151">
        <f t="shared" si="7"/>
        <v>2032</v>
      </c>
      <c r="N18" s="9">
        <f>'Travel Time Savings'!F70</f>
        <v>99800.794264260141</v>
      </c>
      <c r="O18" s="3">
        <f>Inputs!$B$47</f>
        <v>2.6829999999999998</v>
      </c>
      <c r="P18" s="3">
        <f>Inputs!$B$48</f>
        <v>3.5150000000000001</v>
      </c>
      <c r="Q18" s="12">
        <f>((N18*O18)/1000000)*Inputs!$B$46</f>
        <v>0.29494373240862742</v>
      </c>
      <c r="R18" s="12">
        <f>((N18*P18)/1000000)*Inputs!$B$46</f>
        <v>0.38640597071052013</v>
      </c>
      <c r="S18" s="11">
        <f t="shared" si="3"/>
        <v>589.88746481725479</v>
      </c>
      <c r="T18" s="11">
        <f t="shared" si="4"/>
        <v>3207.1695568973173</v>
      </c>
      <c r="U18" s="11">
        <f t="shared" si="5"/>
        <v>3797.0570217145723</v>
      </c>
      <c r="V18" s="11">
        <f>U18/((1+Inputs!$B$3)^(M18-Inputs!$B$4))</f>
        <v>1575.6436706170825</v>
      </c>
    </row>
    <row r="19" spans="1:22" s="84" customFormat="1">
      <c r="A19" s="127"/>
      <c r="B19" s="147">
        <f t="shared" si="6"/>
        <v>2032</v>
      </c>
      <c r="C19" s="9">
        <f>'Travel Time Savings'!C33</f>
        <v>83504.284831380341</v>
      </c>
      <c r="D19" s="18">
        <f>Inputs!$B$47</f>
        <v>2.6829999999999998</v>
      </c>
      <c r="E19" s="18">
        <f>Inputs!$B$48</f>
        <v>3.5150000000000001</v>
      </c>
      <c r="F19" s="12">
        <f>((C19*D19)/1000000)*Inputs!$B$46</f>
        <v>0.24678225881715665</v>
      </c>
      <c r="G19" s="12">
        <f>((C19*E19)/1000000)*Inputs!$B$46</f>
        <v>0.32330959364230549</v>
      </c>
      <c r="H19" s="11">
        <f t="shared" si="0"/>
        <v>493.56451763431329</v>
      </c>
      <c r="I19" s="11">
        <f t="shared" si="1"/>
        <v>2683.4696272311357</v>
      </c>
      <c r="J19" s="11">
        <f t="shared" si="2"/>
        <v>3177.034144865449</v>
      </c>
      <c r="K19" s="11">
        <f>J19/((1+Inputs!$B$3)^(B19-Inputs!$B$4))</f>
        <v>1318.3562198471232</v>
      </c>
      <c r="M19" s="151">
        <f t="shared" si="7"/>
        <v>2033</v>
      </c>
      <c r="N19" s="9">
        <f>'Travel Time Savings'!F71</f>
        <v>100621.02159701267</v>
      </c>
      <c r="O19" s="3">
        <f>Inputs!$B$47</f>
        <v>2.6829999999999998</v>
      </c>
      <c r="P19" s="3">
        <f>Inputs!$B$48</f>
        <v>3.5150000000000001</v>
      </c>
      <c r="Q19" s="12">
        <f>((N19*O19)/1000000)*Inputs!$B$46</f>
        <v>0.29736777034068063</v>
      </c>
      <c r="R19" s="12">
        <f>((N19*P19)/1000000)*Inputs!$B$46</f>
        <v>0.38958170434121975</v>
      </c>
      <c r="S19" s="11">
        <f t="shared" si="3"/>
        <v>594.73554068136127</v>
      </c>
      <c r="T19" s="11">
        <f t="shared" si="4"/>
        <v>3233.5281460321239</v>
      </c>
      <c r="U19" s="11">
        <f t="shared" si="5"/>
        <v>3828.2636867134852</v>
      </c>
      <c r="V19" s="11">
        <f>U19/((1+Inputs!$B$3)^(M19-Inputs!$B$4))</f>
        <v>1484.6666608680364</v>
      </c>
    </row>
    <row r="20" spans="1:22" s="84" customFormat="1">
      <c r="A20" s="127"/>
      <c r="B20" s="147">
        <f t="shared" si="6"/>
        <v>2033</v>
      </c>
      <c r="C20" s="9">
        <f>'Travel Time Savings'!C34</f>
        <v>84756.84910385104</v>
      </c>
      <c r="D20" s="18">
        <f>Inputs!$B$47</f>
        <v>2.6829999999999998</v>
      </c>
      <c r="E20" s="18">
        <f>Inputs!$B$48</f>
        <v>3.5150000000000001</v>
      </c>
      <c r="F20" s="12">
        <f>((C20*D20)/1000000)*Inputs!$B$46</f>
        <v>0.25048399269941402</v>
      </c>
      <c r="G20" s="12">
        <f>((C20*E20)/1000000)*Inputs!$B$46</f>
        <v>0.3281592375469401</v>
      </c>
      <c r="H20" s="11">
        <f t="shared" si="0"/>
        <v>500.96798539882803</v>
      </c>
      <c r="I20" s="11">
        <f t="shared" si="1"/>
        <v>2723.7216716396028</v>
      </c>
      <c r="J20" s="11">
        <f t="shared" si="2"/>
        <v>3224.6896570384311</v>
      </c>
      <c r="K20" s="11">
        <f>J20/((1+Inputs!$B$3)^(B20-Inputs!$B$4))</f>
        <v>1250.5902459297479</v>
      </c>
      <c r="M20" s="151">
        <f t="shared" si="7"/>
        <v>2034</v>
      </c>
      <c r="N20" s="9">
        <f>'Travel Time Savings'!F72</f>
        <v>101447.99008731167</v>
      </c>
      <c r="O20" s="3">
        <f>Inputs!$B$47</f>
        <v>2.6829999999999998</v>
      </c>
      <c r="P20" s="3">
        <f>Inputs!$B$48</f>
        <v>3.5150000000000001</v>
      </c>
      <c r="Q20" s="12">
        <f>((N20*O20)/1000000)*Inputs!$B$46</f>
        <v>0.29981173058078925</v>
      </c>
      <c r="R20" s="12">
        <f>((N20*P20)/1000000)*Inputs!$B$46</f>
        <v>0.39278353820032591</v>
      </c>
      <c r="S20" s="11">
        <f t="shared" si="3"/>
        <v>599.62346116157846</v>
      </c>
      <c r="T20" s="11">
        <f t="shared" si="4"/>
        <v>3260.1033670627053</v>
      </c>
      <c r="U20" s="11">
        <f t="shared" si="5"/>
        <v>3859.726828224284</v>
      </c>
      <c r="V20" s="11">
        <f>U20/((1+Inputs!$B$3)^(M20-Inputs!$B$4))</f>
        <v>1398.9426257967214</v>
      </c>
    </row>
    <row r="21" spans="1:22" s="84" customFormat="1">
      <c r="A21" s="127"/>
      <c r="B21" s="147">
        <f t="shared" si="6"/>
        <v>2034</v>
      </c>
      <c r="C21" s="9">
        <f>'Travel Time Savings'!C35</f>
        <v>86028.201840408801</v>
      </c>
      <c r="D21" s="18">
        <f>Inputs!$B$47</f>
        <v>2.6829999999999998</v>
      </c>
      <c r="E21" s="18">
        <f>Inputs!$B$48</f>
        <v>3.5150000000000001</v>
      </c>
      <c r="F21" s="12">
        <f>((C21*D21)/1000000)*Inputs!$B$46</f>
        <v>0.25424125258990515</v>
      </c>
      <c r="G21" s="12">
        <f>((C21*E21)/1000000)*Inputs!$B$46</f>
        <v>0.33308162611014419</v>
      </c>
      <c r="H21" s="11">
        <f t="shared" si="0"/>
        <v>508.48250517981029</v>
      </c>
      <c r="I21" s="11">
        <f t="shared" si="1"/>
        <v>2764.577496714197</v>
      </c>
      <c r="J21" s="11">
        <f t="shared" si="2"/>
        <v>3273.0600018940072</v>
      </c>
      <c r="K21" s="11">
        <f>J21/((1+Inputs!$B$3)^(B21-Inputs!$B$4))</f>
        <v>1186.3075697370971</v>
      </c>
      <c r="M21" s="151">
        <f t="shared" si="7"/>
        <v>2035</v>
      </c>
      <c r="N21" s="9">
        <f>'Travel Time Savings'!F73</f>
        <v>102281.75513834016</v>
      </c>
      <c r="O21" s="3">
        <f>Inputs!$B$47</f>
        <v>2.6829999999999998</v>
      </c>
      <c r="P21" s="3">
        <f>Inputs!$B$48</f>
        <v>3.5150000000000001</v>
      </c>
      <c r="Q21" s="12">
        <f>((N21*O21)/1000000)*Inputs!$B$46</f>
        <v>0.30227577686333756</v>
      </c>
      <c r="R21" s="12">
        <f>((N21*P21)/1000000)*Inputs!$B$46</f>
        <v>0.39601168679635906</v>
      </c>
      <c r="S21" s="11">
        <f t="shared" si="3"/>
        <v>604.55155372667514</v>
      </c>
      <c r="T21" s="11">
        <f t="shared" si="4"/>
        <v>3286.89700040978</v>
      </c>
      <c r="U21" s="11">
        <f t="shared" si="5"/>
        <v>3891.4485541364552</v>
      </c>
      <c r="V21" s="11">
        <f>U21/((1+Inputs!$B$3)^(M21-Inputs!$B$4))</f>
        <v>1318.1682608315646</v>
      </c>
    </row>
    <row r="22" spans="1:22" s="84" customFormat="1">
      <c r="A22" s="127"/>
      <c r="B22" s="147">
        <f t="shared" si="6"/>
        <v>2035</v>
      </c>
      <c r="C22" s="9">
        <f>'Travel Time Savings'!C36</f>
        <v>87318.624868014929</v>
      </c>
      <c r="D22" s="18">
        <f>Inputs!$B$47</f>
        <v>2.6829999999999998</v>
      </c>
      <c r="E22" s="18">
        <f>Inputs!$B$48</f>
        <v>3.5150000000000001</v>
      </c>
      <c r="F22" s="12">
        <f>((C22*D22)/1000000)*Inputs!$B$46</f>
        <v>0.25805487137875377</v>
      </c>
      <c r="G22" s="12">
        <f>((C22*E22)/1000000)*Inputs!$B$46</f>
        <v>0.33807785050179628</v>
      </c>
      <c r="H22" s="11">
        <f t="shared" si="0"/>
        <v>516.10974275750755</v>
      </c>
      <c r="I22" s="11">
        <f t="shared" si="1"/>
        <v>2806.0461591649091</v>
      </c>
      <c r="J22" s="11">
        <f t="shared" si="2"/>
        <v>3322.1559019224169</v>
      </c>
      <c r="K22" s="11">
        <f>J22/((1+Inputs!$B$3)^(B22-Inputs!$B$4))</f>
        <v>1125.3291432552837</v>
      </c>
      <c r="M22" s="151">
        <f t="shared" si="7"/>
        <v>2036</v>
      </c>
      <c r="N22" s="9">
        <f>'Travel Time Savings'!F74</f>
        <v>103122.37260862027</v>
      </c>
      <c r="O22" s="3">
        <f>Inputs!$B$47</f>
        <v>2.6829999999999998</v>
      </c>
      <c r="P22" s="3">
        <f>Inputs!$B$48</f>
        <v>3.5150000000000001</v>
      </c>
      <c r="Q22" s="12">
        <f>((N22*O22)/1000000)*Inputs!$B$46</f>
        <v>0.30476007426838436</v>
      </c>
      <c r="R22" s="12">
        <f>((N22*P22)/1000000)*Inputs!$B$46</f>
        <v>0.39926636640080926</v>
      </c>
      <c r="S22" s="11">
        <f t="shared" si="3"/>
        <v>609.52014853676872</v>
      </c>
      <c r="T22" s="11">
        <f t="shared" si="4"/>
        <v>3313.9108411267171</v>
      </c>
      <c r="U22" s="11">
        <f t="shared" si="5"/>
        <v>3923.4309896634859</v>
      </c>
      <c r="V22" s="11">
        <f>U22/((1+Inputs!$B$3)^(M22-Inputs!$B$4))</f>
        <v>1242.0577740807184</v>
      </c>
    </row>
    <row r="23" spans="1:22" s="84" customFormat="1">
      <c r="A23" s="127"/>
      <c r="B23" s="147">
        <f t="shared" si="6"/>
        <v>2036</v>
      </c>
      <c r="C23" s="9">
        <f>'Travel Time Savings'!C37</f>
        <v>88628.404241035139</v>
      </c>
      <c r="D23" s="18">
        <f>Inputs!$B$47</f>
        <v>2.6829999999999998</v>
      </c>
      <c r="E23" s="18">
        <f>Inputs!$B$48</f>
        <v>3.5150000000000001</v>
      </c>
      <c r="F23" s="12">
        <f>((C23*D23)/1000000)*Inputs!$B$46</f>
        <v>0.26192569444943503</v>
      </c>
      <c r="G23" s="12">
        <f>((C23*E23)/1000000)*Inputs!$B$46</f>
        <v>0.3431490182593232</v>
      </c>
      <c r="H23" s="11">
        <f t="shared" si="0"/>
        <v>523.85138889887003</v>
      </c>
      <c r="I23" s="11">
        <f t="shared" si="1"/>
        <v>2848.1368515523827</v>
      </c>
      <c r="J23" s="11">
        <f t="shared" si="2"/>
        <v>3371.9882404512528</v>
      </c>
      <c r="K23" s="11">
        <f>J23/((1+Inputs!$B$3)^(B23-Inputs!$B$4))</f>
        <v>1067.4851218730028</v>
      </c>
      <c r="M23" s="151">
        <f t="shared" si="7"/>
        <v>2037</v>
      </c>
      <c r="N23" s="9">
        <f>'Travel Time Savings'!F75</f>
        <v>103969.89881575563</v>
      </c>
      <c r="O23" s="3">
        <f>Inputs!$B$47</f>
        <v>2.6829999999999998</v>
      </c>
      <c r="P23" s="3">
        <f>Inputs!$B$48</f>
        <v>3.5150000000000001</v>
      </c>
      <c r="Q23" s="12">
        <f>((N23*O23)/1000000)*Inputs!$B$46</f>
        <v>0.30726478923272355</v>
      </c>
      <c r="R23" s="12">
        <f>((N23*P23)/1000000)*Inputs!$B$46</f>
        <v>0.40254779506262522</v>
      </c>
      <c r="S23" s="11">
        <f t="shared" si="3"/>
        <v>614.52957846544712</v>
      </c>
      <c r="T23" s="11">
        <f t="shared" si="4"/>
        <v>3341.1466990197891</v>
      </c>
      <c r="U23" s="11">
        <f t="shared" si="5"/>
        <v>3955.6762774852364</v>
      </c>
      <c r="V23" s="11">
        <f>U23/((1+Inputs!$B$3)^(M23-Inputs!$B$4))</f>
        <v>1170.3418751572233</v>
      </c>
    </row>
    <row r="24" spans="1:22" s="84" customFormat="1">
      <c r="A24" s="127"/>
      <c r="B24" s="147">
        <f t="shared" si="6"/>
        <v>2037</v>
      </c>
      <c r="C24" s="9">
        <f>'Travel Time Savings'!C38</f>
        <v>89957.830304650663</v>
      </c>
      <c r="D24" s="18">
        <f>Inputs!$B$47</f>
        <v>2.6829999999999998</v>
      </c>
      <c r="E24" s="18">
        <f>Inputs!$B$48</f>
        <v>3.5150000000000001</v>
      </c>
      <c r="F24" s="12">
        <f>((C24*D24)/1000000)*Inputs!$B$46</f>
        <v>0.26585457986617655</v>
      </c>
      <c r="G24" s="12">
        <f>((C24*E24)/1000000)*Inputs!$B$46</f>
        <v>0.34829625353321308</v>
      </c>
      <c r="H24" s="11">
        <f t="shared" si="0"/>
        <v>531.7091597323531</v>
      </c>
      <c r="I24" s="11">
        <f t="shared" si="1"/>
        <v>2890.8589043256684</v>
      </c>
      <c r="J24" s="11">
        <f t="shared" si="2"/>
        <v>3422.5680640580213</v>
      </c>
      <c r="K24" s="11">
        <f>J24/((1+Inputs!$B$3)^(B24-Inputs!$B$4))</f>
        <v>1012.614391309437</v>
      </c>
      <c r="M24" s="151">
        <f t="shared" si="7"/>
        <v>2038</v>
      </c>
      <c r="N24" s="9">
        <f>'Travel Time Savings'!F76</f>
        <v>104824.39054020416</v>
      </c>
      <c r="O24" s="3">
        <f>Inputs!$B$47</f>
        <v>2.6829999999999998</v>
      </c>
      <c r="P24" s="3">
        <f>Inputs!$B$48</f>
        <v>3.5150000000000001</v>
      </c>
      <c r="Q24" s="12">
        <f>((N24*O24)/1000000)*Inputs!$B$46</f>
        <v>0.30979008956103354</v>
      </c>
      <c r="R24" s="12">
        <f>((N24*P24)/1000000)*Inputs!$B$46</f>
        <v>0.40585619262282258</v>
      </c>
      <c r="S24" s="11">
        <f t="shared" si="3"/>
        <v>619.58017912206708</v>
      </c>
      <c r="T24" s="11">
        <f t="shared" si="4"/>
        <v>3368.6063987694274</v>
      </c>
      <c r="U24" s="11">
        <f t="shared" si="5"/>
        <v>3988.1865778914944</v>
      </c>
      <c r="V24" s="11">
        <f>U24/((1+Inputs!$B$3)^(M24-Inputs!$B$4))</f>
        <v>1102.7668223889816</v>
      </c>
    </row>
    <row r="25" spans="1:22" s="84" customFormat="1">
      <c r="A25" s="127"/>
      <c r="B25" s="147">
        <f t="shared" si="6"/>
        <v>2038</v>
      </c>
      <c r="C25" s="9">
        <f>'Travel Time Savings'!C39</f>
        <v>91307.19775922042</v>
      </c>
      <c r="D25" s="18">
        <f>Inputs!$B$47</f>
        <v>2.6829999999999998</v>
      </c>
      <c r="E25" s="18">
        <f>Inputs!$B$48</f>
        <v>3.5150000000000001</v>
      </c>
      <c r="F25" s="12">
        <f>((C25*D25)/1000000)*Inputs!$B$46</f>
        <v>0.26984239856416914</v>
      </c>
      <c r="G25" s="12">
        <f>((C25*E25)/1000000)*Inputs!$B$46</f>
        <v>0.35352069733621122</v>
      </c>
      <c r="H25" s="11">
        <f t="shared" si="0"/>
        <v>539.68479712833823</v>
      </c>
      <c r="I25" s="11">
        <f t="shared" si="1"/>
        <v>2934.2217878905531</v>
      </c>
      <c r="J25" s="11">
        <f t="shared" si="2"/>
        <v>3473.9065850188913</v>
      </c>
      <c r="K25" s="11">
        <f>J25/((1+Inputs!$B$3)^(B25-Inputs!$B$4))</f>
        <v>960.56411885895182</v>
      </c>
      <c r="M25" s="151">
        <f t="shared" si="7"/>
        <v>2039</v>
      </c>
      <c r="N25" s="9">
        <f>'Travel Time Savings'!F77</f>
        <v>105685.90502908225</v>
      </c>
      <c r="O25" s="3">
        <f>Inputs!$B$47</f>
        <v>2.6829999999999998</v>
      </c>
      <c r="P25" s="3">
        <f>Inputs!$B$48</f>
        <v>3.5150000000000001</v>
      </c>
      <c r="Q25" s="12">
        <f>((N25*O25)/1000000)*Inputs!$B$46</f>
        <v>0.31233614443711993</v>
      </c>
      <c r="R25" s="12">
        <f>((N25*P25)/1000000)*Inputs!$B$46</f>
        <v>0.40919178072921236</v>
      </c>
      <c r="S25" s="11">
        <f t="shared" si="3"/>
        <v>624.67228887423983</v>
      </c>
      <c r="T25" s="11">
        <f t="shared" si="4"/>
        <v>3396.2917800524624</v>
      </c>
      <c r="U25" s="11">
        <f t="shared" si="5"/>
        <v>4020.9640689267021</v>
      </c>
      <c r="V25" s="11">
        <f>U25/((1+Inputs!$B$3)^(M25-Inputs!$B$4))</f>
        <v>1039.0935250424343</v>
      </c>
    </row>
    <row r="26" spans="1:22" s="84" customFormat="1">
      <c r="A26" s="127"/>
      <c r="B26" s="147">
        <f t="shared" si="6"/>
        <v>2039</v>
      </c>
      <c r="C26" s="9">
        <f>'Travel Time Savings'!C40</f>
        <v>92676.80572560872</v>
      </c>
      <c r="D26" s="18">
        <f>Inputs!$B$47</f>
        <v>2.6829999999999998</v>
      </c>
      <c r="E26" s="18">
        <f>Inputs!$B$48</f>
        <v>3.5150000000000001</v>
      </c>
      <c r="F26" s="12">
        <f>((C26*D26)/1000000)*Inputs!$B$46</f>
        <v>0.27389003454263167</v>
      </c>
      <c r="G26" s="12">
        <f>((C26*E26)/1000000)*Inputs!$B$46</f>
        <v>0.35882350779625433</v>
      </c>
      <c r="H26" s="11">
        <f t="shared" si="0"/>
        <v>547.78006908526334</v>
      </c>
      <c r="I26" s="11">
        <f t="shared" si="1"/>
        <v>2978.2351147089107</v>
      </c>
      <c r="J26" s="11">
        <f t="shared" si="2"/>
        <v>3526.0151837941739</v>
      </c>
      <c r="K26" s="11">
        <f>J26/((1+Inputs!$B$3)^(B26-Inputs!$B$4))</f>
        <v>911.18932770265042</v>
      </c>
      <c r="M26" s="151">
        <f t="shared" si="7"/>
        <v>2040</v>
      </c>
      <c r="N26" s="9">
        <f>'Travel Time Savings'!F78</f>
        <v>106554.5</v>
      </c>
      <c r="O26" s="3">
        <f>Inputs!$B$47</f>
        <v>2.6829999999999998</v>
      </c>
      <c r="P26" s="3">
        <f>Inputs!$B$48</f>
        <v>3.5150000000000001</v>
      </c>
      <c r="Q26" s="12">
        <f>((N26*O26)/1000000)*Inputs!$B$46</f>
        <v>0.31490312443524993</v>
      </c>
      <c r="R26" s="12">
        <f>((N26*P26)/1000000)*Inputs!$B$46</f>
        <v>0.41255478285124997</v>
      </c>
      <c r="S26" s="11">
        <f t="shared" si="3"/>
        <v>629.80624887049987</v>
      </c>
      <c r="T26" s="11">
        <f t="shared" si="4"/>
        <v>3424.2046976653746</v>
      </c>
      <c r="U26" s="11">
        <f t="shared" si="5"/>
        <v>4054.0109465358746</v>
      </c>
      <c r="V26" s="11">
        <f>U26/((1+Inputs!$B$3)^(M26-Inputs!$B$4))</f>
        <v>979.09669738346599</v>
      </c>
    </row>
    <row r="27" spans="1:22" s="84" customFormat="1">
      <c r="A27" s="127"/>
      <c r="B27" s="147">
        <f t="shared" si="6"/>
        <v>2040</v>
      </c>
      <c r="C27" s="9">
        <f>'Travel Time Savings'!C41</f>
        <v>94066.957811492844</v>
      </c>
      <c r="D27" s="18">
        <f>Inputs!$B$47</f>
        <v>2.6829999999999998</v>
      </c>
      <c r="E27" s="18">
        <f>Inputs!$B$48</f>
        <v>3.5150000000000001</v>
      </c>
      <c r="F27" s="12">
        <f>((C27*D27)/1000000)*Inputs!$B$46</f>
        <v>0.27799838506077118</v>
      </c>
      <c r="G27" s="12">
        <f>((C27*E27)/1000000)*Inputs!$B$46</f>
        <v>0.36420586041319819</v>
      </c>
      <c r="H27" s="11">
        <f t="shared" si="0"/>
        <v>555.99677012154234</v>
      </c>
      <c r="I27" s="11">
        <f t="shared" si="1"/>
        <v>3022.9086414295448</v>
      </c>
      <c r="J27" s="11">
        <f t="shared" si="2"/>
        <v>3578.9054115510871</v>
      </c>
      <c r="K27" s="11">
        <f>J27/((1+Inputs!$B$3)^(B27-Inputs!$B$4))</f>
        <v>864.35249310111237</v>
      </c>
      <c r="M27" s="151">
        <f t="shared" si="7"/>
        <v>2041</v>
      </c>
      <c r="N27" s="9">
        <f>'Travel Time Savings'!F79</f>
        <v>108152.81750000002</v>
      </c>
      <c r="O27" s="3">
        <f>Inputs!$B$47</f>
        <v>2.6829999999999998</v>
      </c>
      <c r="P27" s="3">
        <f>Inputs!$B$48</f>
        <v>3.5150000000000001</v>
      </c>
      <c r="Q27" s="12">
        <f>((N27*O27)/1000000)*Inputs!$B$46</f>
        <v>0.3196266713017788</v>
      </c>
      <c r="R27" s="12">
        <f>((N27*P27)/1000000)*Inputs!$B$46</f>
        <v>0.41874310459401887</v>
      </c>
      <c r="S27" s="11">
        <f t="shared" si="3"/>
        <v>639.2533426035576</v>
      </c>
      <c r="T27" s="11">
        <f t="shared" si="4"/>
        <v>3475.5677681303564</v>
      </c>
      <c r="U27" s="11">
        <f t="shared" si="5"/>
        <v>4114.8211107339139</v>
      </c>
      <c r="V27" s="11">
        <f>U27/((1+Inputs!$B$3)^(M27-Inputs!$B$4))</f>
        <v>928.7692970506713</v>
      </c>
    </row>
    <row r="28" spans="1:22" s="84" customFormat="1">
      <c r="A28" s="127"/>
      <c r="B28" s="147">
        <f t="shared" si="6"/>
        <v>2041</v>
      </c>
      <c r="C28" s="9">
        <f>'Travel Time Savings'!C42</f>
        <v>95477.962178665228</v>
      </c>
      <c r="D28" s="18">
        <f>Inputs!$B$47</f>
        <v>2.6829999999999998</v>
      </c>
      <c r="E28" s="18">
        <f>Inputs!$B$48</f>
        <v>3.5150000000000001</v>
      </c>
      <c r="F28" s="12">
        <f>((C28*D28)/1000000)*Inputs!$B$46</f>
        <v>0.28216836083668267</v>
      </c>
      <c r="G28" s="12">
        <f>((C28*E28)/1000000)*Inputs!$B$46</f>
        <v>0.36966894831939612</v>
      </c>
      <c r="H28" s="11">
        <f t="shared" si="0"/>
        <v>564.33672167336533</v>
      </c>
      <c r="I28" s="11">
        <f t="shared" si="1"/>
        <v>3068.2522710509879</v>
      </c>
      <c r="J28" s="11">
        <f t="shared" si="2"/>
        <v>3632.5889927243534</v>
      </c>
      <c r="K28" s="11">
        <f>J28/((1+Inputs!$B$3)^(B28-Inputs!$B$4))</f>
        <v>819.92315934357862</v>
      </c>
      <c r="M28" s="151">
        <f t="shared" si="7"/>
        <v>2042</v>
      </c>
      <c r="N28" s="9">
        <f>'Travel Time Savings'!F80</f>
        <v>109775.1097625</v>
      </c>
      <c r="O28" s="3">
        <f>Inputs!$B$47</f>
        <v>2.6829999999999998</v>
      </c>
      <c r="P28" s="3">
        <f>Inputs!$B$48</f>
        <v>3.5150000000000001</v>
      </c>
      <c r="Q28" s="12">
        <f>((N28*O28)/1000000)*Inputs!$B$46</f>
        <v>0.32442107137130538</v>
      </c>
      <c r="R28" s="12">
        <f>((N28*P28)/1000000)*Inputs!$B$46</f>
        <v>0.42502425116292897</v>
      </c>
      <c r="S28" s="11">
        <f t="shared" si="3"/>
        <v>648.8421427426108</v>
      </c>
      <c r="T28" s="11">
        <f t="shared" si="4"/>
        <v>3527.7012846523103</v>
      </c>
      <c r="U28" s="11">
        <f t="shared" si="5"/>
        <v>4176.5434273949213</v>
      </c>
      <c r="V28" s="11">
        <f>U28/((1+Inputs!$B$3)^(M28-Inputs!$B$4))</f>
        <v>881.02881916488889</v>
      </c>
    </row>
    <row r="29" spans="1:22" s="127" customFormat="1">
      <c r="B29" s="147">
        <f t="shared" si="6"/>
        <v>2042</v>
      </c>
      <c r="C29" s="9">
        <f>'Travel Time Savings'!C43</f>
        <v>96910.13161134519</v>
      </c>
      <c r="D29" s="18">
        <f>Inputs!$B$47</f>
        <v>2.6829999999999998</v>
      </c>
      <c r="E29" s="18">
        <f>Inputs!$B$48</f>
        <v>3.5150000000000001</v>
      </c>
      <c r="F29" s="12">
        <f>((C29*D29)/1000000)*Inputs!$B$46</f>
        <v>0.28640088624923288</v>
      </c>
      <c r="G29" s="12">
        <f>((C29*E29)/1000000)*Inputs!$B$46</f>
        <v>0.37521398254418692</v>
      </c>
      <c r="H29" s="11">
        <f t="shared" si="0"/>
        <v>572.80177249846577</v>
      </c>
      <c r="I29" s="11">
        <f t="shared" si="1"/>
        <v>3114.2760551167516</v>
      </c>
      <c r="J29" s="11">
        <f t="shared" si="2"/>
        <v>3687.0778276152173</v>
      </c>
      <c r="K29" s="11">
        <f>J29/((1+Inputs!$B$3)^(B29-Inputs!$B$4))</f>
        <v>777.77757638666537</v>
      </c>
      <c r="M29" s="151">
        <f t="shared" si="7"/>
        <v>2043</v>
      </c>
      <c r="N29" s="9">
        <f>'Travel Time Savings'!F81</f>
        <v>111421.73640893748</v>
      </c>
      <c r="O29" s="3">
        <f>Inputs!$B$47</f>
        <v>2.6829999999999998</v>
      </c>
      <c r="P29" s="3">
        <f>Inputs!$B$48</f>
        <v>3.5150000000000001</v>
      </c>
      <c r="Q29" s="12">
        <f>((N29*O29)/1000000)*Inputs!$B$46</f>
        <v>0.32928738744187491</v>
      </c>
      <c r="R29" s="12">
        <f>((N29*P29)/1000000)*Inputs!$B$46</f>
        <v>0.43139961493037282</v>
      </c>
      <c r="S29" s="11">
        <f t="shared" si="3"/>
        <v>658.5747748837498</v>
      </c>
      <c r="T29" s="11">
        <f t="shared" si="4"/>
        <v>3580.6168039220943</v>
      </c>
      <c r="U29" s="11">
        <f t="shared" si="5"/>
        <v>4239.1915788058441</v>
      </c>
      <c r="V29" s="11">
        <f>U29/((1+Inputs!$B$3)^(M29-Inputs!$B$4))</f>
        <v>835.74229107697374</v>
      </c>
    </row>
    <row r="30" spans="1:22" s="127" customFormat="1">
      <c r="B30" s="147">
        <f t="shared" si="6"/>
        <v>2043</v>
      </c>
      <c r="C30" s="9">
        <f>'Travel Time Savings'!C44</f>
        <v>98363.783585515353</v>
      </c>
      <c r="D30" s="18">
        <f>Inputs!$B$47</f>
        <v>2.6829999999999998</v>
      </c>
      <c r="E30" s="18">
        <f>Inputs!$B$48</f>
        <v>3.5150000000000001</v>
      </c>
      <c r="F30" s="12">
        <f>((C30*D30)/1000000)*Inputs!$B$46</f>
        <v>0.29069689954297134</v>
      </c>
      <c r="G30" s="12">
        <f>((C30*E30)/1000000)*Inputs!$B$46</f>
        <v>0.38084219228234972</v>
      </c>
      <c r="H30" s="11">
        <f t="shared" si="0"/>
        <v>581.39379908594265</v>
      </c>
      <c r="I30" s="11">
        <f t="shared" si="1"/>
        <v>3160.9901959435028</v>
      </c>
      <c r="J30" s="11">
        <f t="shared" si="2"/>
        <v>3742.3839950294455</v>
      </c>
      <c r="K30" s="11">
        <f>J30/((1+Inputs!$B$3)^(B30-Inputs!$B$4))</f>
        <v>737.79835517052834</v>
      </c>
      <c r="M30" s="151">
        <f t="shared" si="7"/>
        <v>2044</v>
      </c>
      <c r="N30" s="9">
        <f>'Travel Time Savings'!F82</f>
        <v>113093.06245507154</v>
      </c>
      <c r="O30" s="3">
        <f>Inputs!$B$47</f>
        <v>2.6829999999999998</v>
      </c>
      <c r="P30" s="3">
        <f>Inputs!$B$48</f>
        <v>3.5150000000000001</v>
      </c>
      <c r="Q30" s="12">
        <f>((N30*O30)/1000000)*Inputs!$B$46</f>
        <v>0.33422669825350304</v>
      </c>
      <c r="R30" s="12">
        <f>((N30*P30)/1000000)*Inputs!$B$46</f>
        <v>0.43787060915432846</v>
      </c>
      <c r="S30" s="11">
        <f t="shared" ref="S30" si="8">Q30*$C$3</f>
        <v>668.45339650700612</v>
      </c>
      <c r="T30" s="11">
        <f t="shared" ref="T30" si="9">R30*$C$4</f>
        <v>3634.3260559809264</v>
      </c>
      <c r="U30" s="11">
        <f t="shared" ref="U30" si="10">SUM(S30:T30)</f>
        <v>4302.7794524879328</v>
      </c>
      <c r="V30" s="11">
        <f>U30/((1+Inputs!$B$3)^(M30-Inputs!$B$4))</f>
        <v>792.78357518049393</v>
      </c>
    </row>
    <row r="31" spans="1:22" s="174" customFormat="1">
      <c r="B31" s="147">
        <f t="shared" si="6"/>
        <v>2044</v>
      </c>
      <c r="C31" s="9">
        <f>'Travel Time Savings'!C45</f>
        <v>99839.240339298078</v>
      </c>
      <c r="D31" s="18">
        <f>Inputs!$B$47</f>
        <v>2.6829999999999998</v>
      </c>
      <c r="E31" s="18">
        <f>Inputs!$B$48</f>
        <v>3.5150000000000001</v>
      </c>
      <c r="F31" s="12">
        <f>((C31*D31)/1000000)*Inputs!$B$46</f>
        <v>0.29505735303611591</v>
      </c>
      <c r="G31" s="12">
        <f>((C31*E31)/1000000)*Inputs!$B$46</f>
        <v>0.38655482516658496</v>
      </c>
      <c r="H31" s="11">
        <f t="shared" ref="H31:H40" si="11">F31*$C$3</f>
        <v>590.1147060722318</v>
      </c>
      <c r="I31" s="11">
        <f t="shared" ref="I31:I40" si="12">G31*$C$4</f>
        <v>3208.4050488826551</v>
      </c>
      <c r="J31" s="11">
        <f t="shared" ref="J31:J40" si="13">SUM(H31:I31)</f>
        <v>3798.519754954887</v>
      </c>
      <c r="K31" s="11">
        <f>J31/((1+Inputs!$B$3)^(B31-Inputs!$B$4))</f>
        <v>699.87414065241694</v>
      </c>
      <c r="M31" s="151">
        <f t="shared" si="7"/>
        <v>2045</v>
      </c>
      <c r="N31" s="9">
        <f>'Travel Time Savings'!F83</f>
        <v>114789.4583918976</v>
      </c>
      <c r="O31" s="175">
        <f>Inputs!$B$47</f>
        <v>2.6829999999999998</v>
      </c>
      <c r="P31" s="175">
        <f>Inputs!$B$48</f>
        <v>3.5150000000000001</v>
      </c>
      <c r="Q31" s="12">
        <f>((N31*O31)/1000000)*Inputs!$B$46</f>
        <v>0.33924009872730554</v>
      </c>
      <c r="R31" s="12">
        <f>((N31*P31)/1000000)*Inputs!$B$46</f>
        <v>0.44443866829164341</v>
      </c>
      <c r="S31" s="11">
        <f t="shared" ref="S31:S40" si="14">Q31*$C$3</f>
        <v>678.48019745461113</v>
      </c>
      <c r="T31" s="11">
        <f t="shared" ref="T31:T40" si="15">R31*$C$4</f>
        <v>3688.8409468206405</v>
      </c>
      <c r="U31" s="11">
        <f t="shared" ref="U31:U40" si="16">SUM(S31:T31)</f>
        <v>4367.3211442752518</v>
      </c>
      <c r="V31" s="11">
        <f>U31/((1+Inputs!$B$3)^(M31-Inputs!$B$4))</f>
        <v>752.0330175777583</v>
      </c>
    </row>
    <row r="32" spans="1:22" s="174" customFormat="1">
      <c r="B32" s="147">
        <f t="shared" si="6"/>
        <v>2045</v>
      </c>
      <c r="C32" s="9">
        <f>'Travel Time Savings'!C46</f>
        <v>101336.82894438754</v>
      </c>
      <c r="D32" s="18">
        <f>Inputs!$B$47</f>
        <v>2.6829999999999998</v>
      </c>
      <c r="E32" s="18">
        <f>Inputs!$B$48</f>
        <v>3.5150000000000001</v>
      </c>
      <c r="F32" s="12">
        <f>((C32*D32)/1000000)*Inputs!$B$46</f>
        <v>0.29948321333165756</v>
      </c>
      <c r="G32" s="12">
        <f>((C32*E32)/1000000)*Inputs!$B$46</f>
        <v>0.39235314754408368</v>
      </c>
      <c r="H32" s="11">
        <f t="shared" si="11"/>
        <v>598.96642666331513</v>
      </c>
      <c r="I32" s="11">
        <f t="shared" si="12"/>
        <v>3256.5311246158944</v>
      </c>
      <c r="J32" s="11">
        <f t="shared" si="13"/>
        <v>3855.4975512792098</v>
      </c>
      <c r="K32" s="11">
        <f>J32/((1+Inputs!$B$3)^(B32-Inputs!$B$4))</f>
        <v>663.89930164691884</v>
      </c>
      <c r="M32" s="151">
        <f t="shared" si="7"/>
        <v>2046</v>
      </c>
      <c r="N32" s="9">
        <f>'Travel Time Savings'!F84</f>
        <v>116511.30026777604</v>
      </c>
      <c r="O32" s="175">
        <f>Inputs!$B$47</f>
        <v>2.6829999999999998</v>
      </c>
      <c r="P32" s="175">
        <f>Inputs!$B$48</f>
        <v>3.5150000000000001</v>
      </c>
      <c r="Q32" s="12">
        <f>((N32*O32)/1000000)*Inputs!$B$46</f>
        <v>0.34432870020821504</v>
      </c>
      <c r="R32" s="12">
        <f>((N32*P32)/1000000)*Inputs!$B$46</f>
        <v>0.45110524831601789</v>
      </c>
      <c r="S32" s="11">
        <f t="shared" si="14"/>
        <v>688.65740041643005</v>
      </c>
      <c r="T32" s="11">
        <f t="shared" si="15"/>
        <v>3744.1735610229484</v>
      </c>
      <c r="U32" s="11">
        <f t="shared" si="16"/>
        <v>4432.8309614393784</v>
      </c>
      <c r="V32" s="11">
        <f>U32/((1+Inputs!$B$3)^(M32-Inputs!$B$4))</f>
        <v>713.37711480506937</v>
      </c>
    </row>
    <row r="33" spans="1:22" s="174" customFormat="1">
      <c r="B33" s="147">
        <f t="shared" si="6"/>
        <v>2046</v>
      </c>
      <c r="C33" s="9">
        <f>'Travel Time Savings'!C47</f>
        <v>102856.88137855334</v>
      </c>
      <c r="D33" s="18">
        <f>Inputs!$B$47</f>
        <v>2.6829999999999998</v>
      </c>
      <c r="E33" s="18">
        <f>Inputs!$B$48</f>
        <v>3.5150000000000001</v>
      </c>
      <c r="F33" s="12">
        <f>((C33*D33)/1000000)*Inputs!$B$46</f>
        <v>0.30397546153163241</v>
      </c>
      <c r="G33" s="12">
        <f>((C33*E33)/1000000)*Inputs!$B$46</f>
        <v>0.39823844475724485</v>
      </c>
      <c r="H33" s="11">
        <f t="shared" si="11"/>
        <v>607.95092306326478</v>
      </c>
      <c r="I33" s="11">
        <f t="shared" si="12"/>
        <v>3305.3790914851324</v>
      </c>
      <c r="J33" s="11">
        <f t="shared" si="13"/>
        <v>3913.3300145483972</v>
      </c>
      <c r="K33" s="11">
        <f>J33/((1+Inputs!$B$3)^(B33-Inputs!$B$4))</f>
        <v>629.77363660899289</v>
      </c>
      <c r="M33" s="151">
        <f t="shared" si="7"/>
        <v>2047</v>
      </c>
      <c r="N33" s="9">
        <f>'Travel Time Savings'!F85</f>
        <v>118258.96977179268</v>
      </c>
      <c r="O33" s="175">
        <f>Inputs!$B$47</f>
        <v>2.6829999999999998</v>
      </c>
      <c r="P33" s="175">
        <f>Inputs!$B$48</f>
        <v>3.5150000000000001</v>
      </c>
      <c r="Q33" s="12">
        <f>((N33*O33)/1000000)*Inputs!$B$46</f>
        <v>0.34949363071133821</v>
      </c>
      <c r="R33" s="12">
        <f>((N33*P33)/1000000)*Inputs!$B$46</f>
        <v>0.45787182704075813</v>
      </c>
      <c r="S33" s="11">
        <f t="shared" si="14"/>
        <v>698.9872614226764</v>
      </c>
      <c r="T33" s="11">
        <f t="shared" si="15"/>
        <v>3800.3361644382926</v>
      </c>
      <c r="U33" s="11">
        <f t="shared" si="16"/>
        <v>4499.3234258609691</v>
      </c>
      <c r="V33" s="11">
        <f>U33/((1+Inputs!$B$3)^(M33-Inputs!$B$4))</f>
        <v>676.70819768892102</v>
      </c>
    </row>
    <row r="34" spans="1:22" s="174" customFormat="1">
      <c r="B34" s="147">
        <f t="shared" si="6"/>
        <v>2047</v>
      </c>
      <c r="C34" s="9">
        <f>'Travel Time Savings'!C48</f>
        <v>104399.73459923163</v>
      </c>
      <c r="D34" s="18">
        <f>Inputs!$B$47</f>
        <v>2.6829999999999998</v>
      </c>
      <c r="E34" s="18">
        <f>Inputs!$B$48</f>
        <v>3.5150000000000001</v>
      </c>
      <c r="F34" s="12">
        <f>((C34*D34)/1000000)*Inputs!$B$46</f>
        <v>0.30853509345460683</v>
      </c>
      <c r="G34" s="12">
        <f>((C34*E34)/1000000)*Inputs!$B$46</f>
        <v>0.40421202142860352</v>
      </c>
      <c r="H34" s="11">
        <f t="shared" si="11"/>
        <v>617.0701869092137</v>
      </c>
      <c r="I34" s="11">
        <f t="shared" si="12"/>
        <v>3354.9597778574093</v>
      </c>
      <c r="J34" s="11">
        <f t="shared" si="13"/>
        <v>3972.0299647666229</v>
      </c>
      <c r="K34" s="11">
        <f>J34/((1+Inputs!$B$3)^(B34-Inputs!$B$4))</f>
        <v>597.40209454030639</v>
      </c>
      <c r="M34" s="151">
        <f t="shared" si="7"/>
        <v>2048</v>
      </c>
      <c r="N34" s="9">
        <f>'Travel Time Savings'!F86</f>
        <v>120032.85431836956</v>
      </c>
      <c r="O34" s="175">
        <f>Inputs!$B$47</f>
        <v>2.6829999999999998</v>
      </c>
      <c r="P34" s="175">
        <f>Inputs!$B$48</f>
        <v>3.5150000000000001</v>
      </c>
      <c r="Q34" s="12">
        <f>((N34*O34)/1000000)*Inputs!$B$46</f>
        <v>0.3547360351720083</v>
      </c>
      <c r="R34" s="12">
        <f>((N34*P34)/1000000)*Inputs!$B$46</f>
        <v>0.46473990444636953</v>
      </c>
      <c r="S34" s="11">
        <f t="shared" si="14"/>
        <v>709.47207034401663</v>
      </c>
      <c r="T34" s="11">
        <f t="shared" si="15"/>
        <v>3857.3412069048672</v>
      </c>
      <c r="U34" s="11">
        <f t="shared" si="16"/>
        <v>4566.8132772488843</v>
      </c>
      <c r="V34" s="11">
        <f>U34/((1+Inputs!$B$3)^(M34-Inputs!$B$4))</f>
        <v>641.92413145257467</v>
      </c>
    </row>
    <row r="35" spans="1:22" s="174" customFormat="1">
      <c r="B35" s="147">
        <f t="shared" si="6"/>
        <v>2048</v>
      </c>
      <c r="C35" s="9">
        <f>'Travel Time Savings'!C49</f>
        <v>105965.73061822008</v>
      </c>
      <c r="D35" s="18">
        <f>Inputs!$B$47</f>
        <v>2.6829999999999998</v>
      </c>
      <c r="E35" s="18">
        <f>Inputs!$B$48</f>
        <v>3.5150000000000001</v>
      </c>
      <c r="F35" s="12">
        <f>((C35*D35)/1000000)*Inputs!$B$46</f>
        <v>0.31316311985642592</v>
      </c>
      <c r="G35" s="12">
        <f>((C35*E35)/1000000)*Inputs!$B$46</f>
        <v>0.41027520175003246</v>
      </c>
      <c r="H35" s="11">
        <f t="shared" si="11"/>
        <v>626.32623971285182</v>
      </c>
      <c r="I35" s="11">
        <f t="shared" si="12"/>
        <v>3405.2841745252695</v>
      </c>
      <c r="J35" s="11">
        <f t="shared" si="13"/>
        <v>4031.6104142381214</v>
      </c>
      <c r="K35" s="11">
        <f>J35/((1+Inputs!$B$3)^(B35-Inputs!$B$4))</f>
        <v>566.69451024150544</v>
      </c>
      <c r="M35" s="151">
        <f t="shared" si="7"/>
        <v>2049</v>
      </c>
      <c r="N35" s="9">
        <f>'Travel Time Savings'!F87</f>
        <v>121833.34713314507</v>
      </c>
      <c r="O35" s="175">
        <f>Inputs!$B$47</f>
        <v>2.6829999999999998</v>
      </c>
      <c r="P35" s="175">
        <f>Inputs!$B$48</f>
        <v>3.5150000000000001</v>
      </c>
      <c r="Q35" s="12">
        <f>((N35*O35)/1000000)*Inputs!$B$46</f>
        <v>0.36005707569958834</v>
      </c>
      <c r="R35" s="12">
        <f>((N35*P35)/1000000)*Inputs!$B$46</f>
        <v>0.4717110030130649</v>
      </c>
      <c r="S35" s="11">
        <f t="shared" si="14"/>
        <v>720.11415139917665</v>
      </c>
      <c r="T35" s="11">
        <f t="shared" si="15"/>
        <v>3915.2013250084387</v>
      </c>
      <c r="U35" s="11">
        <f t="shared" si="16"/>
        <v>4635.3154764076153</v>
      </c>
      <c r="V35" s="11">
        <f>U35/((1+Inputs!$B$3)^(M35-Inputs!$B$4))</f>
        <v>608.92803123772251</v>
      </c>
    </row>
    <row r="36" spans="1:22" s="174" customFormat="1">
      <c r="B36" s="147">
        <f t="shared" si="6"/>
        <v>2049</v>
      </c>
      <c r="C36" s="9">
        <f>'Travel Time Savings'!C50</f>
        <v>107555.21657749338</v>
      </c>
      <c r="D36" s="18">
        <f>Inputs!$B$47</f>
        <v>2.6829999999999998</v>
      </c>
      <c r="E36" s="18">
        <f>Inputs!$B$48</f>
        <v>3.5150000000000001</v>
      </c>
      <c r="F36" s="12">
        <f>((C36*D36)/1000000)*Inputs!$B$46</f>
        <v>0.31786056665427231</v>
      </c>
      <c r="G36" s="12">
        <f>((C36*E36)/1000000)*Inputs!$B$46</f>
        <v>0.416429329776283</v>
      </c>
      <c r="H36" s="11">
        <f t="shared" si="11"/>
        <v>635.72113330854461</v>
      </c>
      <c r="I36" s="11">
        <f t="shared" si="12"/>
        <v>3456.363437143149</v>
      </c>
      <c r="J36" s="11">
        <f t="shared" si="13"/>
        <v>4092.0845704516937</v>
      </c>
      <c r="K36" s="11">
        <f>J36/((1+Inputs!$B$3)^(B36-Inputs!$B$4))</f>
        <v>537.565353173017</v>
      </c>
      <c r="M36" s="151">
        <f t="shared" si="7"/>
        <v>2050</v>
      </c>
      <c r="N36" s="9">
        <f>'Travel Time Savings'!F88</f>
        <v>123660.84734014222</v>
      </c>
      <c r="O36" s="175">
        <f>Inputs!$B$47</f>
        <v>2.6829999999999998</v>
      </c>
      <c r="P36" s="175">
        <f>Inputs!$B$48</f>
        <v>3.5150000000000001</v>
      </c>
      <c r="Q36" s="12">
        <f>((N36*O36)/1000000)*Inputs!$B$46</f>
        <v>0.36545793183508218</v>
      </c>
      <c r="R36" s="12">
        <f>((N36*P36)/1000000)*Inputs!$B$46</f>
        <v>0.47878666805826081</v>
      </c>
      <c r="S36" s="11">
        <f t="shared" si="14"/>
        <v>730.91586367016441</v>
      </c>
      <c r="T36" s="11">
        <f t="shared" si="15"/>
        <v>3973.9293448835647</v>
      </c>
      <c r="U36" s="11">
        <f t="shared" si="16"/>
        <v>4704.8452085537292</v>
      </c>
      <c r="V36" s="11">
        <f>U36/((1+Inputs!$B$3)^(M36-Inputs!$B$4))</f>
        <v>577.62799224886737</v>
      </c>
    </row>
    <row r="37" spans="1:22" s="174" customFormat="1">
      <c r="B37" s="147">
        <f t="shared" si="6"/>
        <v>2050</v>
      </c>
      <c r="C37" s="9">
        <f>'Travel Time Savings'!C51</f>
        <v>109168.54482615578</v>
      </c>
      <c r="D37" s="18">
        <f>Inputs!$B$47</f>
        <v>2.6829999999999998</v>
      </c>
      <c r="E37" s="18">
        <f>Inputs!$B$48</f>
        <v>3.5150000000000001</v>
      </c>
      <c r="F37" s="12">
        <f>((C37*D37)/1000000)*Inputs!$B$46</f>
        <v>0.32262847515408644</v>
      </c>
      <c r="G37" s="12">
        <f>((C37*E37)/1000000)*Inputs!$B$46</f>
        <v>0.4226757697229272</v>
      </c>
      <c r="H37" s="11">
        <f t="shared" si="11"/>
        <v>645.25695030817292</v>
      </c>
      <c r="I37" s="11">
        <f t="shared" si="12"/>
        <v>3508.2088887002956</v>
      </c>
      <c r="J37" s="11">
        <f t="shared" si="13"/>
        <v>4153.4658390084687</v>
      </c>
      <c r="K37" s="11">
        <f>J37/((1+Inputs!$B$3)^(B37-Inputs!$B$4))</f>
        <v>509.9334892248711</v>
      </c>
      <c r="M37" s="151">
        <f t="shared" si="7"/>
        <v>2051</v>
      </c>
      <c r="N37" s="9">
        <f>'Travel Time Savings'!F89</f>
        <v>125515.76005024435</v>
      </c>
      <c r="O37" s="175">
        <f>Inputs!$B$47</f>
        <v>2.6829999999999998</v>
      </c>
      <c r="P37" s="175">
        <f>Inputs!$B$48</f>
        <v>3.5150000000000001</v>
      </c>
      <c r="Q37" s="12">
        <f>((N37*O37)/1000000)*Inputs!$B$46</f>
        <v>0.37093980081260836</v>
      </c>
      <c r="R37" s="12">
        <f>((N37*P37)/1000000)*Inputs!$B$46</f>
        <v>0.48596846807913474</v>
      </c>
      <c r="S37" s="11">
        <f t="shared" si="14"/>
        <v>741.87960162521676</v>
      </c>
      <c r="T37" s="11">
        <f t="shared" si="15"/>
        <v>4033.5382850568185</v>
      </c>
      <c r="U37" s="11">
        <f t="shared" si="16"/>
        <v>4775.4178866820348</v>
      </c>
      <c r="V37" s="11">
        <f>U37/((1+Inputs!$B$3)^(M37-Inputs!$B$4))</f>
        <v>547.9368337687855</v>
      </c>
    </row>
    <row r="38" spans="1:22" s="174" customFormat="1">
      <c r="B38" s="147">
        <f t="shared" si="6"/>
        <v>2051</v>
      </c>
      <c r="C38" s="9">
        <f>'Travel Time Savings'!C52</f>
        <v>110806.0729985481</v>
      </c>
      <c r="D38" s="18">
        <f>Inputs!$B$47</f>
        <v>2.6829999999999998</v>
      </c>
      <c r="E38" s="18">
        <f>Inputs!$B$48</f>
        <v>3.5150000000000001</v>
      </c>
      <c r="F38" s="12">
        <f>((C38*D38)/1000000)*Inputs!$B$46</f>
        <v>0.3274679022813976</v>
      </c>
      <c r="G38" s="12">
        <f>((C38*E38)/1000000)*Inputs!$B$46</f>
        <v>0.42901590626877106</v>
      </c>
      <c r="H38" s="11">
        <f t="shared" si="11"/>
        <v>654.93580456279517</v>
      </c>
      <c r="I38" s="11">
        <f t="shared" si="12"/>
        <v>3560.8320220307996</v>
      </c>
      <c r="J38" s="11">
        <f t="shared" si="13"/>
        <v>4215.7678265935947</v>
      </c>
      <c r="K38" s="11">
        <f>J38/((1+Inputs!$B$3)^(B38-Inputs!$B$4))</f>
        <v>483.72195473200384</v>
      </c>
      <c r="M38" s="151">
        <f t="shared" si="7"/>
        <v>2052</v>
      </c>
      <c r="N38" s="9">
        <f>'Travel Time Savings'!F90</f>
        <v>127398.49645099802</v>
      </c>
      <c r="O38" s="175">
        <f>Inputs!$B$47</f>
        <v>2.6829999999999998</v>
      </c>
      <c r="P38" s="175">
        <f>Inputs!$B$48</f>
        <v>3.5150000000000001</v>
      </c>
      <c r="Q38" s="12">
        <f>((N38*O38)/1000000)*Inputs!$B$46</f>
        <v>0.37650389782479743</v>
      </c>
      <c r="R38" s="12">
        <f>((N38*P38)/1000000)*Inputs!$B$46</f>
        <v>0.4932579951003217</v>
      </c>
      <c r="S38" s="11">
        <f t="shared" si="14"/>
        <v>753.00779564959487</v>
      </c>
      <c r="T38" s="11">
        <f t="shared" si="15"/>
        <v>4094.0413593326703</v>
      </c>
      <c r="U38" s="11">
        <f t="shared" si="16"/>
        <v>4847.0491549822655</v>
      </c>
      <c r="V38" s="11">
        <f>U38/((1+Inputs!$B$3)^(M38-Inputs!$B$4))</f>
        <v>519.77185633207216</v>
      </c>
    </row>
    <row r="39" spans="1:22" s="174" customFormat="1">
      <c r="B39" s="147">
        <f t="shared" si="6"/>
        <v>2052</v>
      </c>
      <c r="C39" s="9">
        <f>'Travel Time Savings'!C53</f>
        <v>112468.16409352631</v>
      </c>
      <c r="D39" s="18">
        <f>Inputs!$B$47</f>
        <v>2.6829999999999998</v>
      </c>
      <c r="E39" s="18">
        <f>Inputs!$B$48</f>
        <v>3.5150000000000001</v>
      </c>
      <c r="F39" s="12">
        <f>((C39*D39)/1000000)*Inputs!$B$46</f>
        <v>0.33237992081561857</v>
      </c>
      <c r="G39" s="12">
        <f>((C39*E39)/1000000)*Inputs!$B$46</f>
        <v>0.43545114486280262</v>
      </c>
      <c r="H39" s="11">
        <f t="shared" si="11"/>
        <v>664.75984163123712</v>
      </c>
      <c r="I39" s="11">
        <f t="shared" si="12"/>
        <v>3614.2445023612618</v>
      </c>
      <c r="J39" s="11">
        <f t="shared" si="13"/>
        <v>4279.0043439924993</v>
      </c>
      <c r="K39" s="11">
        <f>J39/((1+Inputs!$B$3)^(B39-Inputs!$B$4))</f>
        <v>458.85774210559248</v>
      </c>
      <c r="M39" s="151">
        <f t="shared" si="7"/>
        <v>2053</v>
      </c>
      <c r="N39" s="9">
        <f>'Travel Time Savings'!F91</f>
        <v>129309.47389776297</v>
      </c>
      <c r="O39" s="175">
        <f>Inputs!$B$47</f>
        <v>2.6829999999999998</v>
      </c>
      <c r="P39" s="175">
        <f>Inputs!$B$48</f>
        <v>3.5150000000000001</v>
      </c>
      <c r="Q39" s="12">
        <f>((N39*O39)/1000000)*Inputs!$B$46</f>
        <v>0.38215145629216934</v>
      </c>
      <c r="R39" s="12">
        <f>((N39*P39)/1000000)*Inputs!$B$46</f>
        <v>0.50065686502682649</v>
      </c>
      <c r="S39" s="11">
        <f t="shared" si="14"/>
        <v>764.30291258433874</v>
      </c>
      <c r="T39" s="11">
        <f t="shared" si="15"/>
        <v>4155.4519797226603</v>
      </c>
      <c r="U39" s="11">
        <f t="shared" si="16"/>
        <v>4919.754892306999</v>
      </c>
      <c r="V39" s="11">
        <f>U39/((1+Inputs!$B$3)^(M39-Inputs!$B$4))</f>
        <v>493.05461138042364</v>
      </c>
    </row>
    <row r="40" spans="1:22" s="174" customFormat="1">
      <c r="B40" s="147">
        <f t="shared" si="6"/>
        <v>2053</v>
      </c>
      <c r="C40" s="9">
        <f>'Travel Time Savings'!C54</f>
        <v>114155.1865549292</v>
      </c>
      <c r="D40" s="18">
        <f>Inputs!$B$47</f>
        <v>2.6829999999999998</v>
      </c>
      <c r="E40" s="18">
        <f>Inputs!$B$48</f>
        <v>3.5150000000000001</v>
      </c>
      <c r="F40" s="12">
        <f>((C40*D40)/1000000)*Inputs!$B$46</f>
        <v>0.33736561962785283</v>
      </c>
      <c r="G40" s="12">
        <f>((C40*E40)/1000000)*Inputs!$B$46</f>
        <v>0.44198291203574458</v>
      </c>
      <c r="H40" s="11">
        <f t="shared" si="11"/>
        <v>674.73123925570565</v>
      </c>
      <c r="I40" s="11">
        <f t="shared" si="12"/>
        <v>3668.4581698966799</v>
      </c>
      <c r="J40" s="11">
        <f t="shared" si="13"/>
        <v>4343.1894091523855</v>
      </c>
      <c r="K40" s="11">
        <f>J40/((1+Inputs!$B$3)^(B40-Inputs!$B$4))</f>
        <v>435.27159648334225</v>
      </c>
      <c r="M40" s="151">
        <f t="shared" si="7"/>
        <v>2054</v>
      </c>
      <c r="N40" s="9">
        <f>'Travel Time Savings'!F92</f>
        <v>131249.11600622939</v>
      </c>
      <c r="O40" s="175">
        <f>Inputs!$B$47</f>
        <v>2.6829999999999998</v>
      </c>
      <c r="P40" s="175">
        <f>Inputs!$B$48</f>
        <v>3.5150000000000001</v>
      </c>
      <c r="Q40" s="12">
        <f>((N40*O40)/1000000)*Inputs!$B$46</f>
        <v>0.38788372813655181</v>
      </c>
      <c r="R40" s="12">
        <f>((N40*P40)/1000000)*Inputs!$B$46</f>
        <v>0.50816671800222868</v>
      </c>
      <c r="S40" s="11">
        <f t="shared" si="14"/>
        <v>775.76745627310356</v>
      </c>
      <c r="T40" s="11">
        <f t="shared" si="15"/>
        <v>4217.7837594184984</v>
      </c>
      <c r="U40" s="11">
        <f t="shared" si="16"/>
        <v>4993.551215691602</v>
      </c>
      <c r="V40" s="11">
        <f>U40/((1+Inputs!$B$3)^(M40-Inputs!$B$4))</f>
        <v>467.71068275806516</v>
      </c>
    </row>
    <row r="41" spans="1:22" s="84" customFormat="1">
      <c r="A41" s="127"/>
      <c r="B41" s="15" t="s">
        <v>4</v>
      </c>
      <c r="C41" s="154">
        <f>SUM(C11:C40)</f>
        <v>2782655.454892735</v>
      </c>
      <c r="D41" s="149"/>
      <c r="E41" s="149"/>
      <c r="F41" s="154">
        <f t="shared" ref="F41:G41" si="17">SUM(F11:F40)</f>
        <v>8.2236498409031409</v>
      </c>
      <c r="G41" s="154">
        <f t="shared" si="17"/>
        <v>10.773808867228681</v>
      </c>
      <c r="H41" s="150">
        <f t="shared" ref="H41:K41" si="18">SUM(H11:H40)</f>
        <v>16447.299681806286</v>
      </c>
      <c r="I41" s="150">
        <f t="shared" si="18"/>
        <v>89422.613597998032</v>
      </c>
      <c r="J41" s="150">
        <f t="shared" si="18"/>
        <v>105869.91327980433</v>
      </c>
      <c r="K41" s="150">
        <f t="shared" si="18"/>
        <v>31086.981123462065</v>
      </c>
      <c r="M41" s="15" t="s">
        <v>205</v>
      </c>
      <c r="N41" s="154">
        <f>SUM(N11:N40)</f>
        <v>3275505.0018945024</v>
      </c>
      <c r="O41" s="149"/>
      <c r="P41" s="149"/>
      <c r="Q41" s="154">
        <f t="shared" ref="Q41" si="19">SUM(Q11:Q40)</f>
        <v>9.6801801819713695</v>
      </c>
      <c r="R41" s="154">
        <f t="shared" ref="R41" si="20">SUM(R11:R40)</f>
        <v>12.682010189947583</v>
      </c>
      <c r="S41" s="150">
        <f t="shared" ref="S41" si="21">SUM(S11:S40)</f>
        <v>19360.360363942738</v>
      </c>
      <c r="T41" s="150">
        <f t="shared" ref="T41" si="22">SUM(T11:T40)</f>
        <v>105260.68457656491</v>
      </c>
      <c r="U41" s="150">
        <f t="shared" ref="U41" si="23">SUM(U11:U40)</f>
        <v>124621.04494050768</v>
      </c>
      <c r="V41" s="150">
        <f t="shared" ref="V41" si="24">SUM(V11:V40)</f>
        <v>34839.116732523391</v>
      </c>
    </row>
    <row r="42" spans="1:22">
      <c r="C42" s="125"/>
    </row>
    <row r="43" spans="1:22" s="90" customFormat="1">
      <c r="A43" s="127"/>
      <c r="B43" s="133"/>
      <c r="C43" s="4"/>
      <c r="F43" s="128"/>
      <c r="G43" s="128"/>
      <c r="H43" s="7"/>
      <c r="I43" s="7"/>
      <c r="J43" s="7"/>
      <c r="K43" s="7"/>
    </row>
    <row r="44" spans="1:22" s="127" customFormat="1" ht="14.4" customHeight="1"/>
    <row r="45" spans="1:22" s="127" customFormat="1"/>
    <row r="46" spans="1:22" s="90" customFormat="1">
      <c r="A46" s="127"/>
    </row>
    <row r="47" spans="1:22" s="90" customFormat="1">
      <c r="A47" s="127"/>
    </row>
    <row r="48" spans="1:22" s="90" customFormat="1">
      <c r="A48" s="127"/>
    </row>
    <row r="49" spans="1:1" s="90" customFormat="1">
      <c r="A49" s="127"/>
    </row>
    <row r="50" spans="1:1" s="90" customFormat="1">
      <c r="A50" s="127"/>
    </row>
    <row r="51" spans="1:1" s="90" customFormat="1">
      <c r="A51" s="127"/>
    </row>
    <row r="52" spans="1:1" s="90" customFormat="1">
      <c r="A52" s="127"/>
    </row>
    <row r="53" spans="1:1" s="90" customFormat="1">
      <c r="A53" s="127"/>
    </row>
    <row r="54" spans="1:1" s="90" customFormat="1">
      <c r="A54" s="127"/>
    </row>
    <row r="55" spans="1:1" s="90" customFormat="1">
      <c r="A55" s="127"/>
    </row>
    <row r="56" spans="1:1" s="90" customFormat="1">
      <c r="A56" s="127"/>
    </row>
    <row r="57" spans="1:1" s="90" customFormat="1">
      <c r="A57" s="127"/>
    </row>
    <row r="58" spans="1:1" s="90" customFormat="1">
      <c r="A58" s="127"/>
    </row>
    <row r="59" spans="1:1" s="90" customFormat="1">
      <c r="A59" s="127"/>
    </row>
    <row r="60" spans="1:1" s="90" customFormat="1">
      <c r="A60" s="127"/>
    </row>
    <row r="61" spans="1:1" s="90" customFormat="1">
      <c r="A61" s="127"/>
    </row>
    <row r="62" spans="1:1" s="90" customFormat="1">
      <c r="A62" s="127"/>
    </row>
    <row r="63" spans="1:1" s="127" customFormat="1"/>
    <row r="64" spans="1:1" s="127" customFormat="1"/>
    <row r="65" spans="1:1" s="127" customFormat="1"/>
    <row r="66" spans="1:1" s="174" customFormat="1"/>
    <row r="67" spans="1:1" s="174" customFormat="1"/>
    <row r="68" spans="1:1" s="174" customFormat="1"/>
    <row r="69" spans="1:1" s="174" customFormat="1"/>
    <row r="70" spans="1:1" s="174" customFormat="1"/>
    <row r="71" spans="1:1" s="174" customFormat="1"/>
    <row r="72" spans="1:1" s="174" customFormat="1"/>
    <row r="73" spans="1:1" s="174" customFormat="1"/>
    <row r="74" spans="1:1" s="174" customFormat="1"/>
    <row r="75" spans="1:1" s="174" customFormat="1"/>
    <row r="76" spans="1:1" s="90" customFormat="1">
      <c r="A76" s="127"/>
    </row>
  </sheetData>
  <sheetProtection password="90DC" sheet="1" objects="1" scenarios="1"/>
  <mergeCells count="10">
    <mergeCell ref="B9:B10"/>
    <mergeCell ref="C9:C10"/>
    <mergeCell ref="D9:E9"/>
    <mergeCell ref="F9:G9"/>
    <mergeCell ref="S9:V9"/>
    <mergeCell ref="H9:K9"/>
    <mergeCell ref="M9:M10"/>
    <mergeCell ref="N9:N10"/>
    <mergeCell ref="O9:P9"/>
    <mergeCell ref="Q9:R9"/>
  </mergeCells>
  <pageMargins left="0.7" right="0.7" top="0.75" bottom="0.75" header="0.3" footer="0.3"/>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59999389629810485"/>
  </sheetPr>
  <dimension ref="A1:N76"/>
  <sheetViews>
    <sheetView topLeftCell="A49" zoomScale="85" zoomScaleNormal="85" workbookViewId="0">
      <selection activeCell="R83" sqref="R83"/>
    </sheetView>
  </sheetViews>
  <sheetFormatPr defaultColWidth="9.109375" defaultRowHeight="14.4"/>
  <cols>
    <col min="1" max="1" width="9.109375" style="127"/>
    <col min="2" max="2" width="7.6640625" style="90" customWidth="1"/>
    <col min="3" max="3" width="14.5546875" style="4" customWidth="1"/>
    <col min="4" max="6" width="14.109375" style="4" customWidth="1"/>
    <col min="7" max="9" width="13.5546875" style="4" customWidth="1"/>
    <col min="10" max="12" width="11.5546875" style="7" customWidth="1"/>
    <col min="13" max="13" width="13.6640625" style="7" customWidth="1"/>
    <col min="14" max="14" width="16.109375" style="7" customWidth="1"/>
    <col min="15" max="16384" width="9.109375" style="90"/>
  </cols>
  <sheetData>
    <row r="1" spans="2:14">
      <c r="B1" s="1" t="s">
        <v>176</v>
      </c>
    </row>
    <row r="3" spans="2:14">
      <c r="C3" s="7">
        <f>Inputs!B41</f>
        <v>2000</v>
      </c>
      <c r="D3" s="4" t="str">
        <f>Inputs!A41</f>
        <v>VOC Value of Emissions (2017$) per short ton</v>
      </c>
      <c r="N3" s="90"/>
    </row>
    <row r="4" spans="2:14">
      <c r="C4" s="7">
        <f>Inputs!B42</f>
        <v>8300</v>
      </c>
      <c r="D4" s="4" t="str">
        <f>Inputs!A42</f>
        <v>NOx Value of Emissions (2017$) per short ton</v>
      </c>
      <c r="N4" s="90"/>
    </row>
    <row r="5" spans="2:14">
      <c r="C5" s="7">
        <f>Inputs!B43</f>
        <v>377800</v>
      </c>
      <c r="D5" s="4" t="str">
        <f>Inputs!A43</f>
        <v>PM Value of Emissions (2017$) per short ton</v>
      </c>
      <c r="N5" s="90"/>
    </row>
    <row r="6" spans="2:14">
      <c r="C6" s="7">
        <f>Inputs!B44</f>
        <v>48900</v>
      </c>
      <c r="D6" s="4" t="str">
        <f>Inputs!A44</f>
        <v>SOx Value of Emissions (2017$) per short ton</v>
      </c>
      <c r="N6" s="90"/>
    </row>
    <row r="8" spans="2:14">
      <c r="B8" s="90" t="s">
        <v>585</v>
      </c>
    </row>
    <row r="9" spans="2:14" ht="15.75" customHeight="1">
      <c r="B9" s="452" t="s">
        <v>1</v>
      </c>
      <c r="C9" s="453" t="s">
        <v>169</v>
      </c>
      <c r="D9" s="457" t="s">
        <v>207</v>
      </c>
      <c r="E9" s="457"/>
      <c r="F9" s="457"/>
      <c r="G9" s="457" t="s">
        <v>206</v>
      </c>
      <c r="H9" s="457"/>
      <c r="I9" s="457"/>
      <c r="J9" s="456" t="s">
        <v>7</v>
      </c>
      <c r="K9" s="456"/>
      <c r="L9" s="456"/>
      <c r="M9" s="456"/>
      <c r="N9" s="456"/>
    </row>
    <row r="10" spans="2:14" ht="28.8">
      <c r="B10" s="452"/>
      <c r="C10" s="453"/>
      <c r="D10" s="113" t="s">
        <v>6</v>
      </c>
      <c r="E10" s="113" t="s">
        <v>18</v>
      </c>
      <c r="F10" s="113" t="s">
        <v>2012</v>
      </c>
      <c r="G10" s="144" t="s">
        <v>6</v>
      </c>
      <c r="H10" s="144" t="s">
        <v>18</v>
      </c>
      <c r="I10" s="113" t="s">
        <v>2012</v>
      </c>
      <c r="J10" s="146" t="s">
        <v>8</v>
      </c>
      <c r="K10" s="146" t="s">
        <v>18</v>
      </c>
      <c r="L10" s="113" t="s">
        <v>2012</v>
      </c>
      <c r="M10" s="146" t="s">
        <v>138</v>
      </c>
      <c r="N10" s="146" t="s">
        <v>27</v>
      </c>
    </row>
    <row r="11" spans="2:14">
      <c r="B11" s="120">
        <f>Inputs!$B$8</f>
        <v>2024</v>
      </c>
      <c r="C11" s="9">
        <f>'Travel Time Savings'!B25</f>
        <v>1530.8509871441713</v>
      </c>
      <c r="D11" s="18">
        <f>Inputs!$B$49</f>
        <v>3.8679999999999999</v>
      </c>
      <c r="E11" s="18">
        <f>Inputs!$B$50</f>
        <v>39.051500000000004</v>
      </c>
      <c r="F11" s="18">
        <f>Inputs!$B$51</f>
        <v>1.0920000000000001</v>
      </c>
      <c r="G11" s="110">
        <f>((C11*D11)/1000000)*Inputs!$B$46</f>
        <v>6.5223467775284306E-3</v>
      </c>
      <c r="H11" s="110">
        <f>((C11*E11)/1000000)*Inputs!$B$46</f>
        <v>6.5849903097893361E-2</v>
      </c>
      <c r="I11" s="110">
        <f>((C11*F11)/1000000)*Inputs!$B$46</f>
        <v>1.8413657396745208E-3</v>
      </c>
      <c r="J11" s="11">
        <f t="shared" ref="J11:J40" si="0">G11*$C$3</f>
        <v>13.044693555056861</v>
      </c>
      <c r="K11" s="11">
        <f t="shared" ref="K11:K40" si="1">H11*$C$4</f>
        <v>546.55419571251491</v>
      </c>
      <c r="L11" s="11">
        <f t="shared" ref="L11:L40" si="2">I11*$C$5</f>
        <v>695.66797644903397</v>
      </c>
      <c r="M11" s="11">
        <f t="shared" ref="M11:M40" si="3">SUM(J11:L11)</f>
        <v>1255.2668657166057</v>
      </c>
      <c r="N11" s="11">
        <f>M11/((1+Inputs!$B$3)^($B11-Inputs!$B$4))</f>
        <v>894.98792681972168</v>
      </c>
    </row>
    <row r="12" spans="2:14">
      <c r="B12" s="120">
        <f t="shared" ref="B12:B40" si="4">B11+1</f>
        <v>2025</v>
      </c>
      <c r="C12" s="9">
        <f>'Travel Time Savings'!B26</f>
        <v>1553.8137519513336</v>
      </c>
      <c r="D12" s="18">
        <f>Inputs!$B$49</f>
        <v>3.8679999999999999</v>
      </c>
      <c r="E12" s="18">
        <f>Inputs!$B$50</f>
        <v>39.051500000000004</v>
      </c>
      <c r="F12" s="18">
        <f>Inputs!$B$51</f>
        <v>1.0920000000000001</v>
      </c>
      <c r="G12" s="110">
        <f>((C12*D12)/1000000)*Inputs!$B$46</f>
        <v>6.6201819791913549E-3</v>
      </c>
      <c r="H12" s="110">
        <f>((C12*E12)/1000000)*Inputs!$B$46</f>
        <v>6.6837651644361742E-2</v>
      </c>
      <c r="I12" s="110">
        <f>((C12*F12)/1000000)*Inputs!$B$46</f>
        <v>1.8689862257696384E-3</v>
      </c>
      <c r="J12" s="11">
        <f t="shared" si="0"/>
        <v>13.24036395838271</v>
      </c>
      <c r="K12" s="11">
        <f t="shared" si="1"/>
        <v>554.75250864820248</v>
      </c>
      <c r="L12" s="11">
        <f t="shared" si="2"/>
        <v>706.10299609576941</v>
      </c>
      <c r="M12" s="11">
        <f t="shared" si="3"/>
        <v>1274.0958687023544</v>
      </c>
      <c r="N12" s="11">
        <f>M12/((1+Inputs!$B$3)^($B12-Inputs!$B$4))</f>
        <v>848.98387450655821</v>
      </c>
    </row>
    <row r="13" spans="2:14">
      <c r="B13" s="120">
        <f t="shared" si="4"/>
        <v>2026</v>
      </c>
      <c r="C13" s="9">
        <f>'Travel Time Savings'!B27</f>
        <v>1577.1209582306035</v>
      </c>
      <c r="D13" s="18">
        <f>Inputs!$B$49</f>
        <v>3.8679999999999999</v>
      </c>
      <c r="E13" s="18">
        <f>Inputs!$B$50</f>
        <v>39.051500000000004</v>
      </c>
      <c r="F13" s="18">
        <f>Inputs!$B$51</f>
        <v>1.0920000000000001</v>
      </c>
      <c r="G13" s="110">
        <f>((C13*D13)/1000000)*Inputs!$B$46</f>
        <v>6.7194847088792248E-3</v>
      </c>
      <c r="H13" s="110">
        <f>((C13*E13)/1000000)*Inputs!$B$46</f>
        <v>6.7840216419027169E-2</v>
      </c>
      <c r="I13" s="110">
        <f>((C13*F13)/1000000)*Inputs!$B$46</f>
        <v>1.8970210191561828E-3</v>
      </c>
      <c r="J13" s="11">
        <f t="shared" si="0"/>
        <v>13.43896941775845</v>
      </c>
      <c r="K13" s="11">
        <f t="shared" si="1"/>
        <v>563.07379627792545</v>
      </c>
      <c r="L13" s="11">
        <f t="shared" si="2"/>
        <v>716.69454103720579</v>
      </c>
      <c r="M13" s="11">
        <f t="shared" si="3"/>
        <v>1293.2073067328897</v>
      </c>
      <c r="N13" s="11">
        <f>M13/((1+Inputs!$B$3)^($B13-Inputs!$B$4))</f>
        <v>805.3445164711743</v>
      </c>
    </row>
    <row r="14" spans="2:14">
      <c r="B14" s="120">
        <f t="shared" si="4"/>
        <v>2027</v>
      </c>
      <c r="C14" s="9">
        <f>'Travel Time Savings'!B28</f>
        <v>1600.7777726040624</v>
      </c>
      <c r="D14" s="18">
        <f>Inputs!$B$49</f>
        <v>3.8679999999999999</v>
      </c>
      <c r="E14" s="18">
        <f>Inputs!$B$50</f>
        <v>39.051500000000004</v>
      </c>
      <c r="F14" s="18">
        <f>Inputs!$B$51</f>
        <v>1.0920000000000001</v>
      </c>
      <c r="G14" s="110">
        <f>((C14*D14)/1000000)*Inputs!$B$46</f>
        <v>6.8202769795124131E-3</v>
      </c>
      <c r="H14" s="110">
        <f>((C14*E14)/1000000)*Inputs!$B$46</f>
        <v>6.8857819665312583E-2</v>
      </c>
      <c r="I14" s="110">
        <f>((C14*F14)/1000000)*Inputs!$B$46</f>
        <v>1.9254763344435249E-3</v>
      </c>
      <c r="J14" s="11">
        <f t="shared" si="0"/>
        <v>13.640553959024826</v>
      </c>
      <c r="K14" s="11">
        <f t="shared" si="1"/>
        <v>571.5199032220944</v>
      </c>
      <c r="L14" s="11">
        <f t="shared" si="2"/>
        <v>727.44495915276377</v>
      </c>
      <c r="M14" s="11">
        <f t="shared" si="3"/>
        <v>1312.6054163338831</v>
      </c>
      <c r="N14" s="11">
        <f>M14/((1+Inputs!$B$3)^($B14-Inputs!$B$4))</f>
        <v>763.94830300770275</v>
      </c>
    </row>
    <row r="15" spans="2:14">
      <c r="B15" s="120">
        <f t="shared" si="4"/>
        <v>2028</v>
      </c>
      <c r="C15" s="9">
        <f>'Travel Time Savings'!B29</f>
        <v>1624.7894391931231</v>
      </c>
      <c r="D15" s="18">
        <f>Inputs!$B$49</f>
        <v>3.8679999999999999</v>
      </c>
      <c r="E15" s="18">
        <f>Inputs!$B$50</f>
        <v>39.051500000000004</v>
      </c>
      <c r="F15" s="18">
        <f>Inputs!$B$51</f>
        <v>1.0920000000000001</v>
      </c>
      <c r="G15" s="110">
        <f>((C15*D15)/1000000)*Inputs!$B$46</f>
        <v>6.9225811342050981E-3</v>
      </c>
      <c r="H15" s="110">
        <f>((C15*E15)/1000000)*Inputs!$B$46</f>
        <v>6.9890686960292256E-2</v>
      </c>
      <c r="I15" s="110">
        <f>((C15*F15)/1000000)*Inputs!$B$46</f>
        <v>1.9543584794601779E-3</v>
      </c>
      <c r="J15" s="11">
        <f t="shared" si="0"/>
        <v>13.845162268410196</v>
      </c>
      <c r="K15" s="11">
        <f t="shared" si="1"/>
        <v>580.09270177042572</v>
      </c>
      <c r="L15" s="11">
        <f t="shared" si="2"/>
        <v>738.35663354005521</v>
      </c>
      <c r="M15" s="11">
        <f t="shared" si="3"/>
        <v>1332.294497578891</v>
      </c>
      <c r="N15" s="11">
        <f>M15/((1+Inputs!$B$3)^($B15-Inputs!$B$4))</f>
        <v>724.67993229235333</v>
      </c>
    </row>
    <row r="16" spans="2:14">
      <c r="B16" s="120">
        <f t="shared" si="4"/>
        <v>2029</v>
      </c>
      <c r="C16" s="9">
        <f>'Travel Time Savings'!B30</f>
        <v>1649.1612807810197</v>
      </c>
      <c r="D16" s="18">
        <f>Inputs!$B$49</f>
        <v>3.8679999999999999</v>
      </c>
      <c r="E16" s="18">
        <f>Inputs!$B$50</f>
        <v>39.051500000000004</v>
      </c>
      <c r="F16" s="18">
        <f>Inputs!$B$51</f>
        <v>1.0920000000000001</v>
      </c>
      <c r="G16" s="110">
        <f>((C16*D16)/1000000)*Inputs!$B$46</f>
        <v>7.0264198512181731E-3</v>
      </c>
      <c r="H16" s="110">
        <f>((C16*E16)/1000000)*Inputs!$B$46</f>
        <v>7.0939047264696617E-2</v>
      </c>
      <c r="I16" s="110">
        <f>((C16*F16)/1000000)*Inputs!$B$46</f>
        <v>1.98367385665208E-3</v>
      </c>
      <c r="J16" s="11">
        <f t="shared" si="0"/>
        <v>14.052839702436346</v>
      </c>
      <c r="K16" s="11">
        <f t="shared" si="1"/>
        <v>588.79409229698194</v>
      </c>
      <c r="L16" s="11">
        <f t="shared" si="2"/>
        <v>749.43198304315581</v>
      </c>
      <c r="M16" s="11">
        <f t="shared" si="3"/>
        <v>1352.2789150425742</v>
      </c>
      <c r="N16" s="11">
        <f>M16/((1+Inputs!$B$3)^($B16-Inputs!$B$4))</f>
        <v>687.4300292305968</v>
      </c>
    </row>
    <row r="17" spans="2:14">
      <c r="B17" s="120">
        <f t="shared" si="4"/>
        <v>2030</v>
      </c>
      <c r="C17" s="9">
        <f>'Travel Time Savings'!B31</f>
        <v>1673.8986999927349</v>
      </c>
      <c r="D17" s="18">
        <f>Inputs!$B$49</f>
        <v>3.8679999999999999</v>
      </c>
      <c r="E17" s="18">
        <f>Inputs!$B$50</f>
        <v>39.051500000000004</v>
      </c>
      <c r="F17" s="18">
        <f>Inputs!$B$51</f>
        <v>1.0920000000000001</v>
      </c>
      <c r="G17" s="110">
        <f>((C17*D17)/1000000)*Inputs!$B$46</f>
        <v>7.1318161489864456E-3</v>
      </c>
      <c r="H17" s="110">
        <f>((C17*E17)/1000000)*Inputs!$B$46</f>
        <v>7.2003132973667061E-2</v>
      </c>
      <c r="I17" s="110">
        <f>((C17*F17)/1000000)*Inputs!$B$46</f>
        <v>2.013428964501861E-3</v>
      </c>
      <c r="J17" s="11">
        <f t="shared" si="0"/>
        <v>14.263632297972892</v>
      </c>
      <c r="K17" s="11">
        <f t="shared" si="1"/>
        <v>597.6260036814366</v>
      </c>
      <c r="L17" s="11">
        <f t="shared" si="2"/>
        <v>760.67346278880314</v>
      </c>
      <c r="M17" s="11">
        <f t="shared" si="3"/>
        <v>1372.5630987682125</v>
      </c>
      <c r="N17" s="11">
        <f>M17/((1+Inputs!$B$3)^($B17-Inputs!$B$4))</f>
        <v>652.09484081220137</v>
      </c>
    </row>
    <row r="18" spans="2:14">
      <c r="B18" s="120">
        <f t="shared" si="4"/>
        <v>2031</v>
      </c>
      <c r="C18" s="9">
        <f>'Travel Time Savings'!B32</f>
        <v>1699.0071804926258</v>
      </c>
      <c r="D18" s="18">
        <f>Inputs!$B$49</f>
        <v>3.8679999999999999</v>
      </c>
      <c r="E18" s="18">
        <f>Inputs!$B$50</f>
        <v>39.051500000000004</v>
      </c>
      <c r="F18" s="18">
        <f>Inputs!$B$51</f>
        <v>1.0920000000000001</v>
      </c>
      <c r="G18" s="110">
        <f>((C18*D18)/1000000)*Inputs!$B$46</f>
        <v>7.2387933912212423E-3</v>
      </c>
      <c r="H18" s="110">
        <f>((C18*E18)/1000000)*Inputs!$B$46</f>
        <v>7.3083179968272072E-2</v>
      </c>
      <c r="I18" s="110">
        <f>((C18*F18)/1000000)*Inputs!$B$46</f>
        <v>2.043630398969389E-3</v>
      </c>
      <c r="J18" s="11">
        <f t="shared" si="0"/>
        <v>14.477586782442485</v>
      </c>
      <c r="K18" s="11">
        <f t="shared" si="1"/>
        <v>606.59039373665814</v>
      </c>
      <c r="L18" s="11">
        <f t="shared" si="2"/>
        <v>772.0835647306352</v>
      </c>
      <c r="M18" s="11">
        <f t="shared" si="3"/>
        <v>1393.1515452497358</v>
      </c>
      <c r="N18" s="11">
        <f>M18/((1+Inputs!$B$3)^($B18-Inputs!$B$4))</f>
        <v>618.57594712559307</v>
      </c>
    </row>
    <row r="19" spans="2:14">
      <c r="B19" s="120">
        <f t="shared" si="4"/>
        <v>2032</v>
      </c>
      <c r="C19" s="9">
        <f>'Travel Time Savings'!B33</f>
        <v>1724.4922882000151</v>
      </c>
      <c r="D19" s="18">
        <f>Inputs!$B$49</f>
        <v>3.8679999999999999</v>
      </c>
      <c r="E19" s="18">
        <f>Inputs!$B$50</f>
        <v>39.051500000000004</v>
      </c>
      <c r="F19" s="18">
        <f>Inputs!$B$51</f>
        <v>1.0920000000000001</v>
      </c>
      <c r="G19" s="110">
        <f>((C19*D19)/1000000)*Inputs!$B$46</f>
        <v>7.3473752920895597E-3</v>
      </c>
      <c r="H19" s="110">
        <f>((C19*E19)/1000000)*Inputs!$B$46</f>
        <v>7.417942766779613E-2</v>
      </c>
      <c r="I19" s="110">
        <f>((C19*F19)/1000000)*Inputs!$B$46</f>
        <v>2.0742848549539297E-3</v>
      </c>
      <c r="J19" s="11">
        <f t="shared" si="0"/>
        <v>14.69475058417912</v>
      </c>
      <c r="K19" s="11">
        <f t="shared" si="1"/>
        <v>615.68924964270786</v>
      </c>
      <c r="L19" s="11">
        <f t="shared" si="2"/>
        <v>783.6648182015947</v>
      </c>
      <c r="M19" s="11">
        <f t="shared" si="3"/>
        <v>1414.0488184284818</v>
      </c>
      <c r="N19" s="11">
        <f>M19/((1+Inputs!$B$3)^($B19-Inputs!$B$4))</f>
        <v>586.77998722661391</v>
      </c>
    </row>
    <row r="20" spans="2:14">
      <c r="B20" s="120">
        <f t="shared" si="4"/>
        <v>2033</v>
      </c>
      <c r="C20" s="9">
        <f>'Travel Time Savings'!B34</f>
        <v>1750.3596725230152</v>
      </c>
      <c r="D20" s="18">
        <f>Inputs!$B$49</f>
        <v>3.8679999999999999</v>
      </c>
      <c r="E20" s="18">
        <f>Inputs!$B$50</f>
        <v>39.051500000000004</v>
      </c>
      <c r="F20" s="18">
        <f>Inputs!$B$51</f>
        <v>1.0920000000000001</v>
      </c>
      <c r="G20" s="110">
        <f>((C20*D20)/1000000)*Inputs!$B$46</f>
        <v>7.4575859214709031E-3</v>
      </c>
      <c r="H20" s="110">
        <f>((C20*E20)/1000000)*Inputs!$B$46</f>
        <v>7.529211908281308E-2</v>
      </c>
      <c r="I20" s="110">
        <f>((C20*F20)/1000000)*Inputs!$B$46</f>
        <v>2.1053991277782385E-3</v>
      </c>
      <c r="J20" s="11">
        <f t="shared" si="0"/>
        <v>14.915171842941806</v>
      </c>
      <c r="K20" s="11">
        <f t="shared" si="1"/>
        <v>624.92458838734854</v>
      </c>
      <c r="L20" s="11">
        <f t="shared" si="2"/>
        <v>795.41979047461848</v>
      </c>
      <c r="M20" s="11">
        <f t="shared" si="3"/>
        <v>1435.2595507049089</v>
      </c>
      <c r="N20" s="11">
        <f>M20/((1+Inputs!$B$3)^($B20-Inputs!$B$4))</f>
        <v>556.61839909814307</v>
      </c>
    </row>
    <row r="21" spans="2:14">
      <c r="B21" s="120">
        <f t="shared" si="4"/>
        <v>2034</v>
      </c>
      <c r="C21" s="9">
        <f>'Travel Time Savings'!B35</f>
        <v>1776.6150676108603</v>
      </c>
      <c r="D21" s="18">
        <f>Inputs!$B$49</f>
        <v>3.8679999999999999</v>
      </c>
      <c r="E21" s="18">
        <f>Inputs!$B$50</f>
        <v>39.051500000000004</v>
      </c>
      <c r="F21" s="18">
        <f>Inputs!$B$51</f>
        <v>1.0920000000000001</v>
      </c>
      <c r="G21" s="110">
        <f>((C21*D21)/1000000)*Inputs!$B$46</f>
        <v>7.5694497102929657E-3</v>
      </c>
      <c r="H21" s="110">
        <f>((C21*E21)/1000000)*Inputs!$B$46</f>
        <v>7.6421500869055276E-2</v>
      </c>
      <c r="I21" s="110">
        <f>((C21*F21)/1000000)*Inputs!$B$46</f>
        <v>2.1369801146949117E-3</v>
      </c>
      <c r="J21" s="11">
        <f t="shared" si="0"/>
        <v>15.138899420585931</v>
      </c>
      <c r="K21" s="11">
        <f t="shared" si="1"/>
        <v>634.29845721315883</v>
      </c>
      <c r="L21" s="11">
        <f t="shared" si="2"/>
        <v>807.35108733173763</v>
      </c>
      <c r="M21" s="11">
        <f t="shared" si="3"/>
        <v>1456.7884439654824</v>
      </c>
      <c r="N21" s="11">
        <f>M21/((1+Inputs!$B$3)^($B21-Inputs!$B$4))</f>
        <v>528.0071729762758</v>
      </c>
    </row>
    <row r="22" spans="2:14">
      <c r="B22" s="120">
        <f t="shared" si="4"/>
        <v>2035</v>
      </c>
      <c r="C22" s="9">
        <f>'Travel Time Savings'!B36</f>
        <v>1803.2642936250229</v>
      </c>
      <c r="D22" s="18">
        <f>Inputs!$B$49</f>
        <v>3.8679999999999999</v>
      </c>
      <c r="E22" s="18">
        <f>Inputs!$B$50</f>
        <v>39.051500000000004</v>
      </c>
      <c r="F22" s="18">
        <f>Inputs!$B$51</f>
        <v>1.0920000000000001</v>
      </c>
      <c r="G22" s="110">
        <f>((C22*D22)/1000000)*Inputs!$B$46</f>
        <v>7.682991455947359E-3</v>
      </c>
      <c r="H22" s="110">
        <f>((C22*E22)/1000000)*Inputs!$B$46</f>
        <v>7.7567823382091089E-2</v>
      </c>
      <c r="I22" s="110">
        <f>((C22*F22)/1000000)*Inputs!$B$46</f>
        <v>2.1690348164153353E-3</v>
      </c>
      <c r="J22" s="11">
        <f t="shared" si="0"/>
        <v>15.365982911894719</v>
      </c>
      <c r="K22" s="11">
        <f t="shared" si="1"/>
        <v>643.81293407135604</v>
      </c>
      <c r="L22" s="11">
        <f t="shared" si="2"/>
        <v>819.46135364171369</v>
      </c>
      <c r="M22" s="11">
        <f t="shared" si="3"/>
        <v>1478.6402706249644</v>
      </c>
      <c r="N22" s="11">
        <f>M22/((1+Inputs!$B$3)^($B22-Inputs!$B$4))</f>
        <v>500.86661735599995</v>
      </c>
    </row>
    <row r="23" spans="2:14">
      <c r="B23" s="120">
        <f t="shared" si="4"/>
        <v>2036</v>
      </c>
      <c r="C23" s="9">
        <f>'Travel Time Savings'!B37</f>
        <v>1830.313258029398</v>
      </c>
      <c r="D23" s="18">
        <f>Inputs!$B$49</f>
        <v>3.8679999999999999</v>
      </c>
      <c r="E23" s="18">
        <f>Inputs!$B$50</f>
        <v>39.051500000000004</v>
      </c>
      <c r="F23" s="18">
        <f>Inputs!$B$51</f>
        <v>1.0920000000000001</v>
      </c>
      <c r="G23" s="110">
        <f>((C23*D23)/1000000)*Inputs!$B$46</f>
        <v>7.7982363277865679E-3</v>
      </c>
      <c r="H23" s="110">
        <f>((C23*E23)/1000000)*Inputs!$B$46</f>
        <v>7.8731340732822438E-2</v>
      </c>
      <c r="I23" s="110">
        <f>((C23*F23)/1000000)*Inputs!$B$46</f>
        <v>2.2015703386615653E-3</v>
      </c>
      <c r="J23" s="11">
        <f t="shared" si="0"/>
        <v>15.596472655573136</v>
      </c>
      <c r="K23" s="11">
        <f t="shared" si="1"/>
        <v>653.47012808242619</v>
      </c>
      <c r="L23" s="11">
        <f t="shared" si="2"/>
        <v>831.75327394633939</v>
      </c>
      <c r="M23" s="11">
        <f t="shared" si="3"/>
        <v>1500.8198746843386</v>
      </c>
      <c r="N23" s="11">
        <f>M23/((1+Inputs!$B$3)^($B23-Inputs!$B$4))</f>
        <v>475.1211370246167</v>
      </c>
    </row>
    <row r="24" spans="2:14">
      <c r="B24" s="120">
        <f t="shared" si="4"/>
        <v>2037</v>
      </c>
      <c r="C24" s="9">
        <f>'Travel Time Savings'!B38</f>
        <v>1857.7679568998387</v>
      </c>
      <c r="D24" s="18">
        <f>Inputs!$B$49</f>
        <v>3.8679999999999999</v>
      </c>
      <c r="E24" s="18">
        <f>Inputs!$B$50</f>
        <v>39.051500000000004</v>
      </c>
      <c r="F24" s="18">
        <f>Inputs!$B$51</f>
        <v>1.0920000000000001</v>
      </c>
      <c r="G24" s="110">
        <f>((C24*D24)/1000000)*Inputs!$B$46</f>
        <v>7.9152098727033656E-3</v>
      </c>
      <c r="H24" s="110">
        <f>((C24*E24)/1000000)*Inputs!$B$46</f>
        <v>7.9912310843814754E-2</v>
      </c>
      <c r="I24" s="110">
        <f>((C24*F24)/1000000)*Inputs!$B$46</f>
        <v>2.2345938937414884E-3</v>
      </c>
      <c r="J24" s="11">
        <f t="shared" si="0"/>
        <v>15.830419745406731</v>
      </c>
      <c r="K24" s="11">
        <f t="shared" si="1"/>
        <v>663.27218000366247</v>
      </c>
      <c r="L24" s="11">
        <f t="shared" si="2"/>
        <v>844.22957305553427</v>
      </c>
      <c r="M24" s="11">
        <f t="shared" si="3"/>
        <v>1523.3321728046035</v>
      </c>
      <c r="N24" s="11">
        <f>M24/((1+Inputs!$B$3)^($B24-Inputs!$B$4))</f>
        <v>450.69902250465969</v>
      </c>
    </row>
    <row r="25" spans="2:14">
      <c r="B25" s="120">
        <f t="shared" si="4"/>
        <v>2038</v>
      </c>
      <c r="C25" s="9">
        <f>'Travel Time Savings'!B39</f>
        <v>1885.6344762533361</v>
      </c>
      <c r="D25" s="18">
        <f>Inputs!$B$49</f>
        <v>3.8679999999999999</v>
      </c>
      <c r="E25" s="18">
        <f>Inputs!$B$50</f>
        <v>39.051500000000004</v>
      </c>
      <c r="F25" s="18">
        <f>Inputs!$B$51</f>
        <v>1.0920000000000001</v>
      </c>
      <c r="G25" s="110">
        <f>((C25*D25)/1000000)*Inputs!$B$46</f>
        <v>8.0339380207939144E-3</v>
      </c>
      <c r="H25" s="110">
        <f>((C25*E25)/1000000)*Inputs!$B$46</f>
        <v>8.1110995506471981E-2</v>
      </c>
      <c r="I25" s="110">
        <f>((C25*F25)/1000000)*Inputs!$B$46</f>
        <v>2.2681128021476097E-3</v>
      </c>
      <c r="J25" s="11">
        <f t="shared" si="0"/>
        <v>16.06787604158783</v>
      </c>
      <c r="K25" s="11">
        <f t="shared" si="1"/>
        <v>673.22126270371746</v>
      </c>
      <c r="L25" s="11">
        <f t="shared" si="2"/>
        <v>856.89301665136691</v>
      </c>
      <c r="M25" s="11">
        <f t="shared" si="3"/>
        <v>1546.1821553966722</v>
      </c>
      <c r="N25" s="11">
        <f>M25/((1+Inputs!$B$3)^($B25-Inputs!$B$4))</f>
        <v>427.53225031984061</v>
      </c>
    </row>
    <row r="26" spans="2:14">
      <c r="B26" s="120">
        <f t="shared" si="4"/>
        <v>2039</v>
      </c>
      <c r="C26" s="9">
        <f>'Travel Time Savings'!B40</f>
        <v>1913.9189933971359</v>
      </c>
      <c r="D26" s="18">
        <f>Inputs!$B$49</f>
        <v>3.8679999999999999</v>
      </c>
      <c r="E26" s="18">
        <f>Inputs!$B$50</f>
        <v>39.051500000000004</v>
      </c>
      <c r="F26" s="18">
        <f>Inputs!$B$51</f>
        <v>1.0920000000000001</v>
      </c>
      <c r="G26" s="110">
        <f>((C26*D26)/1000000)*Inputs!$B$46</f>
        <v>8.154447091105823E-3</v>
      </c>
      <c r="H26" s="110">
        <f>((C26*E26)/1000000)*Inputs!$B$46</f>
        <v>8.2327660439069056E-2</v>
      </c>
      <c r="I26" s="110">
        <f>((C26*F26)/1000000)*Inputs!$B$46</f>
        <v>2.3021344941798242E-3</v>
      </c>
      <c r="J26" s="11">
        <f t="shared" si="0"/>
        <v>16.308894182211645</v>
      </c>
      <c r="K26" s="11">
        <f t="shared" si="1"/>
        <v>683.31958164427317</v>
      </c>
      <c r="L26" s="11">
        <f t="shared" si="2"/>
        <v>869.74641190113755</v>
      </c>
      <c r="M26" s="11">
        <f t="shared" si="3"/>
        <v>1569.3748877276225</v>
      </c>
      <c r="N26" s="11">
        <f>M26/((1+Inputs!$B$3)^($B26-Inputs!$B$4))</f>
        <v>405.55629352769938</v>
      </c>
    </row>
    <row r="27" spans="2:14">
      <c r="B27" s="120">
        <f t="shared" si="4"/>
        <v>2040</v>
      </c>
      <c r="C27" s="9">
        <f>'Travel Time Savings'!B41</f>
        <v>1942.6277782980926</v>
      </c>
      <c r="D27" s="18">
        <f>Inputs!$B$49</f>
        <v>3.8679999999999999</v>
      </c>
      <c r="E27" s="18">
        <f>Inputs!$B$50</f>
        <v>39.051500000000004</v>
      </c>
      <c r="F27" s="18">
        <f>Inputs!$B$51</f>
        <v>1.0920000000000001</v>
      </c>
      <c r="G27" s="110">
        <f>((C27*D27)/1000000)*Inputs!$B$46</f>
        <v>8.2767637974724088E-3</v>
      </c>
      <c r="H27" s="110">
        <f>((C27*E27)/1000000)*Inputs!$B$46</f>
        <v>8.3562575345655074E-2</v>
      </c>
      <c r="I27" s="110">
        <f>((C27*F27)/1000000)*Inputs!$B$46</f>
        <v>2.3366665115925208E-3</v>
      </c>
      <c r="J27" s="11">
        <f t="shared" si="0"/>
        <v>16.553527594944818</v>
      </c>
      <c r="K27" s="11">
        <f t="shared" si="1"/>
        <v>693.56937536893713</v>
      </c>
      <c r="L27" s="11">
        <f t="shared" si="2"/>
        <v>882.79260807965431</v>
      </c>
      <c r="M27" s="11">
        <f t="shared" si="3"/>
        <v>1592.9155110435363</v>
      </c>
      <c r="N27" s="11">
        <f>M27/((1+Inputs!$B$3)^($B27-Inputs!$B$4))</f>
        <v>384.70994199122867</v>
      </c>
    </row>
    <row r="28" spans="2:14">
      <c r="B28" s="120">
        <f t="shared" si="4"/>
        <v>2041</v>
      </c>
      <c r="C28" s="9">
        <f>'Travel Time Savings'!B42</f>
        <v>1971.7671949725639</v>
      </c>
      <c r="D28" s="18">
        <f>Inputs!$B$49</f>
        <v>3.8679999999999999</v>
      </c>
      <c r="E28" s="18">
        <f>Inputs!$B$50</f>
        <v>39.051500000000004</v>
      </c>
      <c r="F28" s="18">
        <f>Inputs!$B$51</f>
        <v>1.0920000000000001</v>
      </c>
      <c r="G28" s="110">
        <f>((C28*D28)/1000000)*Inputs!$B$46</f>
        <v>8.4009152544344944E-3</v>
      </c>
      <c r="H28" s="110">
        <f>((C28*E28)/1000000)*Inputs!$B$46</f>
        <v>8.4816013975839877E-2</v>
      </c>
      <c r="I28" s="110">
        <f>((C28*F28)/1000000)*Inputs!$B$46</f>
        <v>2.3717165092664084E-3</v>
      </c>
      <c r="J28" s="11">
        <f t="shared" si="0"/>
        <v>16.801830508868989</v>
      </c>
      <c r="K28" s="11">
        <f t="shared" si="1"/>
        <v>703.97291599947096</v>
      </c>
      <c r="L28" s="11">
        <f t="shared" si="2"/>
        <v>896.03449720084905</v>
      </c>
      <c r="M28" s="11">
        <f t="shared" si="3"/>
        <v>1616.8092437091891</v>
      </c>
      <c r="N28" s="11">
        <f>M28/((1+Inputs!$B$3)^($B28-Inputs!$B$4))</f>
        <v>364.93513188887573</v>
      </c>
    </row>
    <row r="29" spans="2:14">
      <c r="B29" s="120">
        <f t="shared" si="4"/>
        <v>2042</v>
      </c>
      <c r="C29" s="9">
        <f>'Travel Time Savings'!B43</f>
        <v>2001.3437028971521</v>
      </c>
      <c r="D29" s="18">
        <f>Inputs!$B$49</f>
        <v>3.8679999999999999</v>
      </c>
      <c r="E29" s="18">
        <f>Inputs!$B$50</f>
        <v>39.051500000000004</v>
      </c>
      <c r="F29" s="18">
        <f>Inputs!$B$51</f>
        <v>1.0920000000000001</v>
      </c>
      <c r="G29" s="110">
        <f>((C29*D29)/1000000)*Inputs!$B$46</f>
        <v>8.5269289832510115E-3</v>
      </c>
      <c r="H29" s="110">
        <f>((C29*E29)/1000000)*Inputs!$B$46</f>
        <v>8.6088254185477484E-2</v>
      </c>
      <c r="I29" s="110">
        <f>((C29*F29)/1000000)*Inputs!$B$46</f>
        <v>2.4072922569054046E-3</v>
      </c>
      <c r="J29" s="11">
        <f t="shared" si="0"/>
        <v>17.053857966502022</v>
      </c>
      <c r="K29" s="11">
        <f t="shared" si="1"/>
        <v>714.53250973946308</v>
      </c>
      <c r="L29" s="11">
        <f t="shared" si="2"/>
        <v>909.47501465886182</v>
      </c>
      <c r="M29" s="11">
        <f t="shared" si="3"/>
        <v>1641.0613823648268</v>
      </c>
      <c r="N29" s="11">
        <f>M29/((1+Inputs!$B$3)^($B29-Inputs!$B$4))</f>
        <v>346.17678398804566</v>
      </c>
    </row>
    <row r="30" spans="2:14">
      <c r="B30" s="120">
        <f t="shared" si="4"/>
        <v>2043</v>
      </c>
      <c r="C30" s="9">
        <f>'Travel Time Savings'!B44</f>
        <v>2031.3638584406092</v>
      </c>
      <c r="D30" s="18">
        <f>Inputs!$B$49</f>
        <v>3.8679999999999999</v>
      </c>
      <c r="E30" s="18">
        <f>Inputs!$B$50</f>
        <v>39.051500000000004</v>
      </c>
      <c r="F30" s="18">
        <f>Inputs!$B$51</f>
        <v>1.0920000000000001</v>
      </c>
      <c r="G30" s="110">
        <f>((C30*D30)/1000000)*Inputs!$B$46</f>
        <v>8.6548329179997763E-3</v>
      </c>
      <c r="H30" s="110">
        <f>((C30*E30)/1000000)*Inputs!$B$46</f>
        <v>8.7379577998259628E-2</v>
      </c>
      <c r="I30" s="110">
        <f>((C30*F30)/1000000)*Inputs!$B$46</f>
        <v>2.4434016407589854E-3</v>
      </c>
      <c r="J30" s="11">
        <f t="shared" si="0"/>
        <v>17.309665835999553</v>
      </c>
      <c r="K30" s="11">
        <f t="shared" si="1"/>
        <v>725.25049738555492</v>
      </c>
      <c r="L30" s="11">
        <f t="shared" si="2"/>
        <v>923.11713987874464</v>
      </c>
      <c r="M30" s="11">
        <f t="shared" si="3"/>
        <v>1665.677303100299</v>
      </c>
      <c r="N30" s="11">
        <f>M30/((1+Inputs!$B$3)^($B30-Inputs!$B$4))</f>
        <v>328.38265023165076</v>
      </c>
    </row>
    <row r="31" spans="2:14" s="174" customFormat="1">
      <c r="B31" s="120">
        <f t="shared" si="4"/>
        <v>2044</v>
      </c>
      <c r="C31" s="9">
        <f>'Travel Time Savings'!B45</f>
        <v>2061.8343163172181</v>
      </c>
      <c r="D31" s="18">
        <f>Inputs!$B$49</f>
        <v>3.8679999999999999</v>
      </c>
      <c r="E31" s="18">
        <f>Inputs!$B$50</f>
        <v>39.051500000000004</v>
      </c>
      <c r="F31" s="18">
        <f>Inputs!$B$51</f>
        <v>1.0920000000000001</v>
      </c>
      <c r="G31" s="110">
        <f>((C31*D31)/1000000)*Inputs!$B$46</f>
        <v>8.7846554117697716E-3</v>
      </c>
      <c r="H31" s="110">
        <f>((C31*E31)/1000000)*Inputs!$B$46</f>
        <v>8.8690271668233511E-2</v>
      </c>
      <c r="I31" s="110">
        <f>((C31*F31)/1000000)*Inputs!$B$46</f>
        <v>2.4800526653703703E-3</v>
      </c>
      <c r="J31" s="11">
        <f t="shared" si="0"/>
        <v>17.569310823539542</v>
      </c>
      <c r="K31" s="11">
        <f t="shared" si="1"/>
        <v>736.1292548463382</v>
      </c>
      <c r="L31" s="11">
        <f t="shared" si="2"/>
        <v>936.96389697692587</v>
      </c>
      <c r="M31" s="11">
        <f t="shared" si="3"/>
        <v>1690.6624626468038</v>
      </c>
      <c r="N31" s="11">
        <f>M31/((1+Inputs!$B$3)^($B31-Inputs!$B$4))</f>
        <v>311.50316821039769</v>
      </c>
    </row>
    <row r="32" spans="2:14" s="174" customFormat="1">
      <c r="B32" s="120">
        <f t="shared" si="4"/>
        <v>2045</v>
      </c>
      <c r="C32" s="9">
        <f>'Travel Time Savings'!B46</f>
        <v>2092.761831061976</v>
      </c>
      <c r="D32" s="18">
        <f>Inputs!$B$49</f>
        <v>3.8679999999999999</v>
      </c>
      <c r="E32" s="18">
        <f>Inputs!$B$50</f>
        <v>39.051500000000004</v>
      </c>
      <c r="F32" s="18">
        <f>Inputs!$B$51</f>
        <v>1.0920000000000001</v>
      </c>
      <c r="G32" s="110">
        <f>((C32*D32)/1000000)*Inputs!$B$46</f>
        <v>8.9164252429463162E-3</v>
      </c>
      <c r="H32" s="110">
        <f>((C32*E32)/1000000)*Inputs!$B$46</f>
        <v>9.0020625743257005E-2</v>
      </c>
      <c r="I32" s="110">
        <f>((C32*F32)/1000000)*Inputs!$B$46</f>
        <v>2.517253455350925E-3</v>
      </c>
      <c r="J32" s="11">
        <f t="shared" si="0"/>
        <v>17.832850485892632</v>
      </c>
      <c r="K32" s="11">
        <f t="shared" si="1"/>
        <v>747.17119366903319</v>
      </c>
      <c r="L32" s="11">
        <f t="shared" si="2"/>
        <v>951.01835543157949</v>
      </c>
      <c r="M32" s="11">
        <f t="shared" si="3"/>
        <v>1716.0223995865053</v>
      </c>
      <c r="N32" s="11">
        <f>M32/((1+Inputs!$B$3)^($B32-Inputs!$B$4))</f>
        <v>295.49132311547066</v>
      </c>
    </row>
    <row r="33" spans="2:14" s="174" customFormat="1">
      <c r="B33" s="120">
        <f t="shared" si="4"/>
        <v>2046</v>
      </c>
      <c r="C33" s="9">
        <f>'Travel Time Savings'!B47</f>
        <v>2124.1532585279056</v>
      </c>
      <c r="D33" s="18">
        <f>Inputs!$B$49</f>
        <v>3.8679999999999999</v>
      </c>
      <c r="E33" s="18">
        <f>Inputs!$B$50</f>
        <v>39.051500000000004</v>
      </c>
      <c r="F33" s="18">
        <f>Inputs!$B$51</f>
        <v>1.0920000000000001</v>
      </c>
      <c r="G33" s="110">
        <f>((C33*D33)/1000000)*Inputs!$B$46</f>
        <v>9.0501716215905109E-3</v>
      </c>
      <c r="H33" s="110">
        <f>((C33*E33)/1000000)*Inputs!$B$46</f>
        <v>9.1370935129405875E-2</v>
      </c>
      <c r="I33" s="110">
        <f>((C33*F33)/1000000)*Inputs!$B$46</f>
        <v>2.5550122571811888E-3</v>
      </c>
      <c r="J33" s="11">
        <f t="shared" si="0"/>
        <v>18.100343243181023</v>
      </c>
      <c r="K33" s="11">
        <f t="shared" si="1"/>
        <v>758.37876157406879</v>
      </c>
      <c r="L33" s="11">
        <f t="shared" si="2"/>
        <v>965.28363076305311</v>
      </c>
      <c r="M33" s="11">
        <f t="shared" si="3"/>
        <v>1741.7627355803029</v>
      </c>
      <c r="N33" s="11">
        <f>M33/((1+Inputs!$B$3)^($B33-Inputs!$B$4))</f>
        <v>280.30251678710528</v>
      </c>
    </row>
    <row r="34" spans="2:14" s="174" customFormat="1">
      <c r="B34" s="120">
        <f t="shared" si="4"/>
        <v>2047</v>
      </c>
      <c r="C34" s="9">
        <f>'Travel Time Savings'!B48</f>
        <v>2156.015557405824</v>
      </c>
      <c r="D34" s="18">
        <f>Inputs!$B$49</f>
        <v>3.8679999999999999</v>
      </c>
      <c r="E34" s="18">
        <f>Inputs!$B$50</f>
        <v>39.051500000000004</v>
      </c>
      <c r="F34" s="18">
        <f>Inputs!$B$51</f>
        <v>1.0920000000000001</v>
      </c>
      <c r="G34" s="110">
        <f>((C34*D34)/1000000)*Inputs!$B$46</f>
        <v>9.1859241959143662E-3</v>
      </c>
      <c r="H34" s="110">
        <f>((C34*E34)/1000000)*Inputs!$B$46</f>
        <v>9.2741499156346927E-2</v>
      </c>
      <c r="I34" s="110">
        <f>((C34*F34)/1000000)*Inputs!$B$46</f>
        <v>2.5933374410389062E-3</v>
      </c>
      <c r="J34" s="11">
        <f t="shared" si="0"/>
        <v>18.371848391828731</v>
      </c>
      <c r="K34" s="11">
        <f t="shared" si="1"/>
        <v>769.75444299767946</v>
      </c>
      <c r="L34" s="11">
        <f t="shared" si="2"/>
        <v>979.76288522449875</v>
      </c>
      <c r="M34" s="11">
        <f t="shared" si="3"/>
        <v>1767.8891766140068</v>
      </c>
      <c r="N34" s="11">
        <f>M34/((1+Inputs!$B$3)^($B34-Inputs!$B$4))</f>
        <v>265.89444349431011</v>
      </c>
    </row>
    <row r="35" spans="2:14" s="174" customFormat="1">
      <c r="B35" s="120">
        <f t="shared" si="4"/>
        <v>2048</v>
      </c>
      <c r="C35" s="9">
        <f>'Travel Time Savings'!B49</f>
        <v>2188.355790766911</v>
      </c>
      <c r="D35" s="18">
        <f>Inputs!$B$49</f>
        <v>3.8679999999999999</v>
      </c>
      <c r="E35" s="18">
        <f>Inputs!$B$50</f>
        <v>39.051500000000004</v>
      </c>
      <c r="F35" s="18">
        <f>Inputs!$B$51</f>
        <v>1.0920000000000001</v>
      </c>
      <c r="G35" s="110">
        <f>((C35*D35)/1000000)*Inputs!$B$46</f>
        <v>9.3237130588530812E-3</v>
      </c>
      <c r="H35" s="110">
        <f>((C35*E35)/1000000)*Inputs!$B$46</f>
        <v>9.4132621643692127E-2</v>
      </c>
      <c r="I35" s="110">
        <f>((C35*F35)/1000000)*Inputs!$B$46</f>
        <v>2.6322375026544896E-3</v>
      </c>
      <c r="J35" s="11">
        <f t="shared" si="0"/>
        <v>18.647426117706164</v>
      </c>
      <c r="K35" s="11">
        <f t="shared" si="1"/>
        <v>781.30075964264461</v>
      </c>
      <c r="L35" s="11">
        <f t="shared" si="2"/>
        <v>994.45932850286613</v>
      </c>
      <c r="M35" s="11">
        <f t="shared" si="3"/>
        <v>1794.4075142632169</v>
      </c>
      <c r="N35" s="11">
        <f>M35/((1+Inputs!$B$3)^($B35-Inputs!$B$4))</f>
        <v>252.22697209974274</v>
      </c>
    </row>
    <row r="36" spans="2:14" s="174" customFormat="1">
      <c r="B36" s="120">
        <f t="shared" si="4"/>
        <v>2049</v>
      </c>
      <c r="C36" s="9">
        <f>'Travel Time Savings'!B50</f>
        <v>2221.1811276284143</v>
      </c>
      <c r="D36" s="18">
        <f>Inputs!$B$49</f>
        <v>3.8679999999999999</v>
      </c>
      <c r="E36" s="18">
        <f>Inputs!$B$50</f>
        <v>39.051500000000004</v>
      </c>
      <c r="F36" s="18">
        <f>Inputs!$B$51</f>
        <v>1.0920000000000001</v>
      </c>
      <c r="G36" s="110">
        <f>((C36*D36)/1000000)*Inputs!$B$46</f>
        <v>9.4635687547358766E-3</v>
      </c>
      <c r="H36" s="110">
        <f>((C36*E36)/1000000)*Inputs!$B$46</f>
        <v>9.5544610968347501E-2</v>
      </c>
      <c r="I36" s="110">
        <f>((C36*F36)/1000000)*Inputs!$B$46</f>
        <v>2.6717210651943067E-3</v>
      </c>
      <c r="J36" s="11">
        <f t="shared" si="0"/>
        <v>18.927137509471752</v>
      </c>
      <c r="K36" s="11">
        <f t="shared" si="1"/>
        <v>793.02027103728426</v>
      </c>
      <c r="L36" s="11">
        <f t="shared" si="2"/>
        <v>1009.376218430409</v>
      </c>
      <c r="M36" s="11">
        <f t="shared" si="3"/>
        <v>1821.3236269771651</v>
      </c>
      <c r="N36" s="11">
        <f>M36/((1+Inputs!$B$3)^($B36-Inputs!$B$4))</f>
        <v>239.26203428153167</v>
      </c>
    </row>
    <row r="37" spans="2:14" s="174" customFormat="1">
      <c r="B37" s="120">
        <f t="shared" si="4"/>
        <v>2050</v>
      </c>
      <c r="C37" s="9">
        <f>'Travel Time Savings'!B51</f>
        <v>2254.4988445428403</v>
      </c>
      <c r="D37" s="18">
        <f>Inputs!$B$49</f>
        <v>3.8679999999999999</v>
      </c>
      <c r="E37" s="18">
        <f>Inputs!$B$50</f>
        <v>39.051500000000004</v>
      </c>
      <c r="F37" s="18">
        <f>Inputs!$B$51</f>
        <v>1.0920000000000001</v>
      </c>
      <c r="G37" s="110">
        <f>((C37*D37)/1000000)*Inputs!$B$46</f>
        <v>9.6055222860569143E-3</v>
      </c>
      <c r="H37" s="110">
        <f>((C37*E37)/1000000)*Inputs!$B$46</f>
        <v>9.6977780132872698E-2</v>
      </c>
      <c r="I37" s="110">
        <f>((C37*F37)/1000000)*Inputs!$B$46</f>
        <v>2.7117968811722214E-3</v>
      </c>
      <c r="J37" s="11">
        <f t="shared" si="0"/>
        <v>19.211044572113828</v>
      </c>
      <c r="K37" s="11">
        <f t="shared" si="1"/>
        <v>804.91557510284338</v>
      </c>
      <c r="L37" s="11">
        <f t="shared" si="2"/>
        <v>1024.5168617068653</v>
      </c>
      <c r="M37" s="11">
        <f t="shared" si="3"/>
        <v>1848.6434813818223</v>
      </c>
      <c r="N37" s="11">
        <f>M37/((1+Inputs!$B$3)^($B37-Inputs!$B$4))</f>
        <v>226.96351850070519</v>
      </c>
    </row>
    <row r="38" spans="2:14" s="174" customFormat="1">
      <c r="B38" s="120">
        <f t="shared" si="4"/>
        <v>2051</v>
      </c>
      <c r="C38" s="9">
        <f>'Travel Time Savings'!B52</f>
        <v>2288.3163272109828</v>
      </c>
      <c r="D38" s="18">
        <f>Inputs!$B$49</f>
        <v>3.8679999999999999</v>
      </c>
      <c r="E38" s="18">
        <f>Inputs!$B$50</f>
        <v>39.051500000000004</v>
      </c>
      <c r="F38" s="18">
        <f>Inputs!$B$51</f>
        <v>1.0920000000000001</v>
      </c>
      <c r="G38" s="110">
        <f>((C38*D38)/1000000)*Inputs!$B$46</f>
        <v>9.7496051203477662E-3</v>
      </c>
      <c r="H38" s="110">
        <f>((C38*E38)/1000000)*Inputs!$B$46</f>
        <v>9.8432446834865781E-2</v>
      </c>
      <c r="I38" s="110">
        <f>((C38*F38)/1000000)*Inputs!$B$46</f>
        <v>2.7524738343898043E-3</v>
      </c>
      <c r="J38" s="11">
        <f t="shared" si="0"/>
        <v>19.499210240695533</v>
      </c>
      <c r="K38" s="11">
        <f t="shared" si="1"/>
        <v>816.98930872938593</v>
      </c>
      <c r="L38" s="11">
        <f t="shared" si="2"/>
        <v>1039.8846146324681</v>
      </c>
      <c r="M38" s="11">
        <f t="shared" si="3"/>
        <v>1876.3731336025496</v>
      </c>
      <c r="N38" s="11">
        <f>M38/((1+Inputs!$B$3)^($B38-Inputs!$B$4))</f>
        <v>215.29716941889328</v>
      </c>
    </row>
    <row r="39" spans="2:14" s="174" customFormat="1">
      <c r="B39" s="120">
        <f t="shared" si="4"/>
        <v>2052</v>
      </c>
      <c r="C39" s="9">
        <f>'Travel Time Savings'!B53</f>
        <v>2322.6410721191473</v>
      </c>
      <c r="D39" s="18">
        <f>Inputs!$B$49</f>
        <v>3.8679999999999999</v>
      </c>
      <c r="E39" s="18">
        <f>Inputs!$B$50</f>
        <v>39.051500000000004</v>
      </c>
      <c r="F39" s="18">
        <f>Inputs!$B$51</f>
        <v>1.0920000000000001</v>
      </c>
      <c r="G39" s="110">
        <f>((C39*D39)/1000000)*Inputs!$B$46</f>
        <v>9.8958491971529814E-3</v>
      </c>
      <c r="H39" s="110">
        <f>((C39*E39)/1000000)*Inputs!$B$46</f>
        <v>9.9908933537388764E-2</v>
      </c>
      <c r="I39" s="110">
        <f>((C39*F39)/1000000)*Inputs!$B$46</f>
        <v>2.7937609419056513E-3</v>
      </c>
      <c r="J39" s="11">
        <f t="shared" si="0"/>
        <v>19.791698394305964</v>
      </c>
      <c r="K39" s="11">
        <f t="shared" si="1"/>
        <v>829.24414836032679</v>
      </c>
      <c r="L39" s="11">
        <f t="shared" si="2"/>
        <v>1055.482883851955</v>
      </c>
      <c r="M39" s="11">
        <f t="shared" si="3"/>
        <v>1904.5187306065877</v>
      </c>
      <c r="N39" s="11">
        <f>M39/((1+Inputs!$B$3)^($B39-Inputs!$B$4))</f>
        <v>204.2304924861464</v>
      </c>
    </row>
    <row r="40" spans="2:14" s="174" customFormat="1">
      <c r="B40" s="120">
        <f t="shared" si="4"/>
        <v>2053</v>
      </c>
      <c r="C40" s="9">
        <f>'Travel Time Savings'!B54</f>
        <v>2357.4806882009343</v>
      </c>
      <c r="D40" s="18">
        <f>Inputs!$B$49</f>
        <v>3.8679999999999999</v>
      </c>
      <c r="E40" s="18">
        <f>Inputs!$B$50</f>
        <v>39.051500000000004</v>
      </c>
      <c r="F40" s="18">
        <f>Inputs!$B$51</f>
        <v>1.0920000000000001</v>
      </c>
      <c r="G40" s="110">
        <f>((C40*D40)/1000000)*Inputs!$B$46</f>
        <v>1.0044286935110275E-2</v>
      </c>
      <c r="H40" s="110">
        <f>((C40*E40)/1000000)*Inputs!$B$46</f>
        <v>0.10140756754044959</v>
      </c>
      <c r="I40" s="110">
        <f>((C40*F40)/1000000)*Inputs!$B$46</f>
        <v>2.8356673560342356E-3</v>
      </c>
      <c r="J40" s="11">
        <f t="shared" si="0"/>
        <v>20.08857387022055</v>
      </c>
      <c r="K40" s="11">
        <f t="shared" si="1"/>
        <v>841.68281058573166</v>
      </c>
      <c r="L40" s="11">
        <f t="shared" si="2"/>
        <v>1071.3151271097342</v>
      </c>
      <c r="M40" s="11">
        <f t="shared" si="3"/>
        <v>1933.0865115656866</v>
      </c>
      <c r="N40" s="11">
        <f>M40/((1+Inputs!$B$3)^($B40-Inputs!$B$4))</f>
        <v>193.73266343312019</v>
      </c>
    </row>
    <row r="41" spans="2:14">
      <c r="B41" s="28" t="s">
        <v>4</v>
      </c>
      <c r="C41" s="148"/>
      <c r="D41" s="149"/>
      <c r="E41" s="149"/>
      <c r="F41" s="149"/>
      <c r="G41" s="169">
        <f t="shared" ref="G41" si="5">SUM(G11:G40)</f>
        <v>0.24484029744056834</v>
      </c>
      <c r="H41" s="169">
        <f t="shared" ref="H41" si="6">SUM(H11:H40)</f>
        <v>2.4719185303775486</v>
      </c>
      <c r="I41" s="169">
        <f>SUM(I11:I40)</f>
        <v>6.9122441780015698E-2</v>
      </c>
      <c r="J41" s="150">
        <f t="shared" ref="J41" si="7">SUM(J11:J40)</f>
        <v>489.68059488113681</v>
      </c>
      <c r="K41" s="150">
        <f t="shared" ref="K41" si="8">SUM(K11:K40)</f>
        <v>20516.923802133653</v>
      </c>
      <c r="L41" s="150">
        <f t="shared" ref="L41" si="9">SUM(L11:L40)</f>
        <v>26114.458504489936</v>
      </c>
      <c r="M41" s="150">
        <f t="shared" ref="M41" si="10">SUM(M11:M40)</f>
        <v>47121.062901504709</v>
      </c>
      <c r="N41" s="150">
        <f t="shared" ref="N41" si="11">SUM(N11:N40)</f>
        <v>13836.335060226973</v>
      </c>
    </row>
    <row r="43" spans="2:14">
      <c r="B43" s="90" t="s">
        <v>580</v>
      </c>
    </row>
    <row r="44" spans="2:14" ht="15.75" customHeight="1">
      <c r="B44" s="452" t="s">
        <v>1</v>
      </c>
      <c r="C44" s="453" t="s">
        <v>169</v>
      </c>
      <c r="D44" s="457" t="s">
        <v>163</v>
      </c>
      <c r="E44" s="457"/>
      <c r="F44" s="457"/>
      <c r="G44" s="457" t="s">
        <v>144</v>
      </c>
      <c r="H44" s="457"/>
      <c r="I44" s="457"/>
      <c r="J44" s="456" t="s">
        <v>7</v>
      </c>
      <c r="K44" s="456"/>
      <c r="L44" s="456"/>
      <c r="M44" s="456"/>
      <c r="N44" s="456"/>
    </row>
    <row r="45" spans="2:14" ht="28.8">
      <c r="B45" s="452"/>
      <c r="C45" s="453"/>
      <c r="D45" s="113" t="s">
        <v>6</v>
      </c>
      <c r="E45" s="113" t="s">
        <v>18</v>
      </c>
      <c r="F45" s="113" t="s">
        <v>2012</v>
      </c>
      <c r="G45" s="144" t="s">
        <v>6</v>
      </c>
      <c r="H45" s="144" t="s">
        <v>18</v>
      </c>
      <c r="I45" s="113" t="s">
        <v>2012</v>
      </c>
      <c r="J45" s="146" t="s">
        <v>8</v>
      </c>
      <c r="K45" s="146" t="s">
        <v>18</v>
      </c>
      <c r="L45" s="113" t="s">
        <v>2012</v>
      </c>
      <c r="M45" s="146" t="s">
        <v>138</v>
      </c>
      <c r="N45" s="146" t="s">
        <v>27</v>
      </c>
    </row>
    <row r="46" spans="2:14">
      <c r="B46" s="120">
        <f>'O&amp;M'!J12</f>
        <v>2025</v>
      </c>
      <c r="C46" s="9">
        <f>'Travel Time Savings'!E63</f>
        <v>2914.7441876038542</v>
      </c>
      <c r="D46" s="18">
        <f>Inputs!$B$49</f>
        <v>3.8679999999999999</v>
      </c>
      <c r="E46" s="18">
        <f>Inputs!$B$50</f>
        <v>39.051500000000004</v>
      </c>
      <c r="F46" s="18">
        <f>Inputs!$B$51</f>
        <v>1.0920000000000001</v>
      </c>
      <c r="G46" s="110">
        <f>((C46*D46)/1000000)*Inputs!$B$46</f>
        <v>1.2418564915193355E-2</v>
      </c>
      <c r="H46" s="110">
        <f>((C46*E46)/1000000)*Inputs!$B$46</f>
        <v>0.12537838360539644</v>
      </c>
      <c r="I46" s="110">
        <f>((C46*F46)/1000000)*Inputs!$B$46</f>
        <v>3.5059650691290447E-3</v>
      </c>
      <c r="J46" s="11">
        <f t="shared" ref="J46:J75" si="12">G46*$C$3</f>
        <v>24.837129830386711</v>
      </c>
      <c r="K46" s="11">
        <f t="shared" ref="K46:K75" si="13">H46*$C$4</f>
        <v>1040.6405839247905</v>
      </c>
      <c r="L46" s="11">
        <f t="shared" ref="L46:L75" si="14">I46*$C$5</f>
        <v>1324.5536031169531</v>
      </c>
      <c r="M46" s="11">
        <f t="shared" ref="M46:M75" si="15">SUM(J46:L46)</f>
        <v>2390.0313168721304</v>
      </c>
      <c r="N46" s="11">
        <f>M46/((1+Inputs!$B$3)^($B46-Inputs!$B$4))</f>
        <v>1592.5787826756834</v>
      </c>
    </row>
    <row r="47" spans="2:14">
      <c r="B47" s="120">
        <f t="shared" ref="B47:B75" si="16">B46+1</f>
        <v>2026</v>
      </c>
      <c r="C47" s="9">
        <f>'Travel Time Savings'!E64</f>
        <v>2938.6994363398903</v>
      </c>
      <c r="D47" s="18">
        <f>Inputs!$B$49</f>
        <v>3.8679999999999999</v>
      </c>
      <c r="E47" s="18">
        <f>Inputs!$B$50</f>
        <v>39.051500000000004</v>
      </c>
      <c r="F47" s="18">
        <f>Inputs!$B$51</f>
        <v>1.0920000000000001</v>
      </c>
      <c r="G47" s="110">
        <f>((C47*D47)/1000000)*Inputs!$B$46</f>
        <v>1.252062869586861E-2</v>
      </c>
      <c r="H47" s="110">
        <f>((C47*E47)/1000000)*Inputs!$B$46</f>
        <v>0.12640882407360729</v>
      </c>
      <c r="I47" s="110">
        <f>((C47*F47)/1000000)*Inputs!$B$46</f>
        <v>3.5347793526082009E-3</v>
      </c>
      <c r="J47" s="11">
        <f t="shared" si="12"/>
        <v>25.041257391737219</v>
      </c>
      <c r="K47" s="11">
        <f t="shared" si="13"/>
        <v>1049.1932398109404</v>
      </c>
      <c r="L47" s="11">
        <f t="shared" si="14"/>
        <v>1335.4396394153782</v>
      </c>
      <c r="M47" s="11">
        <f t="shared" si="15"/>
        <v>2409.6741366180559</v>
      </c>
      <c r="N47" s="11">
        <f>M47/((1+Inputs!$B$3)^($B47-Inputs!$B$4))</f>
        <v>1500.6239466048692</v>
      </c>
    </row>
    <row r="48" spans="2:14">
      <c r="B48" s="120">
        <f t="shared" si="16"/>
        <v>2027</v>
      </c>
      <c r="C48" s="9">
        <f>'Travel Time Savings'!E65</f>
        <v>2962.8515647693298</v>
      </c>
      <c r="D48" s="18">
        <f>Inputs!$B$49</f>
        <v>3.8679999999999999</v>
      </c>
      <c r="E48" s="18">
        <f>Inputs!$B$50</f>
        <v>39.051500000000004</v>
      </c>
      <c r="F48" s="18">
        <f>Inputs!$B$51</f>
        <v>1.0920000000000001</v>
      </c>
      <c r="G48" s="110">
        <f>((C48*D48)/1000000)*Inputs!$B$46</f>
        <v>1.2623531302559336E-2</v>
      </c>
      <c r="H48" s="110">
        <f>((C48*E48)/1000000)*Inputs!$B$46</f>
        <v>0.12744773336657081</v>
      </c>
      <c r="I48" s="110">
        <f>((C48*F48)/1000000)*Inputs!$B$46</f>
        <v>3.5638304504640107E-3</v>
      </c>
      <c r="J48" s="11">
        <f t="shared" si="12"/>
        <v>25.247062605118671</v>
      </c>
      <c r="K48" s="11">
        <f t="shared" si="13"/>
        <v>1057.8161869425378</v>
      </c>
      <c r="L48" s="11">
        <f t="shared" si="14"/>
        <v>1346.4151441853032</v>
      </c>
      <c r="M48" s="11">
        <f t="shared" si="15"/>
        <v>2429.4783937329594</v>
      </c>
      <c r="N48" s="11">
        <f>M48/((1+Inputs!$B$3)^($B48-Inputs!$B$4))</f>
        <v>1413.9785444966276</v>
      </c>
    </row>
    <row r="49" spans="2:14">
      <c r="B49" s="120">
        <f t="shared" si="16"/>
        <v>2028</v>
      </c>
      <c r="C49" s="9">
        <f>'Travel Time Savings'!E66</f>
        <v>2987.2021909765476</v>
      </c>
      <c r="D49" s="18">
        <f>Inputs!$B$49</f>
        <v>3.8679999999999999</v>
      </c>
      <c r="E49" s="18">
        <f>Inputs!$B$50</f>
        <v>39.051500000000004</v>
      </c>
      <c r="F49" s="18">
        <f>Inputs!$B$51</f>
        <v>1.0920000000000001</v>
      </c>
      <c r="G49" s="110">
        <f>((C49*D49)/1000000)*Inputs!$B$46</f>
        <v>1.2727279629279059E-2</v>
      </c>
      <c r="H49" s="110">
        <f>((C49*E49)/1000000)*Inputs!$B$46</f>
        <v>0.12849518108655408</v>
      </c>
      <c r="I49" s="110">
        <f>((C49*F49)/1000000)*Inputs!$B$46</f>
        <v>3.5931203089898489E-3</v>
      </c>
      <c r="J49" s="11">
        <f t="shared" si="12"/>
        <v>25.454559258558117</v>
      </c>
      <c r="K49" s="11">
        <f t="shared" si="13"/>
        <v>1066.5100030183989</v>
      </c>
      <c r="L49" s="11">
        <f t="shared" si="14"/>
        <v>1357.480852736365</v>
      </c>
      <c r="M49" s="11">
        <f t="shared" si="15"/>
        <v>2449.4454150133224</v>
      </c>
      <c r="N49" s="11">
        <f>M49/((1+Inputs!$B$3)^($B49-Inputs!$B$4))</f>
        <v>1332.3360118437781</v>
      </c>
    </row>
    <row r="50" spans="2:14">
      <c r="B50" s="120">
        <f t="shared" si="16"/>
        <v>2029</v>
      </c>
      <c r="C50" s="9">
        <f>'Travel Time Savings'!E67</f>
        <v>3011.7529463443807</v>
      </c>
      <c r="D50" s="18">
        <f>Inputs!$B$49</f>
        <v>3.8679999999999999</v>
      </c>
      <c r="E50" s="18">
        <f>Inputs!$B$50</f>
        <v>39.051500000000004</v>
      </c>
      <c r="F50" s="18">
        <f>Inputs!$B$51</f>
        <v>1.0920000000000001</v>
      </c>
      <c r="G50" s="110">
        <f>((C50*D50)/1000000)*Inputs!$B$46</f>
        <v>1.2831880626700761E-2</v>
      </c>
      <c r="H50" s="110">
        <f>((C50*E50)/1000000)*Inputs!$B$46</f>
        <v>0.12955123740786059</v>
      </c>
      <c r="I50" s="110">
        <f>((C50*F50)/1000000)*Inputs!$B$46</f>
        <v>3.6226508904749822E-3</v>
      </c>
      <c r="J50" s="11">
        <f t="shared" si="12"/>
        <v>25.663761253401521</v>
      </c>
      <c r="K50" s="11">
        <f t="shared" si="13"/>
        <v>1075.275270485243</v>
      </c>
      <c r="L50" s="11">
        <f t="shared" si="14"/>
        <v>1368.6375064214483</v>
      </c>
      <c r="M50" s="11">
        <f t="shared" si="15"/>
        <v>2469.5765381600932</v>
      </c>
      <c r="N50" s="11">
        <f>M50/((1+Inputs!$B$3)^($B50-Inputs!$B$4))</f>
        <v>1255.4074850461902</v>
      </c>
    </row>
    <row r="51" spans="2:14">
      <c r="B51" s="120">
        <f t="shared" si="16"/>
        <v>2030</v>
      </c>
      <c r="C51" s="9">
        <f>'Travel Time Savings'!E68</f>
        <v>3036.5054756634217</v>
      </c>
      <c r="D51" s="18">
        <f>Inputs!$B$49</f>
        <v>3.8679999999999999</v>
      </c>
      <c r="E51" s="18">
        <f>Inputs!$B$50</f>
        <v>39.051500000000004</v>
      </c>
      <c r="F51" s="18">
        <f>Inputs!$B$51</f>
        <v>1.0920000000000001</v>
      </c>
      <c r="G51" s="110">
        <f>((C51*D51)/1000000)*Inputs!$B$46</f>
        <v>1.2937341302622526E-2</v>
      </c>
      <c r="H51" s="110">
        <f>((C51*E51)/1000000)*Inputs!$B$46</f>
        <v>0.13061597308153144</v>
      </c>
      <c r="I51" s="110">
        <f>((C51*F51)/1000000)*Inputs!$B$46</f>
        <v>3.6524241733360391E-3</v>
      </c>
      <c r="J51" s="11">
        <f t="shared" si="12"/>
        <v>25.874682605245052</v>
      </c>
      <c r="K51" s="11">
        <f t="shared" si="13"/>
        <v>1084.112576576711</v>
      </c>
      <c r="L51" s="11">
        <f t="shared" si="14"/>
        <v>1379.8858526863555</v>
      </c>
      <c r="M51" s="11">
        <f t="shared" si="15"/>
        <v>2489.8731118683118</v>
      </c>
      <c r="N51" s="11">
        <f>M51/((1+Inputs!$B$3)^($B51-Inputs!$B$4))</f>
        <v>1182.9207793677786</v>
      </c>
    </row>
    <row r="52" spans="2:14">
      <c r="B52" s="120">
        <f t="shared" si="16"/>
        <v>2031</v>
      </c>
      <c r="C52" s="9">
        <f>'Travel Time Savings'!E69</f>
        <v>3061.4614372422152</v>
      </c>
      <c r="D52" s="18">
        <f>Inputs!$B$49</f>
        <v>3.8679999999999999</v>
      </c>
      <c r="E52" s="18">
        <f>Inputs!$B$50</f>
        <v>39.051500000000004</v>
      </c>
      <c r="F52" s="18">
        <f>Inputs!$B$51</f>
        <v>1.0920000000000001</v>
      </c>
      <c r="G52" s="110">
        <f>((C52*D52)/1000000)*Inputs!$B$46</f>
        <v>1.3043668722437056E-2</v>
      </c>
      <c r="H52" s="110">
        <f>((C52*E52)/1000000)*Inputs!$B$46</f>
        <v>0.1316894594400855</v>
      </c>
      <c r="I52" s="110">
        <f>((C52*F52)/1000000)*Inputs!$B$46</f>
        <v>3.6824421522495517E-3</v>
      </c>
      <c r="J52" s="11">
        <f t="shared" si="12"/>
        <v>26.087337444874112</v>
      </c>
      <c r="K52" s="11">
        <f t="shared" si="13"/>
        <v>1093.0225133527097</v>
      </c>
      <c r="L52" s="11">
        <f t="shared" si="14"/>
        <v>1391.2266451198807</v>
      </c>
      <c r="M52" s="11">
        <f t="shared" si="15"/>
        <v>2510.3364959174642</v>
      </c>
      <c r="N52" s="11">
        <f>M52/((1+Inputs!$B$3)^($B52-Inputs!$B$4))</f>
        <v>1114.6194259058354</v>
      </c>
    </row>
    <row r="53" spans="2:14">
      <c r="B53" s="120">
        <f t="shared" si="16"/>
        <v>2032</v>
      </c>
      <c r="C53" s="9">
        <f>'Travel Time Savings'!E70</f>
        <v>3086.6225030183546</v>
      </c>
      <c r="D53" s="18">
        <f>Inputs!$B$49</f>
        <v>3.8679999999999999</v>
      </c>
      <c r="E53" s="18">
        <f>Inputs!$B$50</f>
        <v>39.051500000000004</v>
      </c>
      <c r="F53" s="18">
        <f>Inputs!$B$51</f>
        <v>1.0920000000000001</v>
      </c>
      <c r="G53" s="110">
        <f>((C53*D53)/1000000)*Inputs!$B$46</f>
        <v>1.3150870009605006E-2</v>
      </c>
      <c r="H53" s="110">
        <f>((C53*E53)/1000000)*Inputs!$B$46</f>
        <v>0.13277176840229835</v>
      </c>
      <c r="I53" s="110">
        <f>((C53*F53)/1000000)*Inputs!$B$46</f>
        <v>3.7127068382855916E-3</v>
      </c>
      <c r="J53" s="11">
        <f t="shared" si="12"/>
        <v>26.301740019210012</v>
      </c>
      <c r="K53" s="11">
        <f t="shared" si="13"/>
        <v>1102.0056777390762</v>
      </c>
      <c r="L53" s="11">
        <f t="shared" si="14"/>
        <v>1402.6606435042966</v>
      </c>
      <c r="M53" s="11">
        <f t="shared" si="15"/>
        <v>2530.9680612625825</v>
      </c>
      <c r="N53" s="11">
        <f>M53/((1+Inputs!$B$3)^($B53-Inputs!$B$4))</f>
        <v>1050.2617641653501</v>
      </c>
    </row>
    <row r="54" spans="2:14">
      <c r="B54" s="120">
        <f t="shared" si="16"/>
        <v>2033</v>
      </c>
      <c r="C54" s="9">
        <f>'Travel Time Savings'!E71</f>
        <v>3111.9903586704954</v>
      </c>
      <c r="D54" s="18">
        <f>Inputs!$B$49</f>
        <v>3.8679999999999999</v>
      </c>
      <c r="E54" s="18">
        <f>Inputs!$B$50</f>
        <v>39.051500000000004</v>
      </c>
      <c r="F54" s="18">
        <f>Inputs!$B$51</f>
        <v>1.0920000000000001</v>
      </c>
      <c r="G54" s="110">
        <f>((C54*D54)/1000000)*Inputs!$B$46</f>
        <v>1.3258952346132228E-2</v>
      </c>
      <c r="H54" s="110">
        <f>((C54*E54)/1000000)*Inputs!$B$46</f>
        <v>0.13386297247802037</v>
      </c>
      <c r="I54" s="110">
        <f>((C54*F54)/1000000)*Inputs!$B$46</f>
        <v>3.7432202590425012E-3</v>
      </c>
      <c r="J54" s="11">
        <f t="shared" si="12"/>
        <v>26.517904692264455</v>
      </c>
      <c r="K54" s="11">
        <f t="shared" si="13"/>
        <v>1111.0626715675692</v>
      </c>
      <c r="L54" s="11">
        <f t="shared" si="14"/>
        <v>1414.1886138662569</v>
      </c>
      <c r="M54" s="11">
        <f t="shared" si="15"/>
        <v>2551.7691901260905</v>
      </c>
      <c r="N54" s="11">
        <f>M54/((1+Inputs!$B$3)^($B54-Inputs!$B$4))</f>
        <v>989.62008702771402</v>
      </c>
    </row>
    <row r="55" spans="2:14">
      <c r="B55" s="120">
        <f t="shared" si="16"/>
        <v>2034</v>
      </c>
      <c r="C55" s="9">
        <f>'Travel Time Savings'!E72</f>
        <v>3137.5667037312887</v>
      </c>
      <c r="D55" s="18">
        <f>Inputs!$B$49</f>
        <v>3.8679999999999999</v>
      </c>
      <c r="E55" s="18">
        <f>Inputs!$B$50</f>
        <v>39.051500000000004</v>
      </c>
      <c r="F55" s="18">
        <f>Inputs!$B$51</f>
        <v>1.0920000000000001</v>
      </c>
      <c r="G55" s="110">
        <f>((C55*D55)/1000000)*Inputs!$B$46</f>
        <v>1.3367922973050936E-2</v>
      </c>
      <c r="H55" s="110">
        <f>((C55*E55)/1000000)*Inputs!$B$46</f>
        <v>0.13496314477303481</v>
      </c>
      <c r="I55" s="110">
        <f>((C55*F55)/1000000)*Inputs!$B$46</f>
        <v>3.773984458782736E-3</v>
      </c>
      <c r="J55" s="11">
        <f t="shared" si="12"/>
        <v>26.735845946101872</v>
      </c>
      <c r="K55" s="11">
        <f t="shared" si="13"/>
        <v>1120.1941016161888</v>
      </c>
      <c r="L55" s="11">
        <f t="shared" si="14"/>
        <v>1425.8113285281177</v>
      </c>
      <c r="M55" s="11">
        <f t="shared" si="15"/>
        <v>2572.7412760904081</v>
      </c>
      <c r="N55" s="11">
        <f>M55/((1+Inputs!$B$3)^($B55-Inputs!$B$4))</f>
        <v>932.47983508857351</v>
      </c>
    </row>
    <row r="56" spans="2:14">
      <c r="B56" s="120">
        <f t="shared" si="16"/>
        <v>2035</v>
      </c>
      <c r="C56" s="9">
        <f>'Travel Time Savings'!E73</f>
        <v>3163.3532517012418</v>
      </c>
      <c r="D56" s="18">
        <f>Inputs!$B$49</f>
        <v>3.8679999999999999</v>
      </c>
      <c r="E56" s="18">
        <f>Inputs!$B$50</f>
        <v>39.051500000000004</v>
      </c>
      <c r="F56" s="18">
        <f>Inputs!$B$51</f>
        <v>1.0920000000000001</v>
      </c>
      <c r="G56" s="110">
        <f>((C56*D56)/1000000)*Inputs!$B$46</f>
        <v>1.3477789190904811E-2</v>
      </c>
      <c r="H56" s="110">
        <f>((C56*E56)/1000000)*Inputs!$B$46</f>
        <v>0.13607235899395537</v>
      </c>
      <c r="I56" s="110">
        <f>((C56*F56)/1000000)*Inputs!$B$46</f>
        <v>3.8050014985698184E-3</v>
      </c>
      <c r="J56" s="11">
        <f t="shared" si="12"/>
        <v>26.955578381809623</v>
      </c>
      <c r="K56" s="11">
        <f t="shared" si="13"/>
        <v>1129.4005796498295</v>
      </c>
      <c r="L56" s="11">
        <f t="shared" si="14"/>
        <v>1437.5295661596774</v>
      </c>
      <c r="M56" s="11">
        <f t="shared" si="15"/>
        <v>2593.8857241913165</v>
      </c>
      <c r="N56" s="11">
        <f>M56/((1+Inputs!$B$3)^($B56-Inputs!$B$4))</f>
        <v>878.63883751428261</v>
      </c>
    </row>
    <row r="57" spans="2:14">
      <c r="B57" s="120">
        <f t="shared" si="16"/>
        <v>2036</v>
      </c>
      <c r="C57" s="9">
        <f>'Travel Time Savings'!E74</f>
        <v>3189.3517301635138</v>
      </c>
      <c r="D57" s="18">
        <f>Inputs!$B$49</f>
        <v>3.8679999999999999</v>
      </c>
      <c r="E57" s="18">
        <f>Inputs!$B$50</f>
        <v>39.051500000000004</v>
      </c>
      <c r="F57" s="18">
        <f>Inputs!$B$51</f>
        <v>1.0920000000000001</v>
      </c>
      <c r="G57" s="110">
        <f>((C57*D57)/1000000)*Inputs!$B$46</f>
        <v>1.3588558360238126E-2</v>
      </c>
      <c r="H57" s="110">
        <f>((C57*E57)/1000000)*Inputs!$B$46</f>
        <v>0.13719068945316423</v>
      </c>
      <c r="I57" s="110">
        <f>((C57*F57)/1000000)*Inputs!$B$46</f>
        <v>3.8362734564064208E-3</v>
      </c>
      <c r="J57" s="11">
        <f t="shared" si="12"/>
        <v>27.177116720476253</v>
      </c>
      <c r="K57" s="11">
        <f t="shared" si="13"/>
        <v>1138.6827224612632</v>
      </c>
      <c r="L57" s="11">
        <f t="shared" si="14"/>
        <v>1449.3441118303458</v>
      </c>
      <c r="M57" s="11">
        <f t="shared" si="15"/>
        <v>2615.2039510120853</v>
      </c>
      <c r="N57" s="11">
        <f>M57/((1+Inputs!$B$3)^($B57-Inputs!$B$4))</f>
        <v>827.90659673098355</v>
      </c>
    </row>
    <row r="58" spans="2:14">
      <c r="B58" s="120">
        <f t="shared" si="16"/>
        <v>2037</v>
      </c>
      <c r="C58" s="9">
        <f>'Travel Time Savings'!E75</f>
        <v>3215.5638808996582</v>
      </c>
      <c r="D58" s="18">
        <f>Inputs!$B$49</f>
        <v>3.8679999999999999</v>
      </c>
      <c r="E58" s="18">
        <f>Inputs!$B$50</f>
        <v>39.051500000000004</v>
      </c>
      <c r="F58" s="18">
        <f>Inputs!$B$51</f>
        <v>1.0920000000000001</v>
      </c>
      <c r="G58" s="110">
        <f>((C58*D58)/1000000)*Inputs!$B$46</f>
        <v>1.3700237902088843E-2</v>
      </c>
      <c r="H58" s="110">
        <f>((C58*E58)/1000000)*Inputs!$B$46</f>
        <v>0.13831821107379072</v>
      </c>
      <c r="I58" s="110">
        <f>((C58*F58)/1000000)*Inputs!$B$46</f>
        <v>3.8678024273735827E-3</v>
      </c>
      <c r="J58" s="11">
        <f t="shared" si="12"/>
        <v>27.400475804177688</v>
      </c>
      <c r="K58" s="11">
        <f t="shared" si="13"/>
        <v>1148.041151912463</v>
      </c>
      <c r="L58" s="11">
        <f t="shared" si="14"/>
        <v>1461.2557570617396</v>
      </c>
      <c r="M58" s="11">
        <f t="shared" si="15"/>
        <v>2636.6973847783802</v>
      </c>
      <c r="N58" s="11">
        <f>M58/((1+Inputs!$B$3)^($B58-Inputs!$B$4))</f>
        <v>780.10361441544762</v>
      </c>
    </row>
    <row r="59" spans="2:14">
      <c r="B59" s="120">
        <f t="shared" si="16"/>
        <v>2038</v>
      </c>
      <c r="C59" s="9">
        <f>'Travel Time Savings'!E76</f>
        <v>3241.9914600063134</v>
      </c>
      <c r="D59" s="18">
        <f>Inputs!$B$49</f>
        <v>3.8679999999999999</v>
      </c>
      <c r="E59" s="18">
        <f>Inputs!$B$50</f>
        <v>39.051500000000004</v>
      </c>
      <c r="F59" s="18">
        <f>Inputs!$B$51</f>
        <v>1.0920000000000001</v>
      </c>
      <c r="G59" s="110">
        <f>((C59*D59)/1000000)*Inputs!$B$46</f>
        <v>1.3812835298485818E-2</v>
      </c>
      <c r="H59" s="110">
        <f>((C59*E59)/1000000)*Inputs!$B$46</f>
        <v>0.13945499939473088</v>
      </c>
      <c r="I59" s="110">
        <f>((C59*F59)/1000000)*Inputs!$B$46</f>
        <v>3.8995905237710739E-3</v>
      </c>
      <c r="J59" s="11">
        <f t="shared" si="12"/>
        <v>27.625670596971638</v>
      </c>
      <c r="K59" s="11">
        <f t="shared" si="13"/>
        <v>1157.4764949762664</v>
      </c>
      <c r="L59" s="11">
        <f t="shared" si="14"/>
        <v>1473.2652998807116</v>
      </c>
      <c r="M59" s="11">
        <f t="shared" si="15"/>
        <v>2658.3674654539495</v>
      </c>
      <c r="N59" s="11">
        <f>M59/((1+Inputs!$B$3)^($B59-Inputs!$B$4))</f>
        <v>735.06075640292204</v>
      </c>
    </row>
    <row r="60" spans="2:14">
      <c r="B60" s="120">
        <f t="shared" si="16"/>
        <v>2039</v>
      </c>
      <c r="C60" s="9">
        <f>'Travel Time Savings'!E77</f>
        <v>3268.6362380128535</v>
      </c>
      <c r="D60" s="18">
        <f>Inputs!$B$49</f>
        <v>3.8679999999999999</v>
      </c>
      <c r="E60" s="18">
        <f>Inputs!$B$50</f>
        <v>39.051500000000004</v>
      </c>
      <c r="F60" s="18">
        <f>Inputs!$B$51</f>
        <v>1.0920000000000001</v>
      </c>
      <c r="G60" s="110">
        <f>((C60*D60)/1000000)*Inputs!$B$46</f>
        <v>1.3926358092950038E-2</v>
      </c>
      <c r="H60" s="110">
        <f>((C60*E60)/1000000)*Inputs!$B$46</f>
        <v>0.14060113057570797</v>
      </c>
      <c r="I60" s="110">
        <f>((C60*F60)/1000000)*Inputs!$B$46</f>
        <v>3.9316398752589042E-3</v>
      </c>
      <c r="J60" s="11">
        <f t="shared" si="12"/>
        <v>27.852716185900075</v>
      </c>
      <c r="K60" s="11">
        <f t="shared" si="13"/>
        <v>1166.9893837783761</v>
      </c>
      <c r="L60" s="11">
        <f t="shared" si="14"/>
        <v>1485.3735448728139</v>
      </c>
      <c r="M60" s="11">
        <f t="shared" si="15"/>
        <v>2680.2156448370902</v>
      </c>
      <c r="N60" s="11">
        <f>M60/((1+Inputs!$B$3)^($B60-Inputs!$B$4))</f>
        <v>692.61865426493091</v>
      </c>
    </row>
    <row r="61" spans="2:14">
      <c r="B61" s="120">
        <f t="shared" si="16"/>
        <v>2040</v>
      </c>
      <c r="C61" s="9">
        <f>'Travel Time Savings'!E78</f>
        <v>3295.5</v>
      </c>
      <c r="D61" s="18">
        <f>Inputs!$B$49</f>
        <v>3.8679999999999999</v>
      </c>
      <c r="E61" s="18">
        <f>Inputs!$B$50</f>
        <v>39.051500000000004</v>
      </c>
      <c r="F61" s="18">
        <f>Inputs!$B$51</f>
        <v>1.0920000000000001</v>
      </c>
      <c r="G61" s="110">
        <f>((C61*D61)/1000000)*Inputs!$B$46</f>
        <v>1.4040813890999999E-2</v>
      </c>
      <c r="H61" s="110">
        <f>((C61*E61)/1000000)*Inputs!$B$46</f>
        <v>0.14175668140237502</v>
      </c>
      <c r="I61" s="110">
        <f>((C61*F61)/1000000)*Inputs!$B$46</f>
        <v>3.9639526290000003E-3</v>
      </c>
      <c r="J61" s="11">
        <f t="shared" si="12"/>
        <v>28.081627781999998</v>
      </c>
      <c r="K61" s="11">
        <f t="shared" si="13"/>
        <v>1176.5804556397127</v>
      </c>
      <c r="L61" s="11">
        <f t="shared" si="14"/>
        <v>1497.5813032362</v>
      </c>
      <c r="M61" s="11">
        <f t="shared" si="15"/>
        <v>2702.2433866579127</v>
      </c>
      <c r="N61" s="11">
        <f>M61/((1+Inputs!$B$3)^($B61-Inputs!$B$4))</f>
        <v>652.62714143972823</v>
      </c>
    </row>
    <row r="62" spans="2:14">
      <c r="B62" s="120">
        <f t="shared" si="16"/>
        <v>2041</v>
      </c>
      <c r="C62" s="9">
        <f>'Travel Time Savings'!E79</f>
        <v>3344.9324999999999</v>
      </c>
      <c r="D62" s="18">
        <f>Inputs!$B$49</f>
        <v>3.8679999999999999</v>
      </c>
      <c r="E62" s="18">
        <f>Inputs!$B$50</f>
        <v>39.051500000000004</v>
      </c>
      <c r="F62" s="18">
        <f>Inputs!$B$51</f>
        <v>1.0920000000000001</v>
      </c>
      <c r="G62" s="110">
        <f>((C62*D62)/1000000)*Inputs!$B$46</f>
        <v>1.4251426099364998E-2</v>
      </c>
      <c r="H62" s="110">
        <f>((C62*E62)/1000000)*Inputs!$B$46</f>
        <v>0.14388303162341062</v>
      </c>
      <c r="I62" s="110">
        <f>((C62*F62)/1000000)*Inputs!$B$46</f>
        <v>4.0234119184350001E-3</v>
      </c>
      <c r="J62" s="11">
        <f t="shared" si="12"/>
        <v>28.502852198729997</v>
      </c>
      <c r="K62" s="11">
        <f t="shared" si="13"/>
        <v>1194.2291624743082</v>
      </c>
      <c r="L62" s="11">
        <f t="shared" si="14"/>
        <v>1520.045022784743</v>
      </c>
      <c r="M62" s="11">
        <f t="shared" si="15"/>
        <v>2742.7770374577813</v>
      </c>
      <c r="N62" s="11">
        <f>M62/((1+Inputs!$B$3)^($B62-Inputs!$B$4))</f>
        <v>619.08088650591037</v>
      </c>
    </row>
    <row r="63" spans="2:14">
      <c r="B63" s="120">
        <f t="shared" si="16"/>
        <v>2042</v>
      </c>
      <c r="C63" s="9">
        <f>'Travel Time Savings'!E80</f>
        <v>3395.1064874999997</v>
      </c>
      <c r="D63" s="18">
        <f>Inputs!$B$49</f>
        <v>3.8679999999999999</v>
      </c>
      <c r="E63" s="18">
        <f>Inputs!$B$50</f>
        <v>39.051500000000004</v>
      </c>
      <c r="F63" s="18">
        <f>Inputs!$B$51</f>
        <v>1.0920000000000001</v>
      </c>
      <c r="G63" s="110">
        <f>((C63*D63)/1000000)*Inputs!$B$46</f>
        <v>1.4465197490855472E-2</v>
      </c>
      <c r="H63" s="110">
        <f>((C63*E63)/1000000)*Inputs!$B$46</f>
        <v>0.14604127709776177</v>
      </c>
      <c r="I63" s="110">
        <f>((C63*F63)/1000000)*Inputs!$B$46</f>
        <v>4.0837630972115242E-3</v>
      </c>
      <c r="J63" s="11">
        <f t="shared" si="12"/>
        <v>28.930394981710943</v>
      </c>
      <c r="K63" s="11">
        <f t="shared" si="13"/>
        <v>1212.1425999114226</v>
      </c>
      <c r="L63" s="11">
        <f t="shared" si="14"/>
        <v>1542.8456981265138</v>
      </c>
      <c r="M63" s="11">
        <f t="shared" si="15"/>
        <v>2783.9186930196474</v>
      </c>
      <c r="N63" s="11">
        <f>M63/((1+Inputs!$B$3)^($B63-Inputs!$B$4))</f>
        <v>587.25897177897093</v>
      </c>
    </row>
    <row r="64" spans="2:14">
      <c r="B64" s="120">
        <f t="shared" si="16"/>
        <v>2043</v>
      </c>
      <c r="C64" s="9">
        <f>'Travel Time Savings'!E81</f>
        <v>3446.0330848124995</v>
      </c>
      <c r="D64" s="18">
        <f>Inputs!$B$49</f>
        <v>3.8679999999999999</v>
      </c>
      <c r="E64" s="18">
        <f>Inputs!$B$50</f>
        <v>39.051500000000004</v>
      </c>
      <c r="F64" s="18">
        <f>Inputs!$B$51</f>
        <v>1.0920000000000001</v>
      </c>
      <c r="G64" s="110">
        <f>((C64*D64)/1000000)*Inputs!$B$46</f>
        <v>1.4682175453218304E-2</v>
      </c>
      <c r="H64" s="110">
        <f>((C64*E64)/1000000)*Inputs!$B$46</f>
        <v>0.14823189625422817</v>
      </c>
      <c r="I64" s="110">
        <f>((C64*F64)/1000000)*Inputs!$B$46</f>
        <v>4.1450195436696976E-3</v>
      </c>
      <c r="J64" s="11">
        <f t="shared" si="12"/>
        <v>29.364350906436606</v>
      </c>
      <c r="K64" s="11">
        <f t="shared" si="13"/>
        <v>1230.3247389100939</v>
      </c>
      <c r="L64" s="11">
        <f t="shared" si="14"/>
        <v>1565.9883835984117</v>
      </c>
      <c r="M64" s="11">
        <f t="shared" si="15"/>
        <v>2825.6774734149421</v>
      </c>
      <c r="N64" s="11">
        <f>M64/((1+Inputs!$B$3)^($B64-Inputs!$B$4))</f>
        <v>557.07276294921076</v>
      </c>
    </row>
    <row r="65" spans="2:14">
      <c r="B65" s="120">
        <f t="shared" si="16"/>
        <v>2044</v>
      </c>
      <c r="C65" s="9">
        <f>'Travel Time Savings'!E82</f>
        <v>3497.723581084686</v>
      </c>
      <c r="D65" s="18">
        <f>Inputs!$B$49</f>
        <v>3.8679999999999999</v>
      </c>
      <c r="E65" s="18">
        <f>Inputs!$B$50</f>
        <v>39.051500000000004</v>
      </c>
      <c r="F65" s="18">
        <f>Inputs!$B$51</f>
        <v>1.0920000000000001</v>
      </c>
      <c r="G65" s="110">
        <f>((C65*D65)/1000000)*Inputs!$B$46</f>
        <v>1.4902408085016574E-2</v>
      </c>
      <c r="H65" s="110">
        <f>((C65*E65)/1000000)*Inputs!$B$46</f>
        <v>0.1504553746980416</v>
      </c>
      <c r="I65" s="110">
        <f>((C65*F65)/1000000)*Inputs!$B$46</f>
        <v>4.2071948368247415E-3</v>
      </c>
      <c r="J65" s="11">
        <f t="shared" si="12"/>
        <v>29.804816170033149</v>
      </c>
      <c r="K65" s="11">
        <f t="shared" si="13"/>
        <v>1248.7796099937452</v>
      </c>
      <c r="L65" s="11">
        <f t="shared" si="14"/>
        <v>1589.4782093523872</v>
      </c>
      <c r="M65" s="11">
        <f t="shared" si="15"/>
        <v>2868.0626355161658</v>
      </c>
      <c r="N65" s="11">
        <f>M65/((1+Inputs!$B$3)^($B65-Inputs!$B$4))</f>
        <v>528.43818167612028</v>
      </c>
    </row>
    <row r="66" spans="2:14" s="174" customFormat="1">
      <c r="B66" s="120">
        <f t="shared" si="16"/>
        <v>2045</v>
      </c>
      <c r="C66" s="9">
        <f>'Travel Time Savings'!E83</f>
        <v>3550.1894348009564</v>
      </c>
      <c r="D66" s="18">
        <f>Inputs!$B$49</f>
        <v>3.8679999999999999</v>
      </c>
      <c r="E66" s="18">
        <f>Inputs!$B$50</f>
        <v>39.051500000000004</v>
      </c>
      <c r="F66" s="18">
        <f>Inputs!$B$51</f>
        <v>1.0920000000000001</v>
      </c>
      <c r="G66" s="110">
        <f>((C66*D66)/1000000)*Inputs!$B$46</f>
        <v>1.5125944206291823E-2</v>
      </c>
      <c r="H66" s="110">
        <f>((C66*E66)/1000000)*Inputs!$B$46</f>
        <v>0.15271220531851221</v>
      </c>
      <c r="I66" s="110">
        <f>((C66*F66)/1000000)*Inputs!$B$46</f>
        <v>4.2703027593771134E-3</v>
      </c>
      <c r="J66" s="11">
        <f t="shared" si="12"/>
        <v>30.251888412583646</v>
      </c>
      <c r="K66" s="11">
        <f t="shared" si="13"/>
        <v>1267.5113041436514</v>
      </c>
      <c r="L66" s="11">
        <f t="shared" si="14"/>
        <v>1613.3203824926734</v>
      </c>
      <c r="M66" s="11">
        <f t="shared" si="15"/>
        <v>2911.0835750489086</v>
      </c>
      <c r="N66" s="11">
        <f>M66/((1+Inputs!$B$3)^($B66-Inputs!$B$4))</f>
        <v>501.27547140304881</v>
      </c>
    </row>
    <row r="67" spans="2:14" s="174" customFormat="1">
      <c r="B67" s="120">
        <f t="shared" si="16"/>
        <v>2046</v>
      </c>
      <c r="C67" s="9">
        <f>'Travel Time Savings'!E84</f>
        <v>3603.4422763229709</v>
      </c>
      <c r="D67" s="18">
        <f>Inputs!$B$49</f>
        <v>3.8679999999999999</v>
      </c>
      <c r="E67" s="18">
        <f>Inputs!$B$50</f>
        <v>39.051500000000004</v>
      </c>
      <c r="F67" s="18">
        <f>Inputs!$B$51</f>
        <v>1.0920000000000001</v>
      </c>
      <c r="G67" s="110">
        <f>((C67*D67)/1000000)*Inputs!$B$46</f>
        <v>1.53528333693862E-2</v>
      </c>
      <c r="H67" s="110">
        <f>((C67*E67)/1000000)*Inputs!$B$46</f>
        <v>0.15500288839828991</v>
      </c>
      <c r="I67" s="110">
        <f>((C67*F67)/1000000)*Inputs!$B$46</f>
        <v>4.3343573007677697E-3</v>
      </c>
      <c r="J67" s="11">
        <f t="shared" si="12"/>
        <v>30.7056667387724</v>
      </c>
      <c r="K67" s="11">
        <f t="shared" si="13"/>
        <v>1286.5239737058062</v>
      </c>
      <c r="L67" s="11">
        <f t="shared" si="14"/>
        <v>1637.5201882300635</v>
      </c>
      <c r="M67" s="11">
        <f t="shared" si="15"/>
        <v>2954.7498286746422</v>
      </c>
      <c r="N67" s="11">
        <f>M67/((1+Inputs!$B$3)^($B67-Inputs!$B$4))</f>
        <v>475.50897520943408</v>
      </c>
    </row>
    <row r="68" spans="2:14" s="174" customFormat="1">
      <c r="B68" s="120">
        <f t="shared" si="16"/>
        <v>2047</v>
      </c>
      <c r="C68" s="9">
        <f>'Travel Time Savings'!E85</f>
        <v>3657.4939104678147</v>
      </c>
      <c r="D68" s="18">
        <f>Inputs!$B$49</f>
        <v>3.8679999999999999</v>
      </c>
      <c r="E68" s="18">
        <f>Inputs!$B$50</f>
        <v>39.051500000000004</v>
      </c>
      <c r="F68" s="18">
        <f>Inputs!$B$51</f>
        <v>1.0920000000000001</v>
      </c>
      <c r="G68" s="110">
        <f>((C68*D68)/1000000)*Inputs!$B$46</f>
        <v>1.5583125869926991E-2</v>
      </c>
      <c r="H68" s="110">
        <f>((C68*E68)/1000000)*Inputs!$B$46</f>
        <v>0.15732793172426421</v>
      </c>
      <c r="I68" s="110">
        <f>((C68*F68)/1000000)*Inputs!$B$46</f>
        <v>4.3993726602792847E-3</v>
      </c>
      <c r="J68" s="11">
        <f t="shared" si="12"/>
        <v>31.166251739853983</v>
      </c>
      <c r="K68" s="11">
        <f t="shared" si="13"/>
        <v>1305.821833311393</v>
      </c>
      <c r="L68" s="11">
        <f t="shared" si="14"/>
        <v>1662.0829910535138</v>
      </c>
      <c r="M68" s="11">
        <f t="shared" si="15"/>
        <v>2999.0710761047608</v>
      </c>
      <c r="N68" s="11">
        <f>M68/((1+Inputs!$B$3)^($B68-Inputs!$B$4))</f>
        <v>451.06692508184625</v>
      </c>
    </row>
    <row r="69" spans="2:14" s="174" customFormat="1">
      <c r="B69" s="120">
        <f t="shared" si="16"/>
        <v>2048</v>
      </c>
      <c r="C69" s="9">
        <f>'Travel Time Savings'!E86</f>
        <v>3712.3563191248318</v>
      </c>
      <c r="D69" s="18">
        <f>Inputs!$B$49</f>
        <v>3.8679999999999999</v>
      </c>
      <c r="E69" s="18">
        <f>Inputs!$B$50</f>
        <v>39.051500000000004</v>
      </c>
      <c r="F69" s="18">
        <f>Inputs!$B$51</f>
        <v>1.0920000000000001</v>
      </c>
      <c r="G69" s="110">
        <f>((C69*D69)/1000000)*Inputs!$B$46</f>
        <v>1.5816872757975893E-2</v>
      </c>
      <c r="H69" s="110">
        <f>((C69*E69)/1000000)*Inputs!$B$46</f>
        <v>0.15968785070012817</v>
      </c>
      <c r="I69" s="110">
        <f>((C69*F69)/1000000)*Inputs!$B$46</f>
        <v>4.4653632501834746E-3</v>
      </c>
      <c r="J69" s="11">
        <f t="shared" si="12"/>
        <v>31.633745515951787</v>
      </c>
      <c r="K69" s="11">
        <f t="shared" si="13"/>
        <v>1325.4091608110639</v>
      </c>
      <c r="L69" s="11">
        <f t="shared" si="14"/>
        <v>1687.0142359193167</v>
      </c>
      <c r="M69" s="11">
        <f t="shared" si="15"/>
        <v>3044.0571422463327</v>
      </c>
      <c r="N69" s="11">
        <f>M69/((1+Inputs!$B$3)^($B69-Inputs!$B$4))</f>
        <v>427.88124201689158</v>
      </c>
    </row>
    <row r="70" spans="2:14" s="174" customFormat="1">
      <c r="B70" s="120">
        <f t="shared" si="16"/>
        <v>2049</v>
      </c>
      <c r="C70" s="9">
        <f>'Travel Time Savings'!E87</f>
        <v>3768.0416639117038</v>
      </c>
      <c r="D70" s="18">
        <f>Inputs!$B$49</f>
        <v>3.8679999999999999</v>
      </c>
      <c r="E70" s="18">
        <f>Inputs!$B$50</f>
        <v>39.051500000000004</v>
      </c>
      <c r="F70" s="18">
        <f>Inputs!$B$51</f>
        <v>1.0920000000000001</v>
      </c>
      <c r="G70" s="110">
        <f>((C70*D70)/1000000)*Inputs!$B$46</f>
        <v>1.605412584934553E-2</v>
      </c>
      <c r="H70" s="110">
        <f>((C70*E70)/1000000)*Inputs!$B$46</f>
        <v>0.16208316846063006</v>
      </c>
      <c r="I70" s="110">
        <f>((C70*F70)/1000000)*Inputs!$B$46</f>
        <v>4.532343698936226E-3</v>
      </c>
      <c r="J70" s="11">
        <f t="shared" si="12"/>
        <v>32.108251698691063</v>
      </c>
      <c r="K70" s="11">
        <f t="shared" si="13"/>
        <v>1345.2902982232295</v>
      </c>
      <c r="L70" s="11">
        <f t="shared" si="14"/>
        <v>1712.3194494581062</v>
      </c>
      <c r="M70" s="11">
        <f t="shared" si="15"/>
        <v>3089.7179993800264</v>
      </c>
      <c r="N70" s="11">
        <f>M70/((1+Inputs!$B$3)^($B70-Inputs!$B$4))</f>
        <v>405.88734639920079</v>
      </c>
    </row>
    <row r="71" spans="2:14" s="174" customFormat="1">
      <c r="B71" s="120">
        <f t="shared" si="16"/>
        <v>2050</v>
      </c>
      <c r="C71" s="9">
        <f>'Travel Time Savings'!E88</f>
        <v>3824.5622888703788</v>
      </c>
      <c r="D71" s="18">
        <f>Inputs!$B$49</f>
        <v>3.8679999999999999</v>
      </c>
      <c r="E71" s="18">
        <f>Inputs!$B$50</f>
        <v>39.051500000000004</v>
      </c>
      <c r="F71" s="18">
        <f>Inputs!$B$51</f>
        <v>1.0920000000000001</v>
      </c>
      <c r="G71" s="110">
        <f>((C71*D71)/1000000)*Inputs!$B$46</f>
        <v>1.6294937737085711E-2</v>
      </c>
      <c r="H71" s="110">
        <f>((C71*E71)/1000000)*Inputs!$B$46</f>
        <v>0.16451441598753949</v>
      </c>
      <c r="I71" s="110">
        <f>((C71*F71)/1000000)*Inputs!$B$46</f>
        <v>4.6003288544202688E-3</v>
      </c>
      <c r="J71" s="11">
        <f t="shared" si="12"/>
        <v>32.589875474171421</v>
      </c>
      <c r="K71" s="11">
        <f t="shared" si="13"/>
        <v>1365.4696526965777</v>
      </c>
      <c r="L71" s="11">
        <f t="shared" si="14"/>
        <v>1738.0042411999775</v>
      </c>
      <c r="M71" s="11">
        <f t="shared" si="15"/>
        <v>3136.0637693707267</v>
      </c>
      <c r="N71" s="11">
        <f>M71/((1+Inputs!$B$3)^($B71-Inputs!$B$4))</f>
        <v>385.02397812634456</v>
      </c>
    </row>
    <row r="72" spans="2:14" s="174" customFormat="1">
      <c r="B72" s="120">
        <f t="shared" si="16"/>
        <v>2051</v>
      </c>
      <c r="C72" s="9">
        <f>'Travel Time Savings'!E89</f>
        <v>3881.9307232034334</v>
      </c>
      <c r="D72" s="18">
        <f>Inputs!$B$49</f>
        <v>3.8679999999999999</v>
      </c>
      <c r="E72" s="18">
        <f>Inputs!$B$50</f>
        <v>39.051500000000004</v>
      </c>
      <c r="F72" s="18">
        <f>Inputs!$B$51</f>
        <v>1.0920000000000001</v>
      </c>
      <c r="G72" s="110">
        <f>((C72*D72)/1000000)*Inputs!$B$46</f>
        <v>1.6539361803141993E-2</v>
      </c>
      <c r="H72" s="110">
        <f>((C72*E72)/1000000)*Inputs!$B$46</f>
        <v>0.16698213222735253</v>
      </c>
      <c r="I72" s="110">
        <f>((C72*F72)/1000000)*Inputs!$B$46</f>
        <v>4.6693337872365714E-3</v>
      </c>
      <c r="J72" s="11">
        <f t="shared" si="12"/>
        <v>33.078723606283987</v>
      </c>
      <c r="K72" s="11">
        <f t="shared" si="13"/>
        <v>1385.951697487026</v>
      </c>
      <c r="L72" s="11">
        <f t="shared" si="14"/>
        <v>1764.0743048179768</v>
      </c>
      <c r="M72" s="11">
        <f t="shared" si="15"/>
        <v>3183.1047259112866</v>
      </c>
      <c r="N72" s="11">
        <f>M72/((1+Inputs!$B$3)^($B72-Inputs!$B$4))</f>
        <v>365.23302597966324</v>
      </c>
    </row>
    <row r="73" spans="2:14" s="174" customFormat="1">
      <c r="B73" s="120">
        <f t="shared" si="16"/>
        <v>2052</v>
      </c>
      <c r="C73" s="9">
        <f>'Travel Time Savings'!E90</f>
        <v>3940.1596840514844</v>
      </c>
      <c r="D73" s="18">
        <f>Inputs!$B$49</f>
        <v>3.8679999999999999</v>
      </c>
      <c r="E73" s="18">
        <f>Inputs!$B$50</f>
        <v>39.051500000000004</v>
      </c>
      <c r="F73" s="18">
        <f>Inputs!$B$51</f>
        <v>1.0920000000000001</v>
      </c>
      <c r="G73" s="110">
        <f>((C73*D73)/1000000)*Inputs!$B$46</f>
        <v>1.6787452230189123E-2</v>
      </c>
      <c r="H73" s="110">
        <f>((C73*E73)/1000000)*Inputs!$B$46</f>
        <v>0.16948686421076281</v>
      </c>
      <c r="I73" s="110">
        <f>((C73*F73)/1000000)*Inputs!$B$46</f>
        <v>4.7393737940451194E-3</v>
      </c>
      <c r="J73" s="11">
        <f t="shared" si="12"/>
        <v>33.574904460378242</v>
      </c>
      <c r="K73" s="11">
        <f t="shared" si="13"/>
        <v>1406.7409729493313</v>
      </c>
      <c r="L73" s="11">
        <f t="shared" si="14"/>
        <v>1790.535419390246</v>
      </c>
      <c r="M73" s="11">
        <f t="shared" si="15"/>
        <v>3230.8512967999559</v>
      </c>
      <c r="N73" s="11">
        <f>M73/((1+Inputs!$B$3)^($B73-Inputs!$B$4))</f>
        <v>346.45936576575531</v>
      </c>
    </row>
    <row r="74" spans="2:14" s="174" customFormat="1">
      <c r="B74" s="120">
        <f t="shared" si="16"/>
        <v>2053</v>
      </c>
      <c r="C74" s="9">
        <f>'Travel Time Savings'!E91</f>
        <v>3999.2620793122564</v>
      </c>
      <c r="D74" s="18">
        <f>Inputs!$B$49</f>
        <v>3.8679999999999999</v>
      </c>
      <c r="E74" s="18">
        <f>Inputs!$B$50</f>
        <v>39.051500000000004</v>
      </c>
      <c r="F74" s="18">
        <f>Inputs!$B$51</f>
        <v>1.0920000000000001</v>
      </c>
      <c r="G74" s="110">
        <f>((C74*D74)/1000000)*Inputs!$B$46</f>
        <v>1.7039264013641958E-2</v>
      </c>
      <c r="H74" s="110">
        <f>((C74*E74)/1000000)*Inputs!$B$46</f>
        <v>0.17202916717392425</v>
      </c>
      <c r="I74" s="110">
        <f>((C74*F74)/1000000)*Inputs!$B$46</f>
        <v>4.8104644009557959E-3</v>
      </c>
      <c r="J74" s="11">
        <f t="shared" si="12"/>
        <v>34.078528027283916</v>
      </c>
      <c r="K74" s="11">
        <f t="shared" si="13"/>
        <v>1427.8420875435713</v>
      </c>
      <c r="L74" s="11">
        <f t="shared" si="14"/>
        <v>1817.3934506810997</v>
      </c>
      <c r="M74" s="11">
        <f t="shared" si="15"/>
        <v>3279.314066251955</v>
      </c>
      <c r="N74" s="11">
        <f>M74/((1+Inputs!$B$3)^($B74-Inputs!$B$4))</f>
        <v>328.6507067777959</v>
      </c>
    </row>
    <row r="75" spans="2:14" s="174" customFormat="1">
      <c r="B75" s="120">
        <f t="shared" si="16"/>
        <v>2054</v>
      </c>
      <c r="C75" s="9">
        <f>'Travel Time Savings'!E92</f>
        <v>4059.2510105019396</v>
      </c>
      <c r="D75" s="18">
        <f>Inputs!$B$49</f>
        <v>3.8679999999999999</v>
      </c>
      <c r="E75" s="18">
        <f>Inputs!$B$50</f>
        <v>39.051500000000004</v>
      </c>
      <c r="F75" s="18">
        <f>Inputs!$B$51</f>
        <v>1.0920000000000001</v>
      </c>
      <c r="G75" s="110">
        <f>((C75*D75)/1000000)*Inputs!$B$46</f>
        <v>1.7294852973846583E-2</v>
      </c>
      <c r="H75" s="110">
        <f>((C75*E75)/1000000)*Inputs!$B$46</f>
        <v>0.17460960468153308</v>
      </c>
      <c r="I75" s="110">
        <f>((C75*F75)/1000000)*Inputs!$B$46</f>
        <v>4.8826213669701324E-3</v>
      </c>
      <c r="J75" s="11">
        <f t="shared" si="12"/>
        <v>34.589705947693169</v>
      </c>
      <c r="K75" s="11">
        <f t="shared" si="13"/>
        <v>1449.2597188567245</v>
      </c>
      <c r="L75" s="11">
        <f t="shared" si="14"/>
        <v>1844.654352441316</v>
      </c>
      <c r="M75" s="11">
        <f t="shared" si="15"/>
        <v>3328.5037772457335</v>
      </c>
      <c r="N75" s="11">
        <f>M75/((1+Inputs!$B$3)^($B75-Inputs!$B$4))</f>
        <v>311.75744614903061</v>
      </c>
    </row>
    <row r="76" spans="2:14">
      <c r="B76" s="28" t="s">
        <v>4</v>
      </c>
      <c r="C76" s="148"/>
      <c r="D76" s="149"/>
      <c r="E76" s="149"/>
      <c r="F76" s="149"/>
      <c r="G76" s="148">
        <f t="shared" ref="G76:H76" si="17">SUM(G46:G75)</f>
        <v>0.43161721119840368</v>
      </c>
      <c r="H76" s="148">
        <f t="shared" si="17"/>
        <v>4.3576265571650641</v>
      </c>
      <c r="I76" s="148">
        <f>SUM(I46:I75)</f>
        <v>0.12185263563305504</v>
      </c>
      <c r="J76" s="150">
        <f t="shared" ref="J76:M76" si="18">SUM(J46:J75)</f>
        <v>863.23442239680742</v>
      </c>
      <c r="K76" s="150">
        <f t="shared" si="18"/>
        <v>36168.300424470028</v>
      </c>
      <c r="L76" s="150">
        <f t="shared" si="18"/>
        <v>46035.925742168183</v>
      </c>
      <c r="M76" s="150">
        <f t="shared" si="18"/>
        <v>83067.460589035007</v>
      </c>
      <c r="N76" s="150">
        <f>SUM(N46:N75)</f>
        <v>23222.37754880992</v>
      </c>
    </row>
  </sheetData>
  <sheetProtection password="90DC" sheet="1" objects="1" scenarios="1"/>
  <mergeCells count="10">
    <mergeCell ref="J9:N9"/>
    <mergeCell ref="J44:N44"/>
    <mergeCell ref="B9:B10"/>
    <mergeCell ref="C9:C10"/>
    <mergeCell ref="G9:I9"/>
    <mergeCell ref="B44:B45"/>
    <mergeCell ref="C44:C45"/>
    <mergeCell ref="G44:I44"/>
    <mergeCell ref="D9:F9"/>
    <mergeCell ref="D44:F44"/>
  </mergeCells>
  <pageMargins left="0.7" right="0.7" top="0.75" bottom="0.75" header="0.3" footer="0.3"/>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59999389629810485"/>
  </sheetPr>
  <dimension ref="A1:O33"/>
  <sheetViews>
    <sheetView topLeftCell="C7" zoomScale="85" zoomScaleNormal="85" workbookViewId="0">
      <selection activeCell="B7" sqref="A1:XFD1048576"/>
    </sheetView>
  </sheetViews>
  <sheetFormatPr defaultColWidth="9.109375" defaultRowHeight="14.4"/>
  <cols>
    <col min="1" max="1" width="9.109375" style="2"/>
    <col min="2" max="2" width="40.88671875" style="2" customWidth="1"/>
    <col min="3" max="3" width="14.88671875" style="2" customWidth="1"/>
    <col min="4" max="4" width="16" style="2" bestFit="1" customWidth="1"/>
    <col min="5" max="5" width="4.44140625" style="2" bestFit="1" customWidth="1"/>
    <col min="6" max="6" width="15.33203125" style="2" customWidth="1"/>
    <col min="7" max="7" width="22.33203125" style="2" customWidth="1"/>
    <col min="8" max="8" width="13.88671875" style="2" customWidth="1"/>
    <col min="9" max="9" width="13.6640625" style="2" bestFit="1" customWidth="1"/>
    <col min="10" max="10" width="6.77734375" style="2" customWidth="1"/>
    <col min="11" max="11" width="9.109375" style="2"/>
    <col min="12" max="12" width="28.44140625" style="2" bestFit="1" customWidth="1"/>
    <col min="13" max="14" width="13.6640625" style="2" bestFit="1" customWidth="1"/>
    <col min="15" max="16384" width="9.109375" style="2"/>
  </cols>
  <sheetData>
    <row r="1" spans="1:13">
      <c r="B1" s="1" t="s">
        <v>25</v>
      </c>
    </row>
    <row r="4" spans="1:13" ht="28.8">
      <c r="B4" s="243" t="s">
        <v>36</v>
      </c>
      <c r="C4" s="159" t="s">
        <v>37</v>
      </c>
    </row>
    <row r="5" spans="1:13" ht="17.25" customHeight="1">
      <c r="B5" s="32" t="s">
        <v>38</v>
      </c>
      <c r="C5" s="249">
        <v>60</v>
      </c>
      <c r="E5" s="125">
        <v>0.8</v>
      </c>
      <c r="F5" s="99" t="s">
        <v>173</v>
      </c>
    </row>
    <row r="6" spans="1:13" ht="17.25" customHeight="1">
      <c r="B6" s="32" t="s">
        <v>39</v>
      </c>
      <c r="C6" s="249">
        <v>60</v>
      </c>
      <c r="E6" s="125">
        <v>0.8</v>
      </c>
      <c r="F6" s="99" t="s">
        <v>174</v>
      </c>
    </row>
    <row r="7" spans="1:13" ht="17.25" customHeight="1">
      <c r="B7" s="6" t="s">
        <v>40</v>
      </c>
    </row>
    <row r="8" spans="1:13" ht="17.25" customHeight="1">
      <c r="B8" s="33" t="s">
        <v>41</v>
      </c>
    </row>
    <row r="9" spans="1:13" ht="17.25" customHeight="1"/>
    <row r="10" spans="1:13" s="39" customFormat="1" ht="17.25" customHeight="1">
      <c r="D10" s="34"/>
      <c r="G10" s="139" t="s">
        <v>136</v>
      </c>
      <c r="H10" s="244">
        <f>Inputs!B8</f>
        <v>2024</v>
      </c>
      <c r="I10" s="134"/>
      <c r="J10" s="134"/>
      <c r="K10" s="134"/>
      <c r="L10" s="139" t="s">
        <v>136</v>
      </c>
      <c r="M10" s="244">
        <f>'O&amp;M'!J12</f>
        <v>2025</v>
      </c>
    </row>
    <row r="11" spans="1:13" s="39" customFormat="1" ht="17.25" customHeight="1">
      <c r="D11" s="104"/>
      <c r="G11" s="139" t="s">
        <v>137</v>
      </c>
      <c r="H11" s="245">
        <f>H10+29</f>
        <v>2053</v>
      </c>
      <c r="I11" s="134"/>
      <c r="J11" s="134"/>
      <c r="K11" s="134"/>
      <c r="L11" s="139" t="s">
        <v>137</v>
      </c>
      <c r="M11" s="140">
        <f>M10+29</f>
        <v>2054</v>
      </c>
    </row>
    <row r="12" spans="1:13" s="39" customFormat="1" ht="17.25" customHeight="1">
      <c r="B12" s="35"/>
      <c r="C12" s="99"/>
      <c r="D12" s="104"/>
    </row>
    <row r="13" spans="1:13">
      <c r="B13" s="2" t="s">
        <v>0</v>
      </c>
      <c r="C13" s="105"/>
      <c r="D13" s="106"/>
      <c r="G13" s="29"/>
      <c r="H13" s="30"/>
      <c r="K13" s="29"/>
      <c r="L13" s="30"/>
    </row>
    <row r="14" spans="1:13">
      <c r="C14" s="107" t="s">
        <v>149</v>
      </c>
      <c r="D14" s="99"/>
      <c r="G14" s="39"/>
      <c r="H14" s="36" t="s">
        <v>149</v>
      </c>
      <c r="K14" s="29"/>
      <c r="L14" s="39"/>
      <c r="M14" s="36" t="s">
        <v>149</v>
      </c>
    </row>
    <row r="15" spans="1:13">
      <c r="A15" s="6"/>
      <c r="B15" s="2" t="s">
        <v>42</v>
      </c>
      <c r="C15" s="100">
        <f>SUM(H15,M15)</f>
        <v>2137327.8834192287</v>
      </c>
      <c r="D15" s="99"/>
      <c r="G15" s="39" t="s">
        <v>42</v>
      </c>
      <c r="H15" s="44">
        <f>Cost_Estimate!C50</f>
        <v>47965.167940287894</v>
      </c>
      <c r="K15" s="29"/>
      <c r="L15" s="39" t="s">
        <v>42</v>
      </c>
      <c r="M15" s="44">
        <f>Cost_Estimate!C57</f>
        <v>2089362.7154789406</v>
      </c>
    </row>
    <row r="16" spans="1:13" s="39" customFormat="1">
      <c r="A16" s="6"/>
      <c r="C16" s="100"/>
      <c r="D16" s="99"/>
      <c r="H16" s="44"/>
      <c r="K16" s="29"/>
      <c r="L16" s="30"/>
    </row>
    <row r="17" spans="1:15">
      <c r="A17" s="6"/>
      <c r="B17" s="2" t="s">
        <v>0</v>
      </c>
      <c r="C17" s="99"/>
      <c r="D17" s="99"/>
      <c r="G17" s="29"/>
      <c r="H17" s="30"/>
      <c r="K17" s="29"/>
      <c r="L17" s="30"/>
    </row>
    <row r="18" spans="1:15">
      <c r="A18" s="6"/>
      <c r="C18" s="99" t="s">
        <v>43</v>
      </c>
      <c r="D18" s="99"/>
      <c r="G18" s="39"/>
      <c r="H18" s="6" t="s">
        <v>43</v>
      </c>
      <c r="I18" s="39"/>
      <c r="J18" s="39"/>
      <c r="K18" s="29"/>
      <c r="L18" s="39"/>
      <c r="M18" s="6" t="s">
        <v>43</v>
      </c>
      <c r="N18" s="39"/>
      <c r="O18" s="39"/>
    </row>
    <row r="19" spans="1:15" s="115" customFormat="1">
      <c r="B19" s="116" t="s">
        <v>150</v>
      </c>
      <c r="C19" s="101">
        <f>H19+M19</f>
        <v>12918003.902606443</v>
      </c>
      <c r="D19" s="102"/>
      <c r="G19" s="116" t="s">
        <v>150</v>
      </c>
      <c r="H19" s="25">
        <f>E5*Cost_Estimate!C52/C5*(C5-30)</f>
        <v>8235897.8433977356</v>
      </c>
      <c r="I19" s="87"/>
      <c r="J19" s="135"/>
      <c r="K19" s="89"/>
      <c r="L19" s="116" t="s">
        <v>150</v>
      </c>
      <c r="M19" s="25">
        <f>E5*Cost_Estimate!C59/C5*(C5-30)</f>
        <v>4682106.059208706</v>
      </c>
      <c r="N19" s="87"/>
    </row>
    <row r="20" spans="1:15" s="115" customFormat="1">
      <c r="B20" s="116" t="s">
        <v>145</v>
      </c>
      <c r="C20" s="101">
        <f>H20+M20</f>
        <v>1206323.9736982407</v>
      </c>
      <c r="D20" s="102"/>
      <c r="G20" s="116" t="s">
        <v>145</v>
      </c>
      <c r="H20" s="25">
        <f>E6*Cost_Estimate!C51/C6*(C6-30)</f>
        <v>1106172.7030389195</v>
      </c>
      <c r="I20" s="87"/>
      <c r="J20" s="136"/>
      <c r="K20" s="89"/>
      <c r="L20" s="116" t="s">
        <v>145</v>
      </c>
      <c r="M20" s="25">
        <f>E6*Cost_Estimate!C58/C6*(C6-30)</f>
        <v>100151.27065932113</v>
      </c>
      <c r="N20" s="87"/>
    </row>
    <row r="21" spans="1:15">
      <c r="A21" s="6"/>
      <c r="B21" s="37" t="s">
        <v>139</v>
      </c>
      <c r="C21" s="103">
        <f>SUM(C19:C20)</f>
        <v>14124327.876304682</v>
      </c>
      <c r="D21" s="99"/>
      <c r="E21" s="40"/>
      <c r="G21" s="37" t="s">
        <v>139</v>
      </c>
      <c r="H21" s="43">
        <f>SUM(H19:H20)</f>
        <v>9342070.5464366544</v>
      </c>
      <c r="I21" s="39"/>
      <c r="J21" s="137"/>
      <c r="K21" s="29"/>
      <c r="L21" s="37" t="s">
        <v>139</v>
      </c>
      <c r="M21" s="43">
        <f>SUM(M19:M20)</f>
        <v>4782257.329868027</v>
      </c>
      <c r="N21" s="39"/>
      <c r="O21" s="40"/>
    </row>
    <row r="22" spans="1:15" s="39" customFormat="1">
      <c r="A22" s="6"/>
      <c r="B22" s="37" t="s">
        <v>172</v>
      </c>
      <c r="C22" s="99"/>
      <c r="D22" s="103">
        <f>C21+C15</f>
        <v>16261655.759723911</v>
      </c>
      <c r="E22" s="58"/>
      <c r="G22" s="37" t="s">
        <v>603</v>
      </c>
      <c r="I22" s="45">
        <f>H21+H15</f>
        <v>9390035.7143769432</v>
      </c>
      <c r="J22" s="58"/>
      <c r="K22" s="29"/>
      <c r="L22" s="37" t="s">
        <v>604</v>
      </c>
      <c r="N22" s="103">
        <f>M21+M15</f>
        <v>6871620.0453469679</v>
      </c>
      <c r="O22" s="58"/>
    </row>
    <row r="23" spans="1:15">
      <c r="B23" s="37"/>
      <c r="C23" s="99"/>
      <c r="D23" s="103"/>
      <c r="E23" s="58"/>
      <c r="G23" s="37" t="s">
        <v>19</v>
      </c>
      <c r="H23" s="39"/>
      <c r="I23" s="103">
        <f>(I22/(1+Inputs!$B$3)^($H$11-Inputs!$B$4))</f>
        <v>941063.22598307137</v>
      </c>
      <c r="J23" s="58"/>
      <c r="K23" s="29"/>
      <c r="L23" s="37" t="s">
        <v>19</v>
      </c>
      <c r="M23" s="39"/>
      <c r="N23" s="103">
        <f>(N22/(1+Inputs!$B$3)^($M$11-Inputs!$B$4))</f>
        <v>643616.12893122411</v>
      </c>
      <c r="O23" s="58"/>
    </row>
    <row r="24" spans="1:15">
      <c r="C24" s="99"/>
      <c r="D24" s="99"/>
      <c r="G24" s="39"/>
      <c r="H24" s="39"/>
      <c r="I24" s="39"/>
      <c r="J24" s="39"/>
      <c r="K24" s="29"/>
      <c r="L24" s="39"/>
      <c r="M24" s="39"/>
      <c r="N24" s="39"/>
      <c r="O24" s="39"/>
    </row>
    <row r="25" spans="1:15">
      <c r="B25" s="28" t="s">
        <v>44</v>
      </c>
      <c r="C25" s="108" t="s">
        <v>45</v>
      </c>
      <c r="D25" s="99"/>
      <c r="G25" s="28" t="s">
        <v>44</v>
      </c>
      <c r="H25" s="17" t="s">
        <v>45</v>
      </c>
      <c r="I25" s="39"/>
      <c r="J25" s="39"/>
      <c r="K25" s="29"/>
      <c r="L25" s="28" t="s">
        <v>44</v>
      </c>
      <c r="M25" s="17" t="s">
        <v>45</v>
      </c>
      <c r="N25" s="39"/>
      <c r="O25" s="39"/>
    </row>
    <row r="26" spans="1:15">
      <c r="B26" s="8" t="s">
        <v>0</v>
      </c>
      <c r="C26" s="109">
        <f>H26+M26</f>
        <v>16.261655759723912</v>
      </c>
      <c r="D26" s="99"/>
      <c r="G26" s="8" t="s">
        <v>0</v>
      </c>
      <c r="H26" s="56">
        <f>I22/10^6</f>
        <v>9.3900357143769426</v>
      </c>
      <c r="I26" s="39"/>
      <c r="J26" s="39"/>
      <c r="K26" s="29"/>
      <c r="L26" s="8" t="s">
        <v>0</v>
      </c>
      <c r="M26" s="56">
        <f>N22/10^6</f>
        <v>6.871620045346968</v>
      </c>
      <c r="N26" s="39"/>
      <c r="O26" s="39"/>
    </row>
    <row r="27" spans="1:15">
      <c r="B27" s="3" t="s">
        <v>19</v>
      </c>
      <c r="C27" s="109">
        <f>H27+M27</f>
        <v>1.5846793549142955</v>
      </c>
      <c r="D27" s="99"/>
      <c r="G27" s="3" t="s">
        <v>19</v>
      </c>
      <c r="H27" s="56">
        <f>I23/10^6</f>
        <v>0.94106322598307135</v>
      </c>
      <c r="I27" s="39"/>
      <c r="J27" s="39"/>
      <c r="K27" s="29"/>
      <c r="L27" s="3" t="s">
        <v>19</v>
      </c>
      <c r="M27" s="56">
        <f>N23/10^6</f>
        <v>0.64361612893122411</v>
      </c>
      <c r="N27" s="39"/>
      <c r="O27" s="39"/>
    </row>
    <row r="28" spans="1:15">
      <c r="B28" s="1"/>
      <c r="C28" s="29"/>
      <c r="D28" s="30"/>
      <c r="G28" s="29"/>
      <c r="H28" s="30"/>
      <c r="K28" s="29"/>
      <c r="L28" s="30"/>
    </row>
    <row r="29" spans="1:15">
      <c r="G29" s="53"/>
      <c r="H29" s="30"/>
      <c r="K29" s="29"/>
      <c r="L29" s="30"/>
    </row>
    <row r="30" spans="1:15">
      <c r="G30" s="166"/>
      <c r="H30" s="25"/>
    </row>
    <row r="31" spans="1:15">
      <c r="G31" s="37"/>
      <c r="H31" s="152"/>
      <c r="I31" s="45"/>
    </row>
    <row r="32" spans="1:15">
      <c r="G32" s="37"/>
      <c r="H32" s="152"/>
      <c r="I32" s="103"/>
    </row>
    <row r="33" spans="7:9">
      <c r="G33" s="37"/>
      <c r="H33" s="152"/>
      <c r="I33" s="103"/>
    </row>
  </sheetData>
  <sheetProtection password="90DC" sheet="1" objects="1" scenarios="1"/>
  <hyperlinks>
    <hyperlink ref="B8" r:id="rId1"/>
  </hyperlinks>
  <pageMargins left="0.7" right="0.7" top="0.75" bottom="0.75" header="0.3" footer="0.3"/>
  <pageSetup orientation="portrait" horizontalDpi="300" verticalDpi="30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M81"/>
  <sheetViews>
    <sheetView zoomScale="85" zoomScaleNormal="85" workbookViewId="0">
      <selection sqref="A1:XFD1048576"/>
    </sheetView>
  </sheetViews>
  <sheetFormatPr defaultRowHeight="14.4"/>
  <cols>
    <col min="1" max="1" width="8.88671875" style="174"/>
    <col min="2" max="2" width="23.109375" style="174" customWidth="1"/>
    <col min="3" max="3" width="14.77734375" style="174" customWidth="1"/>
    <col min="4" max="4" width="16.33203125" style="174" customWidth="1"/>
    <col min="5" max="6" width="14.77734375" style="174" customWidth="1"/>
    <col min="7" max="16384" width="8.88671875" style="174"/>
  </cols>
  <sheetData>
    <row r="1" spans="2:13">
      <c r="B1" s="1" t="s">
        <v>443</v>
      </c>
    </row>
    <row r="3" spans="2:13" ht="14.4" customHeight="1">
      <c r="B3" s="458" t="s">
        <v>767</v>
      </c>
      <c r="C3" s="458"/>
      <c r="D3" s="458"/>
      <c r="E3" s="458"/>
      <c r="F3" s="458"/>
      <c r="G3" s="458"/>
      <c r="H3" s="458"/>
      <c r="I3" s="458"/>
      <c r="K3" s="167"/>
      <c r="L3" s="134"/>
      <c r="M3" s="134"/>
    </row>
    <row r="4" spans="2:13">
      <c r="B4" s="458"/>
      <c r="C4" s="458"/>
      <c r="D4" s="458"/>
      <c r="E4" s="458"/>
      <c r="F4" s="458"/>
      <c r="G4" s="458"/>
      <c r="H4" s="458"/>
      <c r="I4" s="458"/>
      <c r="K4" s="167"/>
      <c r="L4" s="134"/>
      <c r="M4" s="134"/>
    </row>
    <row r="5" spans="2:13">
      <c r="B5" s="458"/>
      <c r="C5" s="458"/>
      <c r="D5" s="458"/>
      <c r="E5" s="458"/>
      <c r="F5" s="458"/>
      <c r="G5" s="458"/>
      <c r="H5" s="458"/>
      <c r="I5" s="458"/>
      <c r="K5" s="167"/>
      <c r="L5" s="134"/>
      <c r="M5" s="134"/>
    </row>
    <row r="6" spans="2:13">
      <c r="B6" s="458"/>
      <c r="C6" s="458"/>
      <c r="D6" s="458"/>
      <c r="E6" s="458"/>
      <c r="F6" s="458"/>
      <c r="G6" s="458"/>
      <c r="H6" s="458"/>
      <c r="I6" s="458"/>
      <c r="K6" s="167"/>
      <c r="L6" s="134"/>
      <c r="M6" s="134"/>
    </row>
    <row r="7" spans="2:13">
      <c r="B7" s="458"/>
      <c r="C7" s="458"/>
      <c r="D7" s="458"/>
      <c r="E7" s="458"/>
      <c r="F7" s="458"/>
      <c r="G7" s="458"/>
      <c r="H7" s="458"/>
      <c r="I7" s="458"/>
      <c r="J7" s="168"/>
      <c r="K7" s="134"/>
      <c r="L7" s="134"/>
      <c r="M7" s="134"/>
    </row>
    <row r="8" spans="2:13">
      <c r="B8" s="252" t="s">
        <v>448</v>
      </c>
      <c r="C8" s="252"/>
      <c r="D8" s="252"/>
      <c r="E8" s="252"/>
      <c r="F8" s="252"/>
      <c r="G8" s="252"/>
      <c r="H8" s="252"/>
      <c r="I8" s="252"/>
      <c r="J8" s="168"/>
    </row>
    <row r="10" spans="2:13">
      <c r="B10" s="174" t="s">
        <v>444</v>
      </c>
      <c r="E10" s="7">
        <v>7000000</v>
      </c>
    </row>
    <row r="11" spans="2:13">
      <c r="B11" s="91" t="s">
        <v>2009</v>
      </c>
      <c r="E11" s="91">
        <f>Inputs!B9</f>
        <v>0.05</v>
      </c>
    </row>
    <row r="12" spans="2:13">
      <c r="B12" s="174" t="s">
        <v>445</v>
      </c>
      <c r="E12" s="7">
        <f>E10*E11</f>
        <v>350000</v>
      </c>
      <c r="F12" s="226"/>
    </row>
    <row r="13" spans="2:13">
      <c r="E13" s="7"/>
    </row>
    <row r="14" spans="2:13">
      <c r="B14" s="174" t="s">
        <v>585</v>
      </c>
    </row>
    <row r="15" spans="2:13" ht="43.2">
      <c r="B15" s="247" t="s">
        <v>1</v>
      </c>
      <c r="C15" s="248" t="s">
        <v>781</v>
      </c>
      <c r="D15" s="247" t="s">
        <v>446</v>
      </c>
      <c r="E15" s="146" t="s">
        <v>170</v>
      </c>
    </row>
    <row r="16" spans="2:13">
      <c r="B16" s="120">
        <f>Inputs!$B$8</f>
        <v>2024</v>
      </c>
      <c r="C16" s="16">
        <f t="shared" ref="C16:C45" si="0">$E$10</f>
        <v>7000000</v>
      </c>
      <c r="D16" s="11">
        <f t="shared" ref="D16:D45" si="1">C16*$E$11</f>
        <v>350000</v>
      </c>
      <c r="E16" s="16">
        <f>D16/((1+Inputs!$B$3)^($B16-Inputs!$B$4))</f>
        <v>249545.16281928393</v>
      </c>
    </row>
    <row r="17" spans="2:5">
      <c r="B17" s="120">
        <f>B16+1</f>
        <v>2025</v>
      </c>
      <c r="C17" s="11">
        <f t="shared" si="0"/>
        <v>7000000</v>
      </c>
      <c r="D17" s="11">
        <f t="shared" si="1"/>
        <v>350000</v>
      </c>
      <c r="E17" s="16">
        <f>D17/((1+Inputs!$B$3)^($B17-Inputs!$B$4))</f>
        <v>233219.77833577938</v>
      </c>
    </row>
    <row r="18" spans="2:5">
      <c r="B18" s="120">
        <f t="shared" ref="B18:B45" si="2">B17+1</f>
        <v>2026</v>
      </c>
      <c r="C18" s="11">
        <f t="shared" si="0"/>
        <v>7000000</v>
      </c>
      <c r="D18" s="11">
        <f t="shared" si="1"/>
        <v>350000</v>
      </c>
      <c r="E18" s="16">
        <f>D18/((1+Inputs!$B$3)^($B18-Inputs!$B$4))</f>
        <v>217962.4096596069</v>
      </c>
    </row>
    <row r="19" spans="2:5">
      <c r="B19" s="120">
        <f t="shared" si="2"/>
        <v>2027</v>
      </c>
      <c r="C19" s="11">
        <f t="shared" si="0"/>
        <v>7000000</v>
      </c>
      <c r="D19" s="11">
        <f t="shared" si="1"/>
        <v>350000</v>
      </c>
      <c r="E19" s="16">
        <f>D19/((1+Inputs!$B$3)^($B19-Inputs!$B$4))</f>
        <v>203703.18659776344</v>
      </c>
    </row>
    <row r="20" spans="2:5">
      <c r="B20" s="120">
        <f t="shared" si="2"/>
        <v>2028</v>
      </c>
      <c r="C20" s="11">
        <f t="shared" si="0"/>
        <v>7000000</v>
      </c>
      <c r="D20" s="11">
        <f t="shared" si="1"/>
        <v>350000</v>
      </c>
      <c r="E20" s="16">
        <f>D20/((1+Inputs!$B$3)^($B20-Inputs!$B$4))</f>
        <v>190376.8099044518</v>
      </c>
    </row>
    <row r="21" spans="2:5">
      <c r="B21" s="120">
        <f t="shared" si="2"/>
        <v>2029</v>
      </c>
      <c r="C21" s="11">
        <f t="shared" si="0"/>
        <v>7000000</v>
      </c>
      <c r="D21" s="11">
        <f t="shared" si="1"/>
        <v>350000</v>
      </c>
      <c r="E21" s="16">
        <f>D21/((1+Inputs!$B$3)^($B21-Inputs!$B$4))</f>
        <v>177922.25224715122</v>
      </c>
    </row>
    <row r="22" spans="2:5">
      <c r="B22" s="120">
        <f t="shared" si="2"/>
        <v>2030</v>
      </c>
      <c r="C22" s="11">
        <f t="shared" si="0"/>
        <v>7000000</v>
      </c>
      <c r="D22" s="11">
        <f t="shared" si="1"/>
        <v>350000</v>
      </c>
      <c r="E22" s="16">
        <f>D22/((1+Inputs!$B$3)^($B22-Inputs!$B$4))</f>
        <v>166282.47873565534</v>
      </c>
    </row>
    <row r="23" spans="2:5">
      <c r="B23" s="120">
        <f t="shared" si="2"/>
        <v>2031</v>
      </c>
      <c r="C23" s="11">
        <f t="shared" si="0"/>
        <v>7000000</v>
      </c>
      <c r="D23" s="11">
        <f t="shared" si="1"/>
        <v>350000</v>
      </c>
      <c r="E23" s="16">
        <f>D23/((1+Inputs!$B$3)^($B23-Inputs!$B$4))</f>
        <v>155404.18573425736</v>
      </c>
    </row>
    <row r="24" spans="2:5">
      <c r="B24" s="120">
        <f t="shared" si="2"/>
        <v>2032</v>
      </c>
      <c r="C24" s="11">
        <f t="shared" si="0"/>
        <v>7000000</v>
      </c>
      <c r="D24" s="11">
        <f t="shared" si="1"/>
        <v>350000</v>
      </c>
      <c r="E24" s="16">
        <f>D24/((1+Inputs!$B$3)^($B24-Inputs!$B$4))</f>
        <v>145237.55676098817</v>
      </c>
    </row>
    <row r="25" spans="2:5">
      <c r="B25" s="120">
        <f t="shared" si="2"/>
        <v>2033</v>
      </c>
      <c r="C25" s="11">
        <f t="shared" si="0"/>
        <v>7000000</v>
      </c>
      <c r="D25" s="11">
        <f t="shared" si="1"/>
        <v>350000</v>
      </c>
      <c r="E25" s="16">
        <f>D25/((1+Inputs!$B$3)^($B25-Inputs!$B$4))</f>
        <v>135736.03435606373</v>
      </c>
    </row>
    <row r="26" spans="2:5">
      <c r="B26" s="120">
        <f t="shared" si="2"/>
        <v>2034</v>
      </c>
      <c r="C26" s="11">
        <f t="shared" si="0"/>
        <v>7000000</v>
      </c>
      <c r="D26" s="11">
        <f t="shared" si="1"/>
        <v>350000</v>
      </c>
      <c r="E26" s="16">
        <f>D26/((1+Inputs!$B$3)^($B26-Inputs!$B$4))</f>
        <v>126856.10687482588</v>
      </c>
    </row>
    <row r="27" spans="2:5">
      <c r="B27" s="120">
        <f t="shared" si="2"/>
        <v>2035</v>
      </c>
      <c r="C27" s="11">
        <f t="shared" si="0"/>
        <v>7000000</v>
      </c>
      <c r="D27" s="11">
        <f t="shared" si="1"/>
        <v>350000</v>
      </c>
      <c r="E27" s="16">
        <f>D27/((1+Inputs!$B$3)^($B27-Inputs!$B$4))</f>
        <v>118557.10922880925</v>
      </c>
    </row>
    <row r="28" spans="2:5">
      <c r="B28" s="120">
        <f t="shared" si="2"/>
        <v>2036</v>
      </c>
      <c r="C28" s="11">
        <f t="shared" si="0"/>
        <v>7000000</v>
      </c>
      <c r="D28" s="11">
        <f t="shared" si="1"/>
        <v>350000</v>
      </c>
      <c r="E28" s="16">
        <f>D28/((1+Inputs!$B$3)^($B28-Inputs!$B$4))</f>
        <v>110801.03666243855</v>
      </c>
    </row>
    <row r="29" spans="2:5">
      <c r="B29" s="120">
        <f t="shared" si="2"/>
        <v>2037</v>
      </c>
      <c r="C29" s="11">
        <f t="shared" si="0"/>
        <v>7000000</v>
      </c>
      <c r="D29" s="11">
        <f t="shared" si="1"/>
        <v>350000</v>
      </c>
      <c r="E29" s="16">
        <f>D29/((1+Inputs!$B$3)^($B29-Inputs!$B$4))</f>
        <v>103552.37071255939</v>
      </c>
    </row>
    <row r="30" spans="2:5">
      <c r="B30" s="120">
        <f t="shared" si="2"/>
        <v>2038</v>
      </c>
      <c r="C30" s="11">
        <f t="shared" si="0"/>
        <v>7000000</v>
      </c>
      <c r="D30" s="11">
        <f t="shared" si="1"/>
        <v>350000</v>
      </c>
      <c r="E30" s="16">
        <f>D30/((1+Inputs!$B$3)^($B30-Inputs!$B$4))</f>
        <v>96777.916553793824</v>
      </c>
    </row>
    <row r="31" spans="2:5">
      <c r="B31" s="120">
        <f t="shared" si="2"/>
        <v>2039</v>
      </c>
      <c r="C31" s="11">
        <f t="shared" si="0"/>
        <v>7000000</v>
      </c>
      <c r="D31" s="11">
        <f t="shared" si="1"/>
        <v>350000</v>
      </c>
      <c r="E31" s="16">
        <f>D31/((1+Inputs!$B$3)^($B31-Inputs!$B$4))</f>
        <v>90446.650984854045</v>
      </c>
    </row>
    <row r="32" spans="2:5">
      <c r="B32" s="120">
        <f t="shared" si="2"/>
        <v>2040</v>
      </c>
      <c r="C32" s="11">
        <f t="shared" si="0"/>
        <v>7000000</v>
      </c>
      <c r="D32" s="11">
        <f t="shared" si="1"/>
        <v>350000</v>
      </c>
      <c r="E32" s="16">
        <f>D32/((1+Inputs!$B$3)^($B32-Inputs!$B$4))</f>
        <v>84529.580359676678</v>
      </c>
    </row>
    <row r="33" spans="2:5">
      <c r="B33" s="120">
        <f t="shared" si="2"/>
        <v>2041</v>
      </c>
      <c r="C33" s="11">
        <f t="shared" si="0"/>
        <v>7000000</v>
      </c>
      <c r="D33" s="11">
        <f t="shared" si="1"/>
        <v>350000</v>
      </c>
      <c r="E33" s="16">
        <f>D33/((1+Inputs!$B$3)^($B33-Inputs!$B$4))</f>
        <v>78999.607812781935</v>
      </c>
    </row>
    <row r="34" spans="2:5">
      <c r="B34" s="120">
        <f t="shared" si="2"/>
        <v>2042</v>
      </c>
      <c r="C34" s="11">
        <f t="shared" si="0"/>
        <v>7000000</v>
      </c>
      <c r="D34" s="11">
        <f t="shared" si="1"/>
        <v>350000</v>
      </c>
      <c r="E34" s="16">
        <f>D34/((1+Inputs!$B$3)^($B34-Inputs!$B$4))</f>
        <v>73831.409170824234</v>
      </c>
    </row>
    <row r="35" spans="2:5">
      <c r="B35" s="120">
        <f t="shared" si="2"/>
        <v>2043</v>
      </c>
      <c r="C35" s="11">
        <f t="shared" si="0"/>
        <v>7000000</v>
      </c>
      <c r="D35" s="11">
        <f t="shared" si="1"/>
        <v>350000</v>
      </c>
      <c r="E35" s="16">
        <f>D35/((1+Inputs!$B$3)^($B35-Inputs!$B$4))</f>
        <v>69001.31698207873</v>
      </c>
    </row>
    <row r="36" spans="2:5">
      <c r="B36" s="120">
        <f t="shared" si="2"/>
        <v>2044</v>
      </c>
      <c r="C36" s="11">
        <f t="shared" si="0"/>
        <v>7000000</v>
      </c>
      <c r="D36" s="11">
        <f t="shared" si="1"/>
        <v>350000</v>
      </c>
      <c r="E36" s="16">
        <f>D36/((1+Inputs!$B$3)^($B36-Inputs!$B$4))</f>
        <v>64487.212132783854</v>
      </c>
    </row>
    <row r="37" spans="2:5">
      <c r="B37" s="120">
        <f t="shared" si="2"/>
        <v>2045</v>
      </c>
      <c r="C37" s="11">
        <f t="shared" si="0"/>
        <v>7000000</v>
      </c>
      <c r="D37" s="11">
        <f t="shared" si="1"/>
        <v>350000</v>
      </c>
      <c r="E37" s="16">
        <f>D37/((1+Inputs!$B$3)^($B37-Inputs!$B$4))</f>
        <v>60268.422554003606</v>
      </c>
    </row>
    <row r="38" spans="2:5">
      <c r="B38" s="120">
        <f t="shared" si="2"/>
        <v>2046</v>
      </c>
      <c r="C38" s="11">
        <f t="shared" si="0"/>
        <v>7000000</v>
      </c>
      <c r="D38" s="11">
        <f t="shared" si="1"/>
        <v>350000</v>
      </c>
      <c r="E38" s="16">
        <f>D38/((1+Inputs!$B$3)^($B38-Inputs!$B$4))</f>
        <v>56325.628555143543</v>
      </c>
    </row>
    <row r="39" spans="2:5">
      <c r="B39" s="120">
        <f t="shared" si="2"/>
        <v>2047</v>
      </c>
      <c r="C39" s="11">
        <f t="shared" si="0"/>
        <v>7000000</v>
      </c>
      <c r="D39" s="11">
        <f t="shared" si="1"/>
        <v>350000</v>
      </c>
      <c r="E39" s="16">
        <f>D39/((1+Inputs!$B$3)^($B39-Inputs!$B$4))</f>
        <v>52640.774350601452</v>
      </c>
    </row>
    <row r="40" spans="2:5">
      <c r="B40" s="120">
        <f t="shared" si="2"/>
        <v>2048</v>
      </c>
      <c r="C40" s="11">
        <f t="shared" si="0"/>
        <v>7000000</v>
      </c>
      <c r="D40" s="11">
        <f t="shared" si="1"/>
        <v>350000</v>
      </c>
      <c r="E40" s="16">
        <f>D40/((1+Inputs!$B$3)^($B40-Inputs!$B$4))</f>
        <v>49196.98537439388</v>
      </c>
    </row>
    <row r="41" spans="2:5">
      <c r="B41" s="120">
        <f t="shared" si="2"/>
        <v>2049</v>
      </c>
      <c r="C41" s="11">
        <f t="shared" si="0"/>
        <v>7000000</v>
      </c>
      <c r="D41" s="11">
        <f t="shared" si="1"/>
        <v>350000</v>
      </c>
      <c r="E41" s="16">
        <f>D41/((1+Inputs!$B$3)^($B41-Inputs!$B$4))</f>
        <v>45978.491004106436</v>
      </c>
    </row>
    <row r="42" spans="2:5">
      <c r="B42" s="120">
        <f t="shared" si="2"/>
        <v>2050</v>
      </c>
      <c r="C42" s="11">
        <f t="shared" si="0"/>
        <v>7000000</v>
      </c>
      <c r="D42" s="11">
        <f t="shared" si="1"/>
        <v>350000</v>
      </c>
      <c r="E42" s="16">
        <f>D42/((1+Inputs!$B$3)^($B42-Inputs!$B$4))</f>
        <v>42970.552340286376</v>
      </c>
    </row>
    <row r="43" spans="2:5">
      <c r="B43" s="120">
        <f t="shared" si="2"/>
        <v>2051</v>
      </c>
      <c r="C43" s="11">
        <f t="shared" si="0"/>
        <v>7000000</v>
      </c>
      <c r="D43" s="11">
        <f t="shared" si="1"/>
        <v>350000</v>
      </c>
      <c r="E43" s="16">
        <f>D43/((1+Inputs!$B$3)^($B43-Inputs!$B$4))</f>
        <v>40159.394710548018</v>
      </c>
    </row>
    <row r="44" spans="2:5">
      <c r="B44" s="120">
        <f t="shared" si="2"/>
        <v>2052</v>
      </c>
      <c r="C44" s="11">
        <f t="shared" si="0"/>
        <v>7000000</v>
      </c>
      <c r="D44" s="11">
        <f t="shared" si="1"/>
        <v>350000</v>
      </c>
      <c r="E44" s="16">
        <f>D44/((1+Inputs!$B$3)^($B44-Inputs!$B$4))</f>
        <v>37532.144589297211</v>
      </c>
    </row>
    <row r="45" spans="2:5">
      <c r="B45" s="120">
        <f t="shared" si="2"/>
        <v>2053</v>
      </c>
      <c r="C45" s="11">
        <f t="shared" si="0"/>
        <v>7000000</v>
      </c>
      <c r="D45" s="11">
        <f t="shared" si="1"/>
        <v>350000</v>
      </c>
      <c r="E45" s="16">
        <f>D45/((1+Inputs!$B$3)^($B45-Inputs!$B$4))</f>
        <v>35076.770644203003</v>
      </c>
    </row>
    <row r="46" spans="2:5">
      <c r="B46" s="28" t="s">
        <v>4</v>
      </c>
      <c r="C46" s="155">
        <f>SUM(C16:C45)</f>
        <v>210000000</v>
      </c>
      <c r="D46" s="155">
        <f t="shared" ref="D46:E46" si="3">SUM(D16:D45)</f>
        <v>10500000</v>
      </c>
      <c r="E46" s="155">
        <f t="shared" si="3"/>
        <v>3313379.3367490107</v>
      </c>
    </row>
    <row r="49" spans="2:5">
      <c r="B49" s="174" t="s">
        <v>580</v>
      </c>
    </row>
    <row r="50" spans="2:5" ht="43.2">
      <c r="B50" s="247" t="s">
        <v>1</v>
      </c>
      <c r="C50" s="309" t="s">
        <v>781</v>
      </c>
      <c r="D50" s="247" t="s">
        <v>446</v>
      </c>
      <c r="E50" s="247" t="s">
        <v>447</v>
      </c>
    </row>
    <row r="51" spans="2:5">
      <c r="B51" s="175">
        <f>B16</f>
        <v>2024</v>
      </c>
      <c r="C51" s="16"/>
      <c r="D51" s="11">
        <f t="shared" ref="D51:D80" si="4">C51*$E$11</f>
        <v>0</v>
      </c>
      <c r="E51" s="16">
        <f>D51/((1+Inputs!$B$3)^($B51-Inputs!$B$4))</f>
        <v>0</v>
      </c>
    </row>
    <row r="52" spans="2:5">
      <c r="B52" s="175">
        <f>B51+1</f>
        <v>2025</v>
      </c>
      <c r="C52" s="11"/>
      <c r="D52" s="11">
        <f t="shared" si="4"/>
        <v>0</v>
      </c>
      <c r="E52" s="16">
        <f>D52/((1+Inputs!$B$3)^($B52-Inputs!$B$4))</f>
        <v>0</v>
      </c>
    </row>
    <row r="53" spans="2:5">
      <c r="B53" s="175">
        <f t="shared" ref="B53:B80" si="5">B52+1</f>
        <v>2026</v>
      </c>
      <c r="C53" s="11"/>
      <c r="D53" s="11">
        <f t="shared" si="4"/>
        <v>0</v>
      </c>
      <c r="E53" s="16">
        <f>D53/((1+Inputs!$B$3)^($B53-Inputs!$B$4))</f>
        <v>0</v>
      </c>
    </row>
    <row r="54" spans="2:5">
      <c r="B54" s="175">
        <f t="shared" si="5"/>
        <v>2027</v>
      </c>
      <c r="C54" s="11"/>
      <c r="D54" s="11">
        <f t="shared" si="4"/>
        <v>0</v>
      </c>
      <c r="E54" s="16">
        <f>D54/((1+Inputs!$B$3)^($B54-Inputs!$B$4))</f>
        <v>0</v>
      </c>
    </row>
    <row r="55" spans="2:5">
      <c r="B55" s="175">
        <f t="shared" si="5"/>
        <v>2028</v>
      </c>
      <c r="C55" s="11"/>
      <c r="D55" s="11">
        <f t="shared" si="4"/>
        <v>0</v>
      </c>
      <c r="E55" s="16">
        <f>D55/((1+Inputs!$B$3)^($B55-Inputs!$B$4))</f>
        <v>0</v>
      </c>
    </row>
    <row r="56" spans="2:5">
      <c r="B56" s="175">
        <f t="shared" si="5"/>
        <v>2029</v>
      </c>
      <c r="C56" s="11"/>
      <c r="D56" s="11">
        <f t="shared" si="4"/>
        <v>0</v>
      </c>
      <c r="E56" s="16">
        <f>D56/((1+Inputs!$B$3)^($B56-Inputs!$B$4))</f>
        <v>0</v>
      </c>
    </row>
    <row r="57" spans="2:5">
      <c r="B57" s="175">
        <f t="shared" si="5"/>
        <v>2030</v>
      </c>
      <c r="C57" s="11"/>
      <c r="D57" s="11">
        <f t="shared" si="4"/>
        <v>0</v>
      </c>
      <c r="E57" s="16">
        <f>D57/((1+Inputs!$B$3)^($B57-Inputs!$B$4))</f>
        <v>0</v>
      </c>
    </row>
    <row r="58" spans="2:5">
      <c r="B58" s="175">
        <f t="shared" si="5"/>
        <v>2031</v>
      </c>
      <c r="C58" s="11"/>
      <c r="D58" s="11">
        <f t="shared" si="4"/>
        <v>0</v>
      </c>
      <c r="E58" s="16">
        <f>D58/((1+Inputs!$B$3)^($B58-Inputs!$B$4))</f>
        <v>0</v>
      </c>
    </row>
    <row r="59" spans="2:5">
      <c r="B59" s="175">
        <f t="shared" si="5"/>
        <v>2032</v>
      </c>
      <c r="C59" s="11"/>
      <c r="D59" s="11">
        <f t="shared" si="4"/>
        <v>0</v>
      </c>
      <c r="E59" s="16">
        <f>D59/((1+Inputs!$B$3)^($B59-Inputs!$B$4))</f>
        <v>0</v>
      </c>
    </row>
    <row r="60" spans="2:5">
      <c r="B60" s="175">
        <f t="shared" si="5"/>
        <v>2033</v>
      </c>
      <c r="C60" s="11"/>
      <c r="D60" s="11">
        <f t="shared" si="4"/>
        <v>0</v>
      </c>
      <c r="E60" s="16">
        <f>D60/((1+Inputs!$B$3)^($B60-Inputs!$B$4))</f>
        <v>0</v>
      </c>
    </row>
    <row r="61" spans="2:5">
      <c r="B61" s="175">
        <f t="shared" si="5"/>
        <v>2034</v>
      </c>
      <c r="C61" s="11"/>
      <c r="D61" s="11">
        <f t="shared" si="4"/>
        <v>0</v>
      </c>
      <c r="E61" s="16">
        <f>D61/((1+Inputs!$B$3)^($B61-Inputs!$B$4))</f>
        <v>0</v>
      </c>
    </row>
    <row r="62" spans="2:5">
      <c r="B62" s="175">
        <f t="shared" si="5"/>
        <v>2035</v>
      </c>
      <c r="C62" s="11"/>
      <c r="D62" s="11">
        <f t="shared" si="4"/>
        <v>0</v>
      </c>
      <c r="E62" s="16">
        <f>D62/((1+Inputs!$B$3)^($B62-Inputs!$B$4))</f>
        <v>0</v>
      </c>
    </row>
    <row r="63" spans="2:5">
      <c r="B63" s="175">
        <f t="shared" si="5"/>
        <v>2036</v>
      </c>
      <c r="C63" s="11"/>
      <c r="D63" s="11">
        <f t="shared" si="4"/>
        <v>0</v>
      </c>
      <c r="E63" s="16">
        <f>D63/((1+Inputs!$B$3)^($B63-Inputs!$B$4))</f>
        <v>0</v>
      </c>
    </row>
    <row r="64" spans="2:5">
      <c r="B64" s="175">
        <f t="shared" si="5"/>
        <v>2037</v>
      </c>
      <c r="C64" s="11"/>
      <c r="D64" s="11">
        <f t="shared" si="4"/>
        <v>0</v>
      </c>
      <c r="E64" s="16">
        <f>D64/((1+Inputs!$B$3)^($B64-Inputs!$B$4))</f>
        <v>0</v>
      </c>
    </row>
    <row r="65" spans="2:5">
      <c r="B65" s="175">
        <f t="shared" si="5"/>
        <v>2038</v>
      </c>
      <c r="C65" s="11"/>
      <c r="D65" s="11">
        <f t="shared" si="4"/>
        <v>0</v>
      </c>
      <c r="E65" s="16">
        <f>D65/((1+Inputs!$B$3)^($B65-Inputs!$B$4))</f>
        <v>0</v>
      </c>
    </row>
    <row r="66" spans="2:5">
      <c r="B66" s="175">
        <f t="shared" si="5"/>
        <v>2039</v>
      </c>
      <c r="C66" s="11"/>
      <c r="D66" s="11">
        <f t="shared" si="4"/>
        <v>0</v>
      </c>
      <c r="E66" s="16">
        <f>D66/((1+Inputs!$B$3)^($B66-Inputs!$B$4))</f>
        <v>0</v>
      </c>
    </row>
    <row r="67" spans="2:5">
      <c r="B67" s="175">
        <f t="shared" si="5"/>
        <v>2040</v>
      </c>
      <c r="C67" s="11"/>
      <c r="D67" s="11">
        <f t="shared" si="4"/>
        <v>0</v>
      </c>
      <c r="E67" s="16">
        <f>D67/((1+Inputs!$B$3)^($B67-Inputs!$B$4))</f>
        <v>0</v>
      </c>
    </row>
    <row r="68" spans="2:5">
      <c r="B68" s="175">
        <f t="shared" si="5"/>
        <v>2041</v>
      </c>
      <c r="C68" s="11"/>
      <c r="D68" s="11">
        <f t="shared" si="4"/>
        <v>0</v>
      </c>
      <c r="E68" s="16">
        <f>D68/((1+Inputs!$B$3)^($B68-Inputs!$B$4))</f>
        <v>0</v>
      </c>
    </row>
    <row r="69" spans="2:5">
      <c r="B69" s="175">
        <f t="shared" si="5"/>
        <v>2042</v>
      </c>
      <c r="C69" s="11"/>
      <c r="D69" s="11">
        <f t="shared" si="4"/>
        <v>0</v>
      </c>
      <c r="E69" s="16">
        <f>D69/((1+Inputs!$B$3)^($B69-Inputs!$B$4))</f>
        <v>0</v>
      </c>
    </row>
    <row r="70" spans="2:5">
      <c r="B70" s="175">
        <f t="shared" si="5"/>
        <v>2043</v>
      </c>
      <c r="C70" s="11"/>
      <c r="D70" s="11">
        <f t="shared" si="4"/>
        <v>0</v>
      </c>
      <c r="E70" s="16">
        <f>D70/((1+Inputs!$B$3)^($B70-Inputs!$B$4))</f>
        <v>0</v>
      </c>
    </row>
    <row r="71" spans="2:5">
      <c r="B71" s="175">
        <f t="shared" si="5"/>
        <v>2044</v>
      </c>
      <c r="C71" s="11"/>
      <c r="D71" s="11">
        <f t="shared" si="4"/>
        <v>0</v>
      </c>
      <c r="E71" s="16">
        <f>D71/((1+Inputs!$B$3)^($B71-Inputs!$B$4))</f>
        <v>0</v>
      </c>
    </row>
    <row r="72" spans="2:5">
      <c r="B72" s="175">
        <f t="shared" si="5"/>
        <v>2045</v>
      </c>
      <c r="C72" s="11"/>
      <c r="D72" s="11">
        <f t="shared" si="4"/>
        <v>0</v>
      </c>
      <c r="E72" s="16">
        <f>D72/((1+Inputs!$B$3)^($B72-Inputs!$B$4))</f>
        <v>0</v>
      </c>
    </row>
    <row r="73" spans="2:5">
      <c r="B73" s="175">
        <f t="shared" si="5"/>
        <v>2046</v>
      </c>
      <c r="C73" s="11"/>
      <c r="D73" s="11">
        <f t="shared" si="4"/>
        <v>0</v>
      </c>
      <c r="E73" s="16">
        <f>D73/((1+Inputs!$B$3)^($B73-Inputs!$B$4))</f>
        <v>0</v>
      </c>
    </row>
    <row r="74" spans="2:5">
      <c r="B74" s="175">
        <f t="shared" si="5"/>
        <v>2047</v>
      </c>
      <c r="C74" s="11"/>
      <c r="D74" s="11">
        <f t="shared" si="4"/>
        <v>0</v>
      </c>
      <c r="E74" s="16">
        <f>D74/((1+Inputs!$B$3)^($B74-Inputs!$B$4))</f>
        <v>0</v>
      </c>
    </row>
    <row r="75" spans="2:5">
      <c r="B75" s="175">
        <f t="shared" si="5"/>
        <v>2048</v>
      </c>
      <c r="C75" s="11"/>
      <c r="D75" s="11">
        <f t="shared" si="4"/>
        <v>0</v>
      </c>
      <c r="E75" s="16">
        <f>D75/((1+Inputs!$B$3)^($B75-Inputs!$B$4))</f>
        <v>0</v>
      </c>
    </row>
    <row r="76" spans="2:5">
      <c r="B76" s="175">
        <f t="shared" si="5"/>
        <v>2049</v>
      </c>
      <c r="C76" s="11"/>
      <c r="D76" s="11">
        <f t="shared" si="4"/>
        <v>0</v>
      </c>
      <c r="E76" s="16">
        <f>D76/((1+Inputs!$B$3)^($B76-Inputs!$B$4))</f>
        <v>0</v>
      </c>
    </row>
    <row r="77" spans="2:5">
      <c r="B77" s="175">
        <f t="shared" si="5"/>
        <v>2050</v>
      </c>
      <c r="C77" s="11"/>
      <c r="D77" s="11">
        <f t="shared" si="4"/>
        <v>0</v>
      </c>
      <c r="E77" s="16">
        <f>D77/((1+Inputs!$B$3)^($B77-Inputs!$B$4))</f>
        <v>0</v>
      </c>
    </row>
    <row r="78" spans="2:5">
      <c r="B78" s="175">
        <f t="shared" si="5"/>
        <v>2051</v>
      </c>
      <c r="C78" s="11"/>
      <c r="D78" s="11">
        <f t="shared" si="4"/>
        <v>0</v>
      </c>
      <c r="E78" s="16">
        <f>D78/((1+Inputs!$B$3)^($B78-Inputs!$B$4))</f>
        <v>0</v>
      </c>
    </row>
    <row r="79" spans="2:5">
      <c r="B79" s="175">
        <f t="shared" si="5"/>
        <v>2052</v>
      </c>
      <c r="C79" s="11"/>
      <c r="D79" s="11">
        <f t="shared" si="4"/>
        <v>0</v>
      </c>
      <c r="E79" s="16">
        <f>D79/((1+Inputs!$B$3)^($B79-Inputs!$B$4))</f>
        <v>0</v>
      </c>
    </row>
    <row r="80" spans="2:5">
      <c r="B80" s="175">
        <f t="shared" si="5"/>
        <v>2053</v>
      </c>
      <c r="C80" s="11"/>
      <c r="D80" s="11">
        <f t="shared" si="4"/>
        <v>0</v>
      </c>
      <c r="E80" s="16">
        <f>D80/((1+Inputs!$B$3)^($B80-Inputs!$B$4))</f>
        <v>0</v>
      </c>
    </row>
    <row r="81" spans="2:5">
      <c r="B81" s="28" t="s">
        <v>4</v>
      </c>
      <c r="C81" s="155">
        <f>SUM(C51:C80)</f>
        <v>0</v>
      </c>
      <c r="D81" s="155">
        <f t="shared" ref="D81:E81" si="6">SUM(D51:D80)</f>
        <v>0</v>
      </c>
      <c r="E81" s="155">
        <f t="shared" si="6"/>
        <v>0</v>
      </c>
    </row>
  </sheetData>
  <sheetProtection password="90DC" sheet="1" objects="1" scenarios="1"/>
  <mergeCells count="1">
    <mergeCell ref="B3:I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X37"/>
  <sheetViews>
    <sheetView zoomScale="85" zoomScaleNormal="85" workbookViewId="0">
      <selection activeCell="A11" sqref="A11"/>
    </sheetView>
  </sheetViews>
  <sheetFormatPr defaultRowHeight="14.4"/>
  <cols>
    <col min="2" max="2" width="11.77734375" customWidth="1"/>
    <col min="4" max="4" width="11.77734375" customWidth="1"/>
    <col min="5" max="5" width="11.44140625" customWidth="1"/>
    <col min="6" max="6" width="10.5546875" bestFit="1" customWidth="1"/>
    <col min="7" max="7" width="13.88671875" customWidth="1"/>
    <col min="8" max="8" width="11.6640625" bestFit="1" customWidth="1"/>
    <col min="9" max="9" width="12.44140625" bestFit="1" customWidth="1"/>
    <col min="10" max="10" width="12.77734375" bestFit="1" customWidth="1"/>
    <col min="11" max="11" width="11.88671875" bestFit="1" customWidth="1"/>
    <col min="12" max="12" width="13.5546875" customWidth="1"/>
    <col min="19" max="19" width="8.88671875" style="174"/>
    <col min="20" max="20" width="3.21875" customWidth="1"/>
    <col min="21" max="21" width="10.33203125" bestFit="1" customWidth="1"/>
    <col min="23" max="23" width="10.33203125" bestFit="1" customWidth="1"/>
    <col min="24" max="24" width="10.44140625" bestFit="1" customWidth="1"/>
  </cols>
  <sheetData>
    <row r="1" spans="1:24">
      <c r="A1" s="1" t="s">
        <v>233</v>
      </c>
    </row>
    <row r="2" spans="1:24" s="174" customFormat="1">
      <c r="A2" s="174" t="s">
        <v>585</v>
      </c>
    </row>
    <row r="3" spans="1:24">
      <c r="A3" t="s">
        <v>511</v>
      </c>
    </row>
    <row r="4" spans="1:24" s="174" customFormat="1">
      <c r="A4" s="174" t="s">
        <v>512</v>
      </c>
    </row>
    <row r="5" spans="1:24" s="174" customFormat="1"/>
    <row r="6" spans="1:24">
      <c r="A6">
        <f>Inputs!B19</f>
        <v>260</v>
      </c>
      <c r="B6" t="s">
        <v>225</v>
      </c>
      <c r="E6" s="134">
        <v>5</v>
      </c>
      <c r="F6" t="s">
        <v>513</v>
      </c>
    </row>
    <row r="7" spans="1:24">
      <c r="A7" s="4">
        <f>Traffic!B5</f>
        <v>5817.7823408624236</v>
      </c>
      <c r="B7" t="s">
        <v>439</v>
      </c>
      <c r="E7">
        <v>2</v>
      </c>
      <c r="F7" t="s">
        <v>524</v>
      </c>
    </row>
    <row r="8" spans="1:24">
      <c r="A8" s="91">
        <f>Traffic!B2</f>
        <v>1.4999999999999999E-2</v>
      </c>
      <c r="B8" t="s">
        <v>509</v>
      </c>
      <c r="E8" s="268">
        <f>E7/12</f>
        <v>0.16666666666666666</v>
      </c>
      <c r="F8" t="s">
        <v>514</v>
      </c>
    </row>
    <row r="9" spans="1:24">
      <c r="A9">
        <v>1</v>
      </c>
      <c r="B9" t="s">
        <v>779</v>
      </c>
      <c r="D9" s="226"/>
    </row>
    <row r="10" spans="1:24">
      <c r="A10" s="121">
        <f>AVERAGE('Travel Time Savings'!D10:D19)</f>
        <v>60.971428571428568</v>
      </c>
      <c r="B10" t="s">
        <v>230</v>
      </c>
    </row>
    <row r="11" spans="1:24">
      <c r="A11" s="121">
        <f>A10-20</f>
        <v>40.971428571428568</v>
      </c>
      <c r="B11" t="s">
        <v>226</v>
      </c>
    </row>
    <row r="12" spans="1:24" s="174" customFormat="1"/>
    <row r="13" spans="1:24" s="174" customFormat="1">
      <c r="C13" s="459" t="s">
        <v>528</v>
      </c>
      <c r="D13" s="459"/>
      <c r="E13" s="459"/>
      <c r="F13" s="459"/>
      <c r="G13" s="459"/>
      <c r="H13" s="459"/>
      <c r="I13" s="459"/>
      <c r="J13" s="459"/>
      <c r="K13" s="459"/>
      <c r="M13" s="459" t="s">
        <v>515</v>
      </c>
      <c r="N13" s="459"/>
      <c r="O13" s="459"/>
      <c r="P13" s="459"/>
      <c r="Q13" s="459"/>
      <c r="R13" s="459"/>
      <c r="S13" s="459"/>
      <c r="T13" s="269"/>
      <c r="U13" s="460" t="s">
        <v>529</v>
      </c>
      <c r="V13" s="460"/>
      <c r="W13" s="460"/>
      <c r="X13" s="460"/>
    </row>
    <row r="14" spans="1:24" ht="86.4">
      <c r="A14" s="175"/>
      <c r="B14" s="131" t="s">
        <v>228</v>
      </c>
      <c r="C14" s="131" t="s">
        <v>517</v>
      </c>
      <c r="D14" s="131" t="s">
        <v>518</v>
      </c>
      <c r="E14" s="131" t="s">
        <v>519</v>
      </c>
      <c r="F14" s="131" t="s">
        <v>520</v>
      </c>
      <c r="G14" s="131" t="s">
        <v>522</v>
      </c>
      <c r="H14" s="251" t="s">
        <v>523</v>
      </c>
      <c r="I14" s="251" t="s">
        <v>525</v>
      </c>
      <c r="J14" s="251" t="s">
        <v>526</v>
      </c>
      <c r="K14" s="251" t="s">
        <v>527</v>
      </c>
      <c r="M14" s="131" t="s">
        <v>516</v>
      </c>
      <c r="N14" s="131" t="s">
        <v>231</v>
      </c>
      <c r="O14" s="131" t="s">
        <v>227</v>
      </c>
      <c r="P14" s="131" t="s">
        <v>510</v>
      </c>
      <c r="Q14" s="131" t="s">
        <v>220</v>
      </c>
      <c r="R14" s="131" t="s">
        <v>221</v>
      </c>
      <c r="S14" s="131" t="s">
        <v>222</v>
      </c>
      <c r="T14" s="269"/>
      <c r="U14" s="131" t="s">
        <v>223</v>
      </c>
      <c r="V14" s="131" t="s">
        <v>232</v>
      </c>
      <c r="W14" s="131" t="s">
        <v>224</v>
      </c>
      <c r="X14" s="131" t="s">
        <v>19</v>
      </c>
    </row>
    <row r="15" spans="1:24">
      <c r="A15" s="120">
        <f>Inputs!$B$6</f>
        <v>2021</v>
      </c>
      <c r="B15" s="153">
        <f>$A$7*((1+$A$8)^(A15-2018))*$A$6</f>
        <v>1581717.5879171453</v>
      </c>
      <c r="C15" s="178">
        <f>B15*0.5</f>
        <v>790858.79395857267</v>
      </c>
      <c r="D15" s="178">
        <f>C15*$E$6*$E$8</f>
        <v>659048.99496547715</v>
      </c>
      <c r="E15" s="313">
        <f>D15*(1-AVERAGE('Travel Time Savings'!$G$10:$G$19))</f>
        <v>635323.23114672001</v>
      </c>
      <c r="F15" s="313">
        <f>D15*AVERAGE('Travel Time Savings'!$G$10:$G$19)</f>
        <v>23725.763818757176</v>
      </c>
      <c r="G15" s="11">
        <f>E15*Inputs!$B$29</f>
        <v>247776.06014722082</v>
      </c>
      <c r="H15" s="11">
        <f>F15*Inputs!$B$30</f>
        <v>21353.187436881457</v>
      </c>
      <c r="I15" s="313">
        <f>C15*(1-AVERAGE('Travel Time Savings'!$G$10:$G$19))*($E$6/$A$10)*Inputs!$B$11</f>
        <v>105033.75630204445</v>
      </c>
      <c r="J15" s="313">
        <f>C15*AVERAGE('Travel Time Savings'!$G$10:$G$19)*($E$6/$A$10)</f>
        <v>2334.7752586405845</v>
      </c>
      <c r="K15" s="10">
        <f>J15*Inputs!$B$27</f>
        <v>66774.572397120719</v>
      </c>
      <c r="M15" s="178">
        <f>B15*0.5</f>
        <v>790858.79395857267</v>
      </c>
      <c r="N15" s="177">
        <f>$A$9/$A$10</f>
        <v>1.640112464854733E-2</v>
      </c>
      <c r="O15" s="177">
        <f>$A$9/$A$11</f>
        <v>2.4407252440725245E-2</v>
      </c>
      <c r="P15" s="177">
        <f>O15-N15</f>
        <v>8.0061277921779153E-3</v>
      </c>
      <c r="Q15" s="86">
        <f>P15*M15</f>
        <v>6331.716570000036</v>
      </c>
      <c r="R15" s="313">
        <f>Q15*(1-AVERAGE('Travel Time Savings'!$G$10:$G$19))*Inputs!$B$11</f>
        <v>10254.341619446457</v>
      </c>
      <c r="S15" s="313">
        <f>Q15*AVERAGE('Travel Time Savings'!$G$10:$G$19)</f>
        <v>227.94179652000128</v>
      </c>
      <c r="T15" s="269"/>
      <c r="U15" s="11">
        <f>(I15+R15)*Inputs!$B$26</f>
        <v>1856138.3765360038</v>
      </c>
      <c r="V15" s="11">
        <f>S15*(Inputs!$B$27+Inputs!$B$28)</f>
        <v>16252.250091876094</v>
      </c>
      <c r="W15" s="11">
        <f>SUM(U15:V15)+K15</f>
        <v>1939165.1990250007</v>
      </c>
      <c r="X15" s="11">
        <f>W15/(1+Inputs!$B$3)^(A15-Inputs!$B$4)</f>
        <v>1693741.9853480658</v>
      </c>
    </row>
    <row r="16" spans="1:24">
      <c r="A16" s="120">
        <f>A15+1</f>
        <v>2022</v>
      </c>
      <c r="B16" s="153">
        <f>$A$7*((1+$A$8)^(A16-2018))*$A$6</f>
        <v>1605443.3517359023</v>
      </c>
      <c r="C16" s="178">
        <f>B16*0.5</f>
        <v>802721.67586795113</v>
      </c>
      <c r="D16" s="178">
        <f>C16*$E$6*$E$8</f>
        <v>668934.72988995921</v>
      </c>
      <c r="E16" s="313">
        <f>D16*(1-AVERAGE('Travel Time Savings'!$G$10:$G$19))</f>
        <v>644853.07961392065</v>
      </c>
      <c r="F16" s="313">
        <f>D16*AVERAGE('Travel Time Savings'!$G$10:$G$19)</f>
        <v>24081.65027603853</v>
      </c>
      <c r="G16" s="11">
        <f>E16*Inputs!$B$29</f>
        <v>251492.70104942907</v>
      </c>
      <c r="H16" s="11">
        <f>F16*Inputs!$B$30</f>
        <v>21673.485248434677</v>
      </c>
      <c r="I16" s="313">
        <f>C16*(1-AVERAGE('Travel Time Savings'!$G$10:$G$19))*($E$6/$A$10)*Inputs!$B$11</f>
        <v>106609.26264657508</v>
      </c>
      <c r="J16" s="313">
        <f>C16*AVERAGE('Travel Time Savings'!$G$10:$G$19)*($E$6/$A$10)</f>
        <v>2369.7968875201932</v>
      </c>
      <c r="K16" s="10">
        <f>J16*Inputs!$B$27</f>
        <v>67776.190983077526</v>
      </c>
      <c r="M16" s="178">
        <f>B16*0.5</f>
        <v>802721.67586795113</v>
      </c>
      <c r="N16" s="177">
        <f>$A$9/$A$10</f>
        <v>1.640112464854733E-2</v>
      </c>
      <c r="O16" s="177">
        <f>$A$9/$A$11</f>
        <v>2.4407252440725245E-2</v>
      </c>
      <c r="P16" s="177">
        <f t="shared" ref="P16:P17" si="0">O16-N16</f>
        <v>8.0061277921779153E-3</v>
      </c>
      <c r="Q16" s="86">
        <f t="shared" ref="Q16:Q17" si="1">P16*M16</f>
        <v>6426.6923185500355</v>
      </c>
      <c r="R16" s="313">
        <f>Q16*(1-AVERAGE('Travel Time Savings'!$G$10:$G$19))*Inputs!$B$11</f>
        <v>10408.156743738153</v>
      </c>
      <c r="S16" s="313">
        <f>Q16*AVERAGE('Travel Time Savings'!$G$10:$G$19)</f>
        <v>231.36092346780126</v>
      </c>
      <c r="T16" s="269"/>
      <c r="U16" s="11">
        <f>(I16+R16)*Inputs!$B$26</f>
        <v>1883980.4521840434</v>
      </c>
      <c r="V16" s="11">
        <f>S16*(Inputs!$B$27+Inputs!$B$28)</f>
        <v>16496.033843254234</v>
      </c>
      <c r="W16" s="11">
        <f t="shared" ref="W16:W17" si="2">SUM(U16:V16)+K16</f>
        <v>1968252.6770103751</v>
      </c>
      <c r="X16" s="11">
        <f>W16/(1+Inputs!$B$3)^(A16-Inputs!$B$4)</f>
        <v>1606680.4814283049</v>
      </c>
    </row>
    <row r="17" spans="1:24">
      <c r="A17" s="120">
        <f t="shared" ref="A17" si="3">A16+1</f>
        <v>2023</v>
      </c>
      <c r="B17" s="153">
        <f>$A$7*((1+$A$8)^(A17-2018))*$A$6</f>
        <v>1629525.0020119406</v>
      </c>
      <c r="C17" s="178">
        <f>B17*0.5</f>
        <v>814762.50100597029</v>
      </c>
      <c r="D17" s="178">
        <f>C17*$E$6*$E$8</f>
        <v>678968.7508383086</v>
      </c>
      <c r="E17" s="313">
        <f>D17*(1-AVERAGE('Travel Time Savings'!$G$10:$G$19))</f>
        <v>654525.87580812944</v>
      </c>
      <c r="F17" s="313">
        <f>D17*AVERAGE('Travel Time Savings'!$G$10:$G$19)</f>
        <v>24442.875030179108</v>
      </c>
      <c r="G17" s="11">
        <f>E17*Inputs!$B$29</f>
        <v>255265.0915651705</v>
      </c>
      <c r="H17" s="11">
        <f>F17*Inputs!$B$30</f>
        <v>21998.587527161199</v>
      </c>
      <c r="I17" s="313">
        <f>C17*(1-AVERAGE('Travel Time Savings'!$G$10:$G$19))*($E$6/$A$10)*Inputs!$B$11</f>
        <v>108208.40158627369</v>
      </c>
      <c r="J17" s="313">
        <f>C17*AVERAGE('Travel Time Savings'!$G$10:$G$19)*($E$6/$A$10)</f>
        <v>2405.3438408329957</v>
      </c>
      <c r="K17" s="10">
        <f>J17*Inputs!$B$27</f>
        <v>68792.833847823684</v>
      </c>
      <c r="M17" s="178">
        <f>B17*0.5</f>
        <v>814762.50100597029</v>
      </c>
      <c r="N17" s="177">
        <f>$A$9/$A$10</f>
        <v>1.640112464854733E-2</v>
      </c>
      <c r="O17" s="177">
        <f>$A$9/$A$11</f>
        <v>2.4407252440725245E-2</v>
      </c>
      <c r="P17" s="177">
        <f t="shared" si="0"/>
        <v>8.0061277921779153E-3</v>
      </c>
      <c r="Q17" s="86">
        <f t="shared" si="1"/>
        <v>6523.0927033282851</v>
      </c>
      <c r="R17" s="313">
        <f>Q17*(1-AVERAGE('Travel Time Savings'!$G$10:$G$19))*Inputs!$B$11</f>
        <v>10564.279094894222</v>
      </c>
      <c r="S17" s="313">
        <f>Q17*AVERAGE('Travel Time Savings'!$G$10:$G$19)</f>
        <v>234.83133731981823</v>
      </c>
      <c r="T17" s="269"/>
      <c r="U17" s="11">
        <f>(I17+R17)*Inputs!$B$26</f>
        <v>1912240.1589668035</v>
      </c>
      <c r="V17" s="11">
        <f>S17*(Inputs!$B$27+Inputs!$B$28)</f>
        <v>16743.474350903041</v>
      </c>
      <c r="W17" s="11">
        <f t="shared" si="2"/>
        <v>1997776.4671655302</v>
      </c>
      <c r="X17" s="11">
        <f>W17/(1+Inputs!$B$3)^(A17-Inputs!$B$4)</f>
        <v>1524094.101541803</v>
      </c>
    </row>
    <row r="18" spans="1:24">
      <c r="A18" s="270" t="s">
        <v>0</v>
      </c>
      <c r="B18" s="174"/>
      <c r="N18" s="174"/>
      <c r="O18" s="174"/>
      <c r="P18" s="174"/>
      <c r="Q18" s="174"/>
      <c r="R18" s="174"/>
      <c r="T18" s="174"/>
      <c r="U18" s="174"/>
      <c r="V18" s="174"/>
      <c r="W18" s="11">
        <f>SUM(W15:W17)</f>
        <v>5905194.3432009052</v>
      </c>
      <c r="X18" s="11">
        <f>SUM(X15:X17)</f>
        <v>4824516.5683181742</v>
      </c>
    </row>
    <row r="19" spans="1:24">
      <c r="A19" s="174"/>
      <c r="S19" s="269"/>
    </row>
    <row r="20" spans="1:24" s="174" customFormat="1">
      <c r="S20" s="269"/>
    </row>
    <row r="21" spans="1:24" s="174" customFormat="1">
      <c r="A21" s="174" t="s">
        <v>580</v>
      </c>
      <c r="S21" s="269"/>
    </row>
    <row r="22" spans="1:24">
      <c r="A22" s="250" t="s">
        <v>567</v>
      </c>
      <c r="S22" s="269"/>
    </row>
    <row r="23" spans="1:24">
      <c r="A23" s="174">
        <f>A6</f>
        <v>260</v>
      </c>
      <c r="B23" s="174" t="s">
        <v>225</v>
      </c>
      <c r="C23" s="174"/>
      <c r="D23" s="174"/>
      <c r="E23" s="174"/>
      <c r="F23" s="174"/>
      <c r="G23" s="174"/>
      <c r="H23" s="174"/>
      <c r="I23" s="174"/>
      <c r="J23" s="174"/>
      <c r="K23" s="174"/>
      <c r="L23" s="174"/>
      <c r="S23" s="269"/>
    </row>
    <row r="24" spans="1:24">
      <c r="A24" s="4">
        <f>Traffic!G6</f>
        <v>14177.310241323588</v>
      </c>
      <c r="B24" s="174" t="s">
        <v>439</v>
      </c>
      <c r="C24" s="174"/>
      <c r="D24" s="174"/>
      <c r="E24" s="174"/>
      <c r="F24" s="174"/>
      <c r="G24" s="174"/>
      <c r="H24" s="174"/>
      <c r="I24" s="174"/>
      <c r="J24" s="174"/>
      <c r="K24" s="174"/>
      <c r="L24" s="174"/>
      <c r="S24" s="269"/>
    </row>
    <row r="25" spans="1:24">
      <c r="A25" s="91">
        <f>Traffic!G30</f>
        <v>1.2665017237399212E-2</v>
      </c>
      <c r="B25" s="174" t="s">
        <v>509</v>
      </c>
      <c r="C25" s="174"/>
      <c r="D25" s="174"/>
      <c r="E25" s="174"/>
      <c r="F25" s="174"/>
      <c r="G25" s="174"/>
      <c r="H25" s="174"/>
      <c r="I25" s="174"/>
      <c r="J25" s="174"/>
      <c r="K25" s="174"/>
      <c r="L25" s="174"/>
    </row>
    <row r="26" spans="1:24">
      <c r="A26" s="174">
        <v>0.5</v>
      </c>
      <c r="B26" s="174" t="s">
        <v>779</v>
      </c>
      <c r="C26" s="174"/>
      <c r="D26" s="174"/>
      <c r="E26" s="174"/>
      <c r="F26" s="174"/>
      <c r="G26" s="174"/>
      <c r="H26" s="174"/>
      <c r="I26" s="174"/>
      <c r="J26" s="174"/>
      <c r="K26" s="174"/>
      <c r="L26" s="174"/>
    </row>
    <row r="27" spans="1:24">
      <c r="A27" s="174">
        <v>35</v>
      </c>
      <c r="B27" s="174" t="s">
        <v>230</v>
      </c>
      <c r="C27" s="174"/>
      <c r="D27" s="174"/>
      <c r="E27" s="174"/>
      <c r="F27" s="174"/>
      <c r="G27" s="174"/>
      <c r="H27" s="174"/>
      <c r="I27" s="174"/>
      <c r="J27" s="174"/>
      <c r="K27" s="174"/>
      <c r="L27" s="174"/>
    </row>
    <row r="28" spans="1:24">
      <c r="A28" s="174">
        <v>30</v>
      </c>
      <c r="B28" s="174" t="s">
        <v>226</v>
      </c>
      <c r="C28" s="174"/>
      <c r="D28" s="174"/>
      <c r="E28" s="174"/>
      <c r="F28" s="174"/>
      <c r="G28" s="174"/>
      <c r="H28" s="174"/>
      <c r="I28" s="174"/>
      <c r="J28" s="174"/>
      <c r="K28" s="174"/>
      <c r="L28" s="174"/>
    </row>
    <row r="29" spans="1:24">
      <c r="A29" s="174"/>
      <c r="B29" s="174"/>
      <c r="C29" s="174"/>
      <c r="D29" s="174"/>
      <c r="E29" s="174"/>
      <c r="F29" s="174"/>
      <c r="G29" s="174"/>
      <c r="H29" s="174"/>
      <c r="I29" s="174"/>
      <c r="J29" s="174"/>
      <c r="K29" s="174"/>
      <c r="L29" s="174"/>
    </row>
    <row r="30" spans="1:24" ht="43.2">
      <c r="A30" s="175"/>
      <c r="B30" s="131" t="s">
        <v>228</v>
      </c>
      <c r="C30" s="131" t="s">
        <v>231</v>
      </c>
      <c r="D30" s="131" t="s">
        <v>227</v>
      </c>
      <c r="E30" s="131" t="s">
        <v>229</v>
      </c>
      <c r="F30" s="131" t="s">
        <v>220</v>
      </c>
      <c r="G30" s="131" t="s">
        <v>221</v>
      </c>
      <c r="H30" s="131" t="s">
        <v>222</v>
      </c>
      <c r="I30" s="131" t="s">
        <v>223</v>
      </c>
      <c r="J30" s="131" t="s">
        <v>232</v>
      </c>
      <c r="K30" s="131" t="s">
        <v>224</v>
      </c>
      <c r="L30" s="131" t="s">
        <v>19</v>
      </c>
    </row>
    <row r="31" spans="1:24">
      <c r="A31" s="120">
        <f>'Capital Costs'!J8</f>
        <v>2019</v>
      </c>
      <c r="B31" s="313">
        <f>A24*$A$23*(1+$A$25)</f>
        <v>3732785.1911765761</v>
      </c>
      <c r="C31" s="177">
        <f>$A$26/$A$27</f>
        <v>1.4285714285714285E-2</v>
      </c>
      <c r="D31" s="177">
        <f>$A$26/$A$28</f>
        <v>1.6666666666666666E-2</v>
      </c>
      <c r="E31" s="177">
        <f>D31-C31</f>
        <v>2.3809523809523812E-3</v>
      </c>
      <c r="F31" s="178">
        <f>E31*B31</f>
        <v>8887.5837885156579</v>
      </c>
      <c r="G31" s="153">
        <f>F31*(1-Inputs!$B$23)</f>
        <v>8620.9562748601875</v>
      </c>
      <c r="H31" s="153">
        <f>F31*Inputs!$B$23</f>
        <v>266.62751365546973</v>
      </c>
      <c r="I31" s="11">
        <f>G31*Inputs!$B$26*Inputs!$B$11</f>
        <v>233179.62532241837</v>
      </c>
      <c r="J31" s="11">
        <f>H31*(Inputs!$B$27+Inputs!$B$28)</f>
        <v>19010.541723634993</v>
      </c>
      <c r="K31" s="11">
        <f>SUM(I31:J31)</f>
        <v>252190.16704605336</v>
      </c>
      <c r="L31" s="11">
        <f>K31/(1+Inputs!$B$3)^(A31-Inputs!$B$4)</f>
        <v>252190.16704605336</v>
      </c>
    </row>
    <row r="32" spans="1:24">
      <c r="A32" s="120">
        <f>'Capital Costs'!J9</f>
        <v>2020</v>
      </c>
      <c r="B32" s="153">
        <f>B31*(1+$A$25)</f>
        <v>3780060.9799663359</v>
      </c>
      <c r="C32" s="177">
        <f t="shared" ref="C32:C36" si="4">$A$26/$A$27</f>
        <v>1.4285714285714285E-2</v>
      </c>
      <c r="D32" s="177">
        <f t="shared" ref="D32:D36" si="5">$A$26/$A$28</f>
        <v>1.6666666666666666E-2</v>
      </c>
      <c r="E32" s="177">
        <f t="shared" ref="E32:E36" si="6">D32-C32</f>
        <v>2.3809523809523812E-3</v>
      </c>
      <c r="F32" s="178">
        <f t="shared" ref="F32:F36" si="7">E32*B32</f>
        <v>9000.1451903960387</v>
      </c>
      <c r="G32" s="153">
        <f>F32*(1-Inputs!$B$23)</f>
        <v>8730.1408346841581</v>
      </c>
      <c r="H32" s="153">
        <f>F32*Inputs!$B$23</f>
        <v>270.00435571188115</v>
      </c>
      <c r="I32" s="11">
        <f>G32*Inputs!$B$26*Inputs!$B$11</f>
        <v>236132.84929653714</v>
      </c>
      <c r="J32" s="11">
        <f>H32*(Inputs!$B$27+Inputs!$B$28)</f>
        <v>19251.310562257127</v>
      </c>
      <c r="K32" s="11">
        <f t="shared" ref="K32:K36" si="8">SUM(I32:J32)</f>
        <v>255384.15985879427</v>
      </c>
      <c r="L32" s="11">
        <f>K32/(1+Inputs!$B$3)^(A32-Inputs!$B$4)</f>
        <v>238676.784914761</v>
      </c>
    </row>
    <row r="33" spans="1:12">
      <c r="A33" s="120">
        <f>'Capital Costs'!J10</f>
        <v>2021</v>
      </c>
      <c r="B33" s="153">
        <f>B32*(1+$A$25)</f>
        <v>3827935.5174360299</v>
      </c>
      <c r="C33" s="177">
        <f t="shared" si="4"/>
        <v>1.4285714285714285E-2</v>
      </c>
      <c r="D33" s="177">
        <f t="shared" si="5"/>
        <v>1.6666666666666666E-2</v>
      </c>
      <c r="E33" s="177">
        <f t="shared" si="6"/>
        <v>2.3809523809523812E-3</v>
      </c>
      <c r="F33" s="178">
        <f t="shared" si="7"/>
        <v>9114.1321843715014</v>
      </c>
      <c r="G33" s="153">
        <f>F33*(1-Inputs!$B$23)</f>
        <v>8840.7082188403565</v>
      </c>
      <c r="H33" s="153">
        <f>F33*Inputs!$B$23</f>
        <v>273.42396553114503</v>
      </c>
      <c r="I33" s="11">
        <f>G33*Inputs!$B$26*Inputs!$B$11</f>
        <v>239123.47590319399</v>
      </c>
      <c r="J33" s="11">
        <f>H33*(Inputs!$B$27+Inputs!$B$28)</f>
        <v>19495.128742370645</v>
      </c>
      <c r="K33" s="11">
        <f t="shared" si="8"/>
        <v>258618.60464556463</v>
      </c>
      <c r="L33" s="11">
        <f>K33/(1+Inputs!$B$3)^(A33-Inputs!$B$4)</f>
        <v>225887.50514941447</v>
      </c>
    </row>
    <row r="34" spans="1:12">
      <c r="A34" s="120">
        <f>'Capital Costs'!J11</f>
        <v>2022</v>
      </c>
      <c r="B34" s="153">
        <f>B33*(1+$A$25)</f>
        <v>3876416.3867480098</v>
      </c>
      <c r="C34" s="177">
        <f t="shared" si="4"/>
        <v>1.4285714285714285E-2</v>
      </c>
      <c r="D34" s="177">
        <f t="shared" si="5"/>
        <v>1.6666666666666666E-2</v>
      </c>
      <c r="E34" s="177">
        <f t="shared" si="6"/>
        <v>2.3809523809523812E-3</v>
      </c>
      <c r="F34" s="178">
        <f t="shared" si="7"/>
        <v>9229.5628255905012</v>
      </c>
      <c r="G34" s="153">
        <f>F34*(1-Inputs!$B$23)</f>
        <v>8952.6759408227863</v>
      </c>
      <c r="H34" s="153">
        <f>F34*Inputs!$B$23</f>
        <v>276.886884767715</v>
      </c>
      <c r="I34" s="11">
        <f>G34*Inputs!$B$26*Inputs!$B$11</f>
        <v>242151.97884737473</v>
      </c>
      <c r="J34" s="11">
        <f>H34*(Inputs!$B$27+Inputs!$B$28)</f>
        <v>19742.034883938082</v>
      </c>
      <c r="K34" s="11">
        <f t="shared" si="8"/>
        <v>261894.01373131282</v>
      </c>
      <c r="L34" s="11">
        <f>K34/(1+Inputs!$B$3)^(A34-Inputs!$B$4)</f>
        <v>213783.52737929428</v>
      </c>
    </row>
    <row r="35" spans="1:12">
      <c r="A35" s="120">
        <f>'Capital Costs'!J12</f>
        <v>2023</v>
      </c>
      <c r="B35" s="153">
        <f>B34*(1+$A$25)</f>
        <v>3925511.26710551</v>
      </c>
      <c r="C35" s="177">
        <f t="shared" si="4"/>
        <v>1.4285714285714285E-2</v>
      </c>
      <c r="D35" s="177">
        <f t="shared" si="5"/>
        <v>1.6666666666666666E-2</v>
      </c>
      <c r="E35" s="177">
        <f>D35-C35</f>
        <v>2.3809523809523812E-3</v>
      </c>
      <c r="F35" s="178">
        <f t="shared" si="7"/>
        <v>9346.4553978702625</v>
      </c>
      <c r="G35" s="153">
        <f>F35*(1-Inputs!$B$23)</f>
        <v>9066.0617359341541</v>
      </c>
      <c r="H35" s="153">
        <f>F35*Inputs!$B$23</f>
        <v>280.39366193610789</v>
      </c>
      <c r="I35" s="11">
        <f>G35*Inputs!$B$26*Inputs!$B$11</f>
        <v>245218.83783354703</v>
      </c>
      <c r="J35" s="11">
        <f>H35*(Inputs!$B$27+Inputs!$B$28)</f>
        <v>19992.068096044495</v>
      </c>
      <c r="K35" s="11">
        <f t="shared" si="8"/>
        <v>265210.90592959151</v>
      </c>
      <c r="L35" s="11">
        <f>K35/(1+Inputs!$B$3)^(A35-Inputs!$B$4)</f>
        <v>202328.13031647197</v>
      </c>
    </row>
    <row r="36" spans="1:12">
      <c r="A36" s="120">
        <f>'Capital Costs'!J13</f>
        <v>2024</v>
      </c>
      <c r="B36" s="153">
        <f>B35*(1+$A$25)</f>
        <v>3975227.9349690061</v>
      </c>
      <c r="C36" s="177">
        <f t="shared" si="4"/>
        <v>1.4285714285714285E-2</v>
      </c>
      <c r="D36" s="177">
        <f t="shared" si="5"/>
        <v>1.6666666666666666E-2</v>
      </c>
      <c r="E36" s="177">
        <f t="shared" si="6"/>
        <v>2.3809523809523812E-3</v>
      </c>
      <c r="F36" s="178">
        <f t="shared" si="7"/>
        <v>9464.8284165928726</v>
      </c>
      <c r="G36" s="153">
        <f>F36*(1-Inputs!$B$23)</f>
        <v>9180.8835640950856</v>
      </c>
      <c r="H36" s="153">
        <f>F36*Inputs!$B$23</f>
        <v>283.94485249778614</v>
      </c>
      <c r="I36" s="11">
        <f>G36*Inputs!$B$26*Inputs!$B$11</f>
        <v>248324.53864164389</v>
      </c>
      <c r="J36" s="11">
        <f>H36*(Inputs!$B$27+Inputs!$B$28)</f>
        <v>20245.267983092155</v>
      </c>
      <c r="K36" s="11">
        <f t="shared" si="8"/>
        <v>268569.80662473605</v>
      </c>
      <c r="L36" s="11">
        <f>K36/(1+Inputs!$B$3)^(A36-Inputs!$B$4)</f>
        <v>191486.56035003817</v>
      </c>
    </row>
    <row r="37" spans="1:12">
      <c r="A37" s="270" t="s">
        <v>0</v>
      </c>
      <c r="E37" s="174"/>
      <c r="F37" s="174"/>
      <c r="L37" s="11">
        <f>SUM(L31:L36)</f>
        <v>1324352.6751560331</v>
      </c>
    </row>
  </sheetData>
  <sheetProtection password="90DC" sheet="1" objects="1" scenarios="1"/>
  <mergeCells count="3">
    <mergeCell ref="M13:S13"/>
    <mergeCell ref="C13:K13"/>
    <mergeCell ref="U13:X1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P94"/>
  <sheetViews>
    <sheetView topLeftCell="A61" zoomScale="85" zoomScaleNormal="85" workbookViewId="0">
      <selection activeCell="C17" sqref="C17"/>
    </sheetView>
  </sheetViews>
  <sheetFormatPr defaultRowHeight="14.4"/>
  <cols>
    <col min="1" max="1" width="13.6640625" style="185" customWidth="1"/>
    <col min="2" max="5" width="10.44140625" style="185" customWidth="1"/>
    <col min="6" max="6" width="11.44140625" style="185" customWidth="1"/>
    <col min="7" max="10" width="10.44140625" style="185" customWidth="1"/>
    <col min="11" max="12" width="10.77734375" style="185" customWidth="1"/>
    <col min="13" max="15" width="10.44140625" style="185" customWidth="1"/>
    <col min="16" max="16" width="11.44140625" style="185" customWidth="1"/>
    <col min="17" max="17" width="17.5546875" style="185" customWidth="1"/>
    <col min="18" max="16384" width="8.88671875" style="185"/>
  </cols>
  <sheetData>
    <row r="1" spans="1:16" ht="19.95" customHeight="1">
      <c r="A1" s="462" t="s">
        <v>316</v>
      </c>
      <c r="B1" s="462"/>
      <c r="C1" s="462"/>
      <c r="D1" s="462"/>
      <c r="E1" s="462"/>
      <c r="F1" s="462"/>
      <c r="G1" s="462"/>
      <c r="H1" s="462"/>
      <c r="I1" s="462"/>
      <c r="J1" s="462"/>
      <c r="K1" s="462"/>
    </row>
    <row r="2" spans="1:16" ht="13.95" customHeight="1">
      <c r="A2" s="468" t="s">
        <v>317</v>
      </c>
      <c r="B2" s="468"/>
      <c r="C2" s="468"/>
      <c r="D2" s="468"/>
      <c r="E2" s="468"/>
      <c r="F2" s="468"/>
      <c r="G2" s="468"/>
      <c r="H2" s="468"/>
      <c r="I2" s="468"/>
      <c r="J2" s="468"/>
      <c r="K2" s="468"/>
    </row>
    <row r="3" spans="1:16" ht="13.95" customHeight="1">
      <c r="A3" s="463" t="s">
        <v>47</v>
      </c>
      <c r="B3" s="463" t="s">
        <v>187</v>
      </c>
      <c r="C3" s="463" t="s">
        <v>188</v>
      </c>
      <c r="D3" s="466" t="s">
        <v>48</v>
      </c>
      <c r="E3" s="466"/>
      <c r="F3" s="466"/>
      <c r="G3" s="466"/>
      <c r="H3" s="466"/>
      <c r="I3" s="466"/>
      <c r="J3" s="466"/>
      <c r="K3" s="466"/>
      <c r="L3" s="466"/>
      <c r="M3" s="466"/>
      <c r="N3" s="466"/>
      <c r="O3" s="466"/>
      <c r="P3" s="466"/>
    </row>
    <row r="4" spans="1:16" ht="34.049999999999997" customHeight="1">
      <c r="A4" s="463"/>
      <c r="B4" s="463"/>
      <c r="C4" s="463"/>
      <c r="D4" s="464" t="s">
        <v>0</v>
      </c>
      <c r="E4" s="464" t="s">
        <v>189</v>
      </c>
      <c r="F4" s="464" t="s">
        <v>190</v>
      </c>
      <c r="G4" s="464" t="s">
        <v>49</v>
      </c>
      <c r="H4" s="464"/>
      <c r="I4" s="464"/>
      <c r="J4" s="465" t="s">
        <v>191</v>
      </c>
      <c r="K4" s="467" t="s">
        <v>50</v>
      </c>
      <c r="L4" s="467" t="s">
        <v>192</v>
      </c>
      <c r="M4" s="467" t="s">
        <v>51</v>
      </c>
      <c r="N4" s="467" t="s">
        <v>52</v>
      </c>
      <c r="O4" s="467"/>
      <c r="P4" s="467"/>
    </row>
    <row r="5" spans="1:16" ht="36" customHeight="1">
      <c r="A5" s="463"/>
      <c r="B5" s="463"/>
      <c r="C5" s="463"/>
      <c r="D5" s="464"/>
      <c r="E5" s="464"/>
      <c r="F5" s="464"/>
      <c r="G5" s="186" t="s">
        <v>0</v>
      </c>
      <c r="H5" s="187" t="s">
        <v>53</v>
      </c>
      <c r="I5" s="188" t="s">
        <v>54</v>
      </c>
      <c r="J5" s="465"/>
      <c r="K5" s="467"/>
      <c r="L5" s="467"/>
      <c r="M5" s="467"/>
      <c r="N5" s="189" t="s">
        <v>0</v>
      </c>
      <c r="O5" s="189" t="s">
        <v>55</v>
      </c>
      <c r="P5" s="189" t="s">
        <v>193</v>
      </c>
    </row>
    <row r="6" spans="1:16" ht="15" customHeight="1">
      <c r="A6" s="190" t="s">
        <v>56</v>
      </c>
      <c r="B6" s="191">
        <v>98.2</v>
      </c>
      <c r="C6" s="192">
        <v>7.7100000000000002E-2</v>
      </c>
      <c r="D6" s="192">
        <v>6.5299999999999997E-2</v>
      </c>
      <c r="E6" s="192">
        <v>6.1400000000000003E-2</v>
      </c>
      <c r="F6" s="192">
        <v>6.6199999999999995E-2</v>
      </c>
      <c r="G6" s="192">
        <v>7.4099999999999999E-2</v>
      </c>
      <c r="H6" s="192">
        <v>7.4099999999999999E-2</v>
      </c>
      <c r="I6" s="192">
        <v>7.4099999999999999E-2</v>
      </c>
      <c r="J6" s="193">
        <v>4.6300000000000001E-2</v>
      </c>
      <c r="K6" s="194">
        <v>7.7100000000000002E-2</v>
      </c>
      <c r="L6" s="194">
        <v>4.4200000000000003E-2</v>
      </c>
      <c r="M6" s="194">
        <v>6.2700000000000006E-2</v>
      </c>
      <c r="N6" s="194">
        <v>0.13780000000000001</v>
      </c>
      <c r="O6" s="194">
        <v>0.14299999999999999</v>
      </c>
      <c r="P6" s="194">
        <v>0.13569999999999999</v>
      </c>
    </row>
    <row r="7" spans="1:16" ht="15" customHeight="1">
      <c r="A7" s="190" t="s">
        <v>57</v>
      </c>
      <c r="B7" s="191">
        <v>116.2</v>
      </c>
      <c r="C7" s="192">
        <v>0.08</v>
      </c>
      <c r="D7" s="192">
        <v>7.2400000000000006E-2</v>
      </c>
      <c r="E7" s="192">
        <v>7.5600000000000001E-2</v>
      </c>
      <c r="F7" s="192">
        <v>6.9699999999999998E-2</v>
      </c>
      <c r="G7" s="192">
        <v>7.6700000000000004E-2</v>
      </c>
      <c r="H7" s="192">
        <v>7.6700000000000004E-2</v>
      </c>
      <c r="I7" s="192">
        <v>7.6700000000000004E-2</v>
      </c>
      <c r="J7" s="193">
        <v>4.19E-2</v>
      </c>
      <c r="K7" s="194">
        <v>0.08</v>
      </c>
      <c r="L7" s="194">
        <v>4.3900000000000002E-2</v>
      </c>
      <c r="M7" s="194">
        <v>6.4100000000000004E-2</v>
      </c>
      <c r="N7" s="194">
        <v>0.1487</v>
      </c>
      <c r="O7" s="194">
        <v>0.15160000000000001</v>
      </c>
      <c r="P7" s="194">
        <v>0.1421</v>
      </c>
    </row>
    <row r="8" spans="1:16" ht="15" customHeight="1">
      <c r="A8" s="190" t="s">
        <v>58</v>
      </c>
      <c r="B8" s="191">
        <v>147.69999999999999</v>
      </c>
      <c r="C8" s="192">
        <v>8.5999999999999993E-2</v>
      </c>
      <c r="D8" s="192">
        <v>8.2299999999999998E-2</v>
      </c>
      <c r="E8" s="192">
        <v>9.2499999999999999E-2</v>
      </c>
      <c r="F8" s="192">
        <v>6.3299999999999995E-2</v>
      </c>
      <c r="G8" s="192">
        <v>8.3900000000000002E-2</v>
      </c>
      <c r="H8" s="192">
        <v>8.3900000000000002E-2</v>
      </c>
      <c r="I8" s="192">
        <v>8.3900000000000002E-2</v>
      </c>
      <c r="J8" s="193">
        <v>4.1099999999999998E-2</v>
      </c>
      <c r="K8" s="194">
        <v>8.5999999999999993E-2</v>
      </c>
      <c r="L8" s="194">
        <v>4.7100000000000003E-2</v>
      </c>
      <c r="M8" s="194">
        <v>5.5300000000000002E-2</v>
      </c>
      <c r="N8" s="194">
        <v>0.1555</v>
      </c>
      <c r="O8" s="194">
        <v>0.15570000000000001</v>
      </c>
      <c r="P8" s="194">
        <v>0.15329999999999999</v>
      </c>
    </row>
    <row r="9" spans="1:16" ht="15" customHeight="1">
      <c r="A9" s="190" t="s">
        <v>34</v>
      </c>
      <c r="B9" s="191">
        <v>184.6</v>
      </c>
      <c r="C9" s="192">
        <v>9.1499999999999998E-2</v>
      </c>
      <c r="D9" s="192">
        <v>9.1200000000000003E-2</v>
      </c>
      <c r="E9" s="192">
        <v>9.9299999999999999E-2</v>
      </c>
      <c r="F9" s="192">
        <v>6.25E-2</v>
      </c>
      <c r="G9" s="192">
        <v>9.2899999999999996E-2</v>
      </c>
      <c r="H9" s="192">
        <v>9.2899999999999996E-2</v>
      </c>
      <c r="I9" s="192">
        <v>9.2899999999999996E-2</v>
      </c>
      <c r="J9" s="193">
        <v>4.3799999999999999E-2</v>
      </c>
      <c r="K9" s="194">
        <v>9.1499999999999998E-2</v>
      </c>
      <c r="L9" s="194">
        <v>5.16E-2</v>
      </c>
      <c r="M9" s="194">
        <v>5.4199999999999998E-2</v>
      </c>
      <c r="N9" s="194">
        <v>0.1525</v>
      </c>
      <c r="O9" s="194">
        <v>0.1525</v>
      </c>
      <c r="P9" s="194">
        <v>0.15620000000000001</v>
      </c>
    </row>
    <row r="10" spans="1:16" ht="15" customHeight="1">
      <c r="A10" s="190" t="s">
        <v>59</v>
      </c>
      <c r="B10" s="191">
        <v>213.8</v>
      </c>
      <c r="C10" s="192">
        <v>9.4799999999999995E-2</v>
      </c>
      <c r="D10" s="192">
        <v>8.3699999999999997E-2</v>
      </c>
      <c r="E10" s="192">
        <v>8.6900000000000005E-2</v>
      </c>
      <c r="F10" s="192">
        <v>6.7599999999999993E-2</v>
      </c>
      <c r="G10" s="192">
        <v>9.98E-2</v>
      </c>
      <c r="H10" s="192">
        <v>9.98E-2</v>
      </c>
      <c r="I10" s="192">
        <v>9.98E-2</v>
      </c>
      <c r="J10" s="193">
        <v>4.6100000000000002E-2</v>
      </c>
      <c r="K10" s="194">
        <v>9.4799999999999995E-2</v>
      </c>
      <c r="L10" s="194">
        <v>5.6800000000000003E-2</v>
      </c>
      <c r="M10" s="194">
        <v>5.7799999999999997E-2</v>
      </c>
      <c r="N10" s="194">
        <v>0.14810000000000001</v>
      </c>
      <c r="O10" s="194">
        <v>0.14799999999999999</v>
      </c>
      <c r="P10" s="194">
        <v>0.1633</v>
      </c>
    </row>
    <row r="11" spans="1:16" ht="15" customHeight="1">
      <c r="A11" s="190" t="s">
        <v>60</v>
      </c>
      <c r="B11" s="191">
        <v>226.4</v>
      </c>
      <c r="C11" s="192">
        <v>9.7100000000000006E-2</v>
      </c>
      <c r="D11" s="192">
        <v>7.8899999999999998E-2</v>
      </c>
      <c r="E11" s="192">
        <v>7.9000000000000001E-2</v>
      </c>
      <c r="F11" s="192">
        <v>7.7799999999999994E-2</v>
      </c>
      <c r="G11" s="192">
        <v>0.105</v>
      </c>
      <c r="H11" s="192">
        <v>0.105</v>
      </c>
      <c r="I11" s="192">
        <v>0.1047</v>
      </c>
      <c r="J11" s="193">
        <v>4.6600000000000003E-2</v>
      </c>
      <c r="K11" s="194">
        <v>9.7100000000000006E-2</v>
      </c>
      <c r="L11" s="194">
        <v>5.9900000000000002E-2</v>
      </c>
      <c r="M11" s="194">
        <v>6.1400000000000003E-2</v>
      </c>
      <c r="N11" s="194">
        <v>0.1381</v>
      </c>
      <c r="O11" s="194">
        <v>0.13800000000000001</v>
      </c>
      <c r="P11" s="194">
        <v>0.16900000000000001</v>
      </c>
    </row>
    <row r="12" spans="1:16" ht="15" customHeight="1">
      <c r="A12" s="190" t="s">
        <v>61</v>
      </c>
      <c r="B12" s="191">
        <v>228</v>
      </c>
      <c r="C12" s="192">
        <v>0.1045</v>
      </c>
      <c r="D12" s="192">
        <v>7.9299999999999995E-2</v>
      </c>
      <c r="E12" s="192">
        <v>7.5399999999999995E-2</v>
      </c>
      <c r="F12" s="192">
        <v>9.5799999999999996E-2</v>
      </c>
      <c r="G12" s="192">
        <v>0.1106</v>
      </c>
      <c r="H12" s="192">
        <v>0.1106</v>
      </c>
      <c r="I12" s="192">
        <v>0.1104</v>
      </c>
      <c r="J12" s="193">
        <v>5.1400000000000001E-2</v>
      </c>
      <c r="K12" s="194">
        <v>0.1045</v>
      </c>
      <c r="L12" s="194">
        <v>6.2300000000000001E-2</v>
      </c>
      <c r="M12" s="194">
        <v>6.6699999999999995E-2</v>
      </c>
      <c r="N12" s="194">
        <v>0.14019999999999999</v>
      </c>
      <c r="O12" s="194">
        <v>0.13980000000000001</v>
      </c>
      <c r="P12" s="194">
        <v>0.15959999999999999</v>
      </c>
    </row>
    <row r="13" spans="1:16" ht="15" customHeight="1">
      <c r="A13" s="190" t="s">
        <v>62</v>
      </c>
      <c r="B13" s="191">
        <v>238.9</v>
      </c>
      <c r="C13" s="192">
        <v>0.1159</v>
      </c>
      <c r="D13" s="192">
        <v>8.9700000000000002E-2</v>
      </c>
      <c r="E13" s="192">
        <v>8.1299999999999997E-2</v>
      </c>
      <c r="F13" s="192">
        <v>9.5500000000000002E-2</v>
      </c>
      <c r="G13" s="192">
        <v>0.11890000000000001</v>
      </c>
      <c r="H13" s="192">
        <v>0.11890000000000001</v>
      </c>
      <c r="I13" s="192">
        <v>0.1188</v>
      </c>
      <c r="J13" s="193">
        <v>0.1246</v>
      </c>
      <c r="K13" s="194">
        <v>0.1159</v>
      </c>
      <c r="L13" s="194">
        <v>6.6100000000000006E-2</v>
      </c>
      <c r="M13" s="194">
        <v>6.88E-2</v>
      </c>
      <c r="N13" s="194">
        <v>0.15609999999999999</v>
      </c>
      <c r="O13" s="194">
        <v>0.15570000000000001</v>
      </c>
      <c r="P13" s="194">
        <v>0.15809999999999999</v>
      </c>
    </row>
    <row r="14" spans="1:16" ht="15" customHeight="1">
      <c r="A14" s="190" t="s">
        <v>63</v>
      </c>
      <c r="B14" s="191">
        <v>261.89999999999998</v>
      </c>
      <c r="C14" s="192">
        <v>0.12690000000000001</v>
      </c>
      <c r="D14" s="192">
        <v>9.3200000000000005E-2</v>
      </c>
      <c r="E14" s="192">
        <v>7.6300000000000007E-2</v>
      </c>
      <c r="F14" s="192">
        <v>0.10340000000000001</v>
      </c>
      <c r="G14" s="192">
        <v>0.12989999999999999</v>
      </c>
      <c r="H14" s="192">
        <v>0.12989999999999999</v>
      </c>
      <c r="I14" s="192">
        <v>0.1298</v>
      </c>
      <c r="J14" s="193">
        <v>7.0000000000000007E-2</v>
      </c>
      <c r="K14" s="194">
        <v>0.12690000000000001</v>
      </c>
      <c r="L14" s="194">
        <v>7.1400000000000005E-2</v>
      </c>
      <c r="M14" s="194">
        <v>7.5700000000000003E-2</v>
      </c>
      <c r="N14" s="194">
        <v>0.1736</v>
      </c>
      <c r="O14" s="194">
        <v>0.17080000000000001</v>
      </c>
      <c r="P14" s="194">
        <v>0.184</v>
      </c>
    </row>
    <row r="15" spans="1:16" ht="15" customHeight="1">
      <c r="A15" s="190" t="s">
        <v>64</v>
      </c>
      <c r="B15" s="191">
        <v>276.5</v>
      </c>
      <c r="C15" s="192">
        <v>0.13120000000000001</v>
      </c>
      <c r="D15" s="192">
        <v>8.9599999999999999E-2</v>
      </c>
      <c r="E15" s="192">
        <v>7.5899999999999995E-2</v>
      </c>
      <c r="F15" s="192">
        <v>9.8799999999999999E-2</v>
      </c>
      <c r="G15" s="192">
        <v>0.1333</v>
      </c>
      <c r="H15" s="192">
        <v>0.1333</v>
      </c>
      <c r="I15" s="192">
        <v>0.13320000000000001</v>
      </c>
      <c r="J15" s="193">
        <v>7.3700000000000002E-2</v>
      </c>
      <c r="K15" s="194">
        <v>0.13120000000000001</v>
      </c>
      <c r="L15" s="194">
        <v>6.9400000000000003E-2</v>
      </c>
      <c r="M15" s="194">
        <v>7.3700000000000002E-2</v>
      </c>
      <c r="N15" s="194">
        <v>0.18229999999999999</v>
      </c>
      <c r="O15" s="194">
        <v>0.18</v>
      </c>
      <c r="P15" s="194">
        <v>0.18770000000000001</v>
      </c>
    </row>
    <row r="16" spans="1:16" ht="15" customHeight="1">
      <c r="A16" s="190" t="s">
        <v>65</v>
      </c>
      <c r="B16" s="191">
        <v>278.67500000000001</v>
      </c>
      <c r="C16" s="192">
        <v>0.12939999999999999</v>
      </c>
      <c r="D16" s="192">
        <v>9.4200000000000006E-2</v>
      </c>
      <c r="E16" s="192">
        <v>7.6700000000000004E-2</v>
      </c>
      <c r="F16" s="192">
        <v>0.1056</v>
      </c>
      <c r="G16" s="192">
        <v>0.13159999999999999</v>
      </c>
      <c r="H16" s="192">
        <v>0.13170000000000001</v>
      </c>
      <c r="I16" s="192">
        <v>0.13120000000000001</v>
      </c>
      <c r="J16" s="193">
        <v>6.9900000000000004E-2</v>
      </c>
      <c r="K16" s="194">
        <v>0.12939999999999999</v>
      </c>
      <c r="L16" s="194">
        <v>7.3099999999999998E-2</v>
      </c>
      <c r="M16" s="194">
        <v>7.8799999999999995E-2</v>
      </c>
      <c r="N16" s="194">
        <v>0.1804</v>
      </c>
      <c r="O16" s="194">
        <v>0.17929999999999999</v>
      </c>
      <c r="P16" s="194">
        <v>0.18210000000000001</v>
      </c>
    </row>
    <row r="17" spans="1:16" ht="15" customHeight="1">
      <c r="A17" s="190" t="s">
        <v>66</v>
      </c>
      <c r="B17" s="191">
        <v>327.05</v>
      </c>
      <c r="C17" s="192">
        <v>0.1363</v>
      </c>
      <c r="D17" s="192">
        <v>9.4700000000000006E-2</v>
      </c>
      <c r="E17" s="192">
        <v>8.1299999999999997E-2</v>
      </c>
      <c r="F17" s="192">
        <v>0.11509999999999999</v>
      </c>
      <c r="G17" s="192">
        <v>0.13900000000000001</v>
      </c>
      <c r="H17" s="192">
        <v>0.1391</v>
      </c>
      <c r="I17" s="192">
        <v>0.13850000000000001</v>
      </c>
      <c r="J17" s="193">
        <v>8.3599999999999994E-2</v>
      </c>
      <c r="K17" s="194">
        <v>0.1363</v>
      </c>
      <c r="L17" s="194">
        <v>7.2099999999999997E-2</v>
      </c>
      <c r="M17" s="194">
        <v>8.0500000000000002E-2</v>
      </c>
      <c r="N17" s="194">
        <v>0.19239999999999999</v>
      </c>
      <c r="O17" s="194">
        <v>0.193</v>
      </c>
      <c r="P17" s="194">
        <v>0.1898</v>
      </c>
    </row>
    <row r="18" spans="1:16" ht="15" customHeight="1">
      <c r="A18" s="190" t="s">
        <v>67</v>
      </c>
      <c r="B18" s="191">
        <v>357.1</v>
      </c>
      <c r="C18" s="192">
        <v>0.14180000000000001</v>
      </c>
      <c r="D18" s="192">
        <v>9.4399999999999998E-2</v>
      </c>
      <c r="E18" s="192">
        <v>8.4500000000000006E-2</v>
      </c>
      <c r="F18" s="192">
        <v>0.12590000000000001</v>
      </c>
      <c r="G18" s="192">
        <v>0.14460000000000001</v>
      </c>
      <c r="H18" s="192">
        <v>0.14460000000000001</v>
      </c>
      <c r="I18" s="192">
        <v>0.14410000000000001</v>
      </c>
      <c r="J18" s="193">
        <v>8.3900000000000002E-2</v>
      </c>
      <c r="K18" s="194">
        <v>0.14180000000000001</v>
      </c>
      <c r="L18" s="194">
        <v>7.7600000000000002E-2</v>
      </c>
      <c r="M18" s="194">
        <v>8.77E-2</v>
      </c>
      <c r="N18" s="194">
        <v>0.2019</v>
      </c>
      <c r="O18" s="194">
        <v>0.20180000000000001</v>
      </c>
      <c r="P18" s="194">
        <v>0.20250000000000001</v>
      </c>
    </row>
    <row r="19" spans="1:16" ht="15" customHeight="1">
      <c r="A19" s="190" t="s">
        <v>32</v>
      </c>
      <c r="B19" s="191">
        <v>382.05</v>
      </c>
      <c r="C19" s="192">
        <v>0.1444</v>
      </c>
      <c r="D19" s="192">
        <v>0.10150000000000001</v>
      </c>
      <c r="E19" s="192">
        <v>9.3299999999999994E-2</v>
      </c>
      <c r="F19" s="192">
        <v>0.1268</v>
      </c>
      <c r="G19" s="192">
        <v>0.1467</v>
      </c>
      <c r="H19" s="192">
        <v>0.14680000000000001</v>
      </c>
      <c r="I19" s="192">
        <v>0.14630000000000001</v>
      </c>
      <c r="J19" s="193">
        <v>8.7900000000000006E-2</v>
      </c>
      <c r="K19" s="194">
        <v>0.1444</v>
      </c>
      <c r="L19" s="194">
        <v>8.2100000000000006E-2</v>
      </c>
      <c r="M19" s="194">
        <v>9.2200000000000004E-2</v>
      </c>
      <c r="N19" s="194">
        <v>0.20449999999999999</v>
      </c>
      <c r="O19" s="194">
        <v>0.20419999999999999</v>
      </c>
      <c r="P19" s="194">
        <v>0.2089</v>
      </c>
    </row>
    <row r="20" spans="1:16" ht="15" customHeight="1">
      <c r="A20" s="190" t="s">
        <v>68</v>
      </c>
      <c r="B20" s="191">
        <v>387.15</v>
      </c>
      <c r="C20" s="192">
        <v>0.14610000000000001</v>
      </c>
      <c r="D20" s="192">
        <v>0.1047</v>
      </c>
      <c r="E20" s="192">
        <v>9.4899999999999998E-2</v>
      </c>
      <c r="F20" s="192">
        <v>0.1366</v>
      </c>
      <c r="G20" s="192">
        <v>0.14860000000000001</v>
      </c>
      <c r="H20" s="192">
        <v>0.14860000000000001</v>
      </c>
      <c r="I20" s="192">
        <v>0.1484</v>
      </c>
      <c r="J20" s="193">
        <v>8.4199999999999997E-2</v>
      </c>
      <c r="K20" s="194">
        <v>0.14610000000000001</v>
      </c>
      <c r="L20" s="194">
        <v>8.5000000000000006E-2</v>
      </c>
      <c r="M20" s="194">
        <v>9.8699999999999996E-2</v>
      </c>
      <c r="N20" s="194">
        <v>0.2026</v>
      </c>
      <c r="O20" s="194">
        <v>0.20230000000000001</v>
      </c>
      <c r="P20" s="194">
        <v>0.20730000000000001</v>
      </c>
    </row>
    <row r="21" spans="1:16" ht="15" customHeight="1">
      <c r="A21" s="190" t="s">
        <v>69</v>
      </c>
      <c r="B21" s="191">
        <v>406.32499999999999</v>
      </c>
      <c r="C21" s="192">
        <v>0.1472</v>
      </c>
      <c r="D21" s="192">
        <v>0.1081</v>
      </c>
      <c r="E21" s="192">
        <v>9.8000000000000004E-2</v>
      </c>
      <c r="F21" s="192">
        <v>0.13059999999999999</v>
      </c>
      <c r="G21" s="192">
        <v>0.14849999999999999</v>
      </c>
      <c r="H21" s="192">
        <v>0.14849999999999999</v>
      </c>
      <c r="I21" s="192">
        <v>0.1484</v>
      </c>
      <c r="J21" s="193">
        <v>8.5800000000000001E-2</v>
      </c>
      <c r="K21" s="194">
        <v>0.1472</v>
      </c>
      <c r="L21" s="194">
        <v>8.7300000000000003E-2</v>
      </c>
      <c r="M21" s="194">
        <v>9.5399999999999999E-2</v>
      </c>
      <c r="N21" s="194">
        <v>0.20830000000000001</v>
      </c>
      <c r="O21" s="194">
        <v>0.20860000000000001</v>
      </c>
      <c r="P21" s="194">
        <v>0.20330000000000001</v>
      </c>
    </row>
    <row r="22" spans="1:16" ht="15" customHeight="1">
      <c r="A22" s="190" t="s">
        <v>70</v>
      </c>
      <c r="B22" s="191">
        <v>438.25</v>
      </c>
      <c r="C22" s="192">
        <v>0.151</v>
      </c>
      <c r="D22" s="192">
        <v>0.113</v>
      </c>
      <c r="E22" s="192">
        <v>0.10390000000000001</v>
      </c>
      <c r="F22" s="192">
        <v>0.13020000000000001</v>
      </c>
      <c r="G22" s="192">
        <v>0.15029999999999999</v>
      </c>
      <c r="H22" s="192">
        <v>0.15029999999999999</v>
      </c>
      <c r="I22" s="192">
        <v>0.1502</v>
      </c>
      <c r="J22" s="193">
        <v>8.7099999999999997E-2</v>
      </c>
      <c r="K22" s="194">
        <v>0.151</v>
      </c>
      <c r="L22" s="194">
        <v>8.8300000000000003E-2</v>
      </c>
      <c r="M22" s="194">
        <v>9.5100000000000004E-2</v>
      </c>
      <c r="N22" s="194">
        <v>0.21929999999999999</v>
      </c>
      <c r="O22" s="194">
        <v>0.2198</v>
      </c>
      <c r="P22" s="194">
        <v>0.2107</v>
      </c>
    </row>
    <row r="23" spans="1:16" ht="15" customHeight="1">
      <c r="A23" s="190" t="s">
        <v>71</v>
      </c>
      <c r="B23" s="191">
        <v>463.375</v>
      </c>
      <c r="C23" s="192">
        <v>0.15659999999999999</v>
      </c>
      <c r="D23" s="192">
        <v>0.1186</v>
      </c>
      <c r="E23" s="192">
        <v>0.10929999999999999</v>
      </c>
      <c r="F23" s="192">
        <v>0.1353</v>
      </c>
      <c r="G23" s="192">
        <v>0.1545</v>
      </c>
      <c r="H23" s="192">
        <v>0.1545</v>
      </c>
      <c r="I23" s="192">
        <v>0.15440000000000001</v>
      </c>
      <c r="J23" s="193">
        <v>9.5000000000000001E-2</v>
      </c>
      <c r="K23" s="194">
        <v>0.15659999999999999</v>
      </c>
      <c r="L23" s="194">
        <v>9.0399999999999994E-2</v>
      </c>
      <c r="M23" s="194">
        <v>9.8400000000000001E-2</v>
      </c>
      <c r="N23" s="194">
        <v>0.23150000000000001</v>
      </c>
      <c r="O23" s="194">
        <v>0.23219999999999999</v>
      </c>
      <c r="P23" s="194">
        <v>0.22120000000000001</v>
      </c>
    </row>
    <row r="24" spans="1:16" ht="15" customHeight="1">
      <c r="A24" s="190" t="s">
        <v>72</v>
      </c>
      <c r="B24" s="191">
        <v>473.47500000000002</v>
      </c>
      <c r="C24" s="192">
        <v>0.1613</v>
      </c>
      <c r="D24" s="192">
        <v>0.12559999999999999</v>
      </c>
      <c r="E24" s="192">
        <v>0.1144</v>
      </c>
      <c r="F24" s="192">
        <v>0.14410000000000001</v>
      </c>
      <c r="G24" s="192">
        <v>0.15909999999999999</v>
      </c>
      <c r="H24" s="192">
        <v>0.15909999999999999</v>
      </c>
      <c r="I24" s="192">
        <v>0.159</v>
      </c>
      <c r="J24" s="193">
        <v>0.1053</v>
      </c>
      <c r="K24" s="194">
        <v>0.1613</v>
      </c>
      <c r="L24" s="194">
        <v>9.6699999999999994E-2</v>
      </c>
      <c r="M24" s="194">
        <v>0.1069</v>
      </c>
      <c r="N24" s="194">
        <v>0.23880000000000001</v>
      </c>
      <c r="O24" s="194">
        <v>0.2397</v>
      </c>
      <c r="P24" s="194">
        <v>0.22800000000000001</v>
      </c>
    </row>
    <row r="25" spans="1:16" ht="15" customHeight="1">
      <c r="A25" s="190" t="s">
        <v>73</v>
      </c>
      <c r="B25" s="191">
        <v>504.6</v>
      </c>
      <c r="C25" s="192">
        <v>0.1638</v>
      </c>
      <c r="D25" s="192">
        <v>0.1308</v>
      </c>
      <c r="E25" s="192">
        <v>0.12230000000000001</v>
      </c>
      <c r="F25" s="192">
        <v>0.14199999999999999</v>
      </c>
      <c r="G25" s="192">
        <v>0.1613</v>
      </c>
      <c r="H25" s="192">
        <v>0.1613</v>
      </c>
      <c r="I25" s="192">
        <v>0.16120000000000001</v>
      </c>
      <c r="J25" s="193">
        <v>0.11260000000000001</v>
      </c>
      <c r="K25" s="194">
        <v>0.1638</v>
      </c>
      <c r="L25" s="194">
        <v>0.10150000000000001</v>
      </c>
      <c r="M25" s="194">
        <v>0.1106</v>
      </c>
      <c r="N25" s="194">
        <v>0.24299999999999999</v>
      </c>
      <c r="O25" s="194">
        <v>0.24399999999999999</v>
      </c>
      <c r="P25" s="194">
        <v>0.23169999999999999</v>
      </c>
    </row>
    <row r="26" spans="1:16" ht="15" customHeight="1">
      <c r="A26" s="190" t="s">
        <v>74</v>
      </c>
      <c r="B26" s="191">
        <v>534.32500000000005</v>
      </c>
      <c r="C26" s="192">
        <v>0.1661</v>
      </c>
      <c r="D26" s="192">
        <v>0.1328</v>
      </c>
      <c r="E26" s="192">
        <v>0.121</v>
      </c>
      <c r="F26" s="192">
        <v>0.14860000000000001</v>
      </c>
      <c r="G26" s="192">
        <v>0.1643</v>
      </c>
      <c r="H26" s="192">
        <v>0.16439999999999999</v>
      </c>
      <c r="I26" s="192">
        <v>0.16420000000000001</v>
      </c>
      <c r="J26" s="193">
        <v>0.1132</v>
      </c>
      <c r="K26" s="194">
        <v>0.1661</v>
      </c>
      <c r="L26" s="194">
        <v>0.1007</v>
      </c>
      <c r="M26" s="194">
        <v>0.1143</v>
      </c>
      <c r="N26" s="194">
        <v>0.2447</v>
      </c>
      <c r="O26" s="194">
        <v>0.24590000000000001</v>
      </c>
      <c r="P26" s="194">
        <v>0.23480000000000001</v>
      </c>
    </row>
    <row r="27" spans="1:16" ht="15" customHeight="1">
      <c r="A27" s="190" t="s">
        <v>75</v>
      </c>
      <c r="B27" s="191">
        <v>546.57500000000005</v>
      </c>
      <c r="C27" s="192">
        <v>0.16830000000000001</v>
      </c>
      <c r="D27" s="192">
        <v>0.1358</v>
      </c>
      <c r="E27" s="192">
        <v>0.12330000000000001</v>
      </c>
      <c r="F27" s="192">
        <v>0.15160000000000001</v>
      </c>
      <c r="G27" s="192">
        <v>0.1666</v>
      </c>
      <c r="H27" s="192">
        <v>0.1666</v>
      </c>
      <c r="I27" s="192">
        <v>0.16650000000000001</v>
      </c>
      <c r="J27" s="193">
        <v>0.1111</v>
      </c>
      <c r="K27" s="194">
        <v>0.16830000000000001</v>
      </c>
      <c r="L27" s="194">
        <v>0.1057</v>
      </c>
      <c r="M27" s="194">
        <v>0.1205</v>
      </c>
      <c r="N27" s="194">
        <v>0.24610000000000001</v>
      </c>
      <c r="O27" s="194">
        <v>0.24729999999999999</v>
      </c>
      <c r="P27" s="194">
        <v>0.2366</v>
      </c>
    </row>
    <row r="28" spans="1:16" ht="15" customHeight="1">
      <c r="A28" s="190" t="s">
        <v>76</v>
      </c>
      <c r="B28" s="191">
        <v>585.67499999999995</v>
      </c>
      <c r="C28" s="192">
        <v>0.17</v>
      </c>
      <c r="D28" s="192">
        <v>0.13589999999999999</v>
      </c>
      <c r="E28" s="192">
        <v>0.1234</v>
      </c>
      <c r="F28" s="192">
        <v>0.15049999999999999</v>
      </c>
      <c r="G28" s="192">
        <v>0.16819999999999999</v>
      </c>
      <c r="H28" s="192">
        <v>0.16819999999999999</v>
      </c>
      <c r="I28" s="192">
        <v>0.1681</v>
      </c>
      <c r="J28" s="193">
        <v>0.1115</v>
      </c>
      <c r="K28" s="194">
        <v>0.17</v>
      </c>
      <c r="L28" s="194">
        <v>0.10780000000000001</v>
      </c>
      <c r="M28" s="194">
        <v>0.12239999999999999</v>
      </c>
      <c r="N28" s="194">
        <v>0.24809999999999999</v>
      </c>
      <c r="O28" s="194">
        <v>0.24940000000000001</v>
      </c>
      <c r="P28" s="194">
        <v>0.2387</v>
      </c>
    </row>
    <row r="29" spans="1:16" ht="15" customHeight="1">
      <c r="A29" s="190" t="s">
        <v>77</v>
      </c>
      <c r="B29" s="191">
        <v>618.20000000000005</v>
      </c>
      <c r="C29" s="192">
        <v>0.17199999999999999</v>
      </c>
      <c r="D29" s="192">
        <v>0.14180000000000001</v>
      </c>
      <c r="E29" s="192">
        <v>0.129</v>
      </c>
      <c r="F29" s="192">
        <v>0.15620000000000001</v>
      </c>
      <c r="G29" s="192">
        <v>0.17019999999999999</v>
      </c>
      <c r="H29" s="192">
        <v>0.17019999999999999</v>
      </c>
      <c r="I29" s="192">
        <v>0.1701</v>
      </c>
      <c r="J29" s="193">
        <v>0.11550000000000001</v>
      </c>
      <c r="K29" s="194">
        <v>0.17199999999999999</v>
      </c>
      <c r="L29" s="194">
        <v>0.1113</v>
      </c>
      <c r="M29" s="194">
        <v>0.13020000000000001</v>
      </c>
      <c r="N29" s="194">
        <v>0.25209999999999999</v>
      </c>
      <c r="O29" s="194">
        <v>0.25359999999999999</v>
      </c>
      <c r="P29" s="194">
        <v>0.24099999999999999</v>
      </c>
    </row>
    <row r="30" spans="1:16" ht="15" customHeight="1">
      <c r="A30" s="190" t="s">
        <v>78</v>
      </c>
      <c r="B30" s="191">
        <v>661.7</v>
      </c>
      <c r="C30" s="192">
        <v>0.17419999999999999</v>
      </c>
      <c r="D30" s="192">
        <v>0.14410000000000001</v>
      </c>
      <c r="E30" s="192">
        <v>0.13070000000000001</v>
      </c>
      <c r="F30" s="192">
        <v>0.158</v>
      </c>
      <c r="G30" s="192">
        <v>0.1726</v>
      </c>
      <c r="H30" s="192">
        <v>0.1726</v>
      </c>
      <c r="I30" s="192">
        <v>0.17249999999999999</v>
      </c>
      <c r="J30" s="193">
        <v>0.11749999999999999</v>
      </c>
      <c r="K30" s="194">
        <v>0.17419999999999999</v>
      </c>
      <c r="L30" s="194">
        <v>0.1149</v>
      </c>
      <c r="M30" s="194">
        <v>0.1366</v>
      </c>
      <c r="N30" s="194">
        <v>0.2525</v>
      </c>
      <c r="O30" s="194">
        <v>0.25380000000000003</v>
      </c>
      <c r="P30" s="194">
        <v>0.24460000000000001</v>
      </c>
    </row>
    <row r="31" spans="1:16" ht="15" customHeight="1">
      <c r="A31" s="190" t="s">
        <v>79</v>
      </c>
      <c r="B31" s="191">
        <v>709.32500000000005</v>
      </c>
      <c r="C31" s="192">
        <v>0.1772</v>
      </c>
      <c r="D31" s="192">
        <v>0.14610000000000001</v>
      </c>
      <c r="E31" s="192">
        <v>0.1303</v>
      </c>
      <c r="F31" s="192">
        <v>0.16059999999999999</v>
      </c>
      <c r="G31" s="192">
        <v>0.1749</v>
      </c>
      <c r="H31" s="192">
        <v>0.17499999999999999</v>
      </c>
      <c r="I31" s="192">
        <v>0.17480000000000001</v>
      </c>
      <c r="J31" s="193">
        <v>0.1207</v>
      </c>
      <c r="K31" s="194">
        <v>0.1772</v>
      </c>
      <c r="L31" s="194">
        <v>0.12139999999999999</v>
      </c>
      <c r="M31" s="194">
        <v>0.14230000000000001</v>
      </c>
      <c r="N31" s="194">
        <v>0.25309999999999999</v>
      </c>
      <c r="O31" s="194">
        <v>0.2545</v>
      </c>
      <c r="P31" s="194">
        <v>0.24679999999999999</v>
      </c>
    </row>
    <row r="32" spans="1:16" ht="15" customHeight="1">
      <c r="A32" s="190" t="s">
        <v>80</v>
      </c>
      <c r="B32" s="191">
        <v>780.47500000000002</v>
      </c>
      <c r="C32" s="192">
        <v>0.18099999999999999</v>
      </c>
      <c r="D32" s="192">
        <v>0.15010000000000001</v>
      </c>
      <c r="E32" s="192">
        <v>0.13650000000000001</v>
      </c>
      <c r="F32" s="192">
        <v>0.16239999999999999</v>
      </c>
      <c r="G32" s="192">
        <v>0.17810000000000001</v>
      </c>
      <c r="H32" s="192">
        <v>0.17810000000000001</v>
      </c>
      <c r="I32" s="192">
        <v>0.17799999999999999</v>
      </c>
      <c r="J32" s="193">
        <v>0.1174</v>
      </c>
      <c r="K32" s="194">
        <v>0.18099999999999999</v>
      </c>
      <c r="L32" s="194">
        <v>0.1255</v>
      </c>
      <c r="M32" s="194">
        <v>0.1464</v>
      </c>
      <c r="N32" s="194">
        <v>0.25519999999999998</v>
      </c>
      <c r="O32" s="194">
        <v>0.25659999999999999</v>
      </c>
      <c r="P32" s="194">
        <v>0.2482</v>
      </c>
    </row>
    <row r="33" spans="1:16" ht="15" customHeight="1">
      <c r="A33" s="190" t="s">
        <v>81</v>
      </c>
      <c r="B33" s="191">
        <v>836.52499999999998</v>
      </c>
      <c r="C33" s="192">
        <v>0.1865</v>
      </c>
      <c r="D33" s="192">
        <v>0.15340000000000001</v>
      </c>
      <c r="E33" s="192">
        <v>0.1409</v>
      </c>
      <c r="F33" s="192">
        <v>0.1656</v>
      </c>
      <c r="G33" s="192">
        <v>0.18290000000000001</v>
      </c>
      <c r="H33" s="192">
        <v>0.18290000000000001</v>
      </c>
      <c r="I33" s="192">
        <v>0.18279999999999999</v>
      </c>
      <c r="J33" s="193">
        <v>0.11890000000000001</v>
      </c>
      <c r="K33" s="194">
        <v>0.1865</v>
      </c>
      <c r="L33" s="194">
        <v>0.12870000000000001</v>
      </c>
      <c r="M33" s="194">
        <v>0.1484</v>
      </c>
      <c r="N33" s="194">
        <v>0.25900000000000001</v>
      </c>
      <c r="O33" s="194">
        <v>0.26</v>
      </c>
      <c r="P33" s="194">
        <v>0.252</v>
      </c>
    </row>
    <row r="34" spans="1:16" ht="15" customHeight="1">
      <c r="A34" s="190" t="s">
        <v>82</v>
      </c>
      <c r="B34" s="191">
        <v>897.57500000000005</v>
      </c>
      <c r="C34" s="192">
        <v>0.193</v>
      </c>
      <c r="D34" s="192">
        <v>0.159</v>
      </c>
      <c r="E34" s="192">
        <v>0.14760000000000001</v>
      </c>
      <c r="F34" s="192">
        <v>0.17030000000000001</v>
      </c>
      <c r="G34" s="192">
        <v>0.18859999999999999</v>
      </c>
      <c r="H34" s="192">
        <v>0.18859999999999999</v>
      </c>
      <c r="I34" s="192">
        <v>0.1885</v>
      </c>
      <c r="J34" s="193">
        <v>0.1231</v>
      </c>
      <c r="K34" s="194">
        <v>0.193</v>
      </c>
      <c r="L34" s="194">
        <v>0.13339999999999999</v>
      </c>
      <c r="M34" s="194">
        <v>0.15160000000000001</v>
      </c>
      <c r="N34" s="194">
        <v>0.26469999999999999</v>
      </c>
      <c r="O34" s="194">
        <v>0.26550000000000001</v>
      </c>
      <c r="P34" s="194">
        <v>0.25769999999999998</v>
      </c>
    </row>
    <row r="35" spans="1:16" ht="15" customHeight="1">
      <c r="A35" s="190" t="s">
        <v>83</v>
      </c>
      <c r="B35" s="191">
        <v>980.27499999999998</v>
      </c>
      <c r="C35" s="192">
        <v>0.20180000000000001</v>
      </c>
      <c r="D35" s="192">
        <v>0.1691</v>
      </c>
      <c r="E35" s="192">
        <v>0.156</v>
      </c>
      <c r="F35" s="192">
        <v>0.18160000000000001</v>
      </c>
      <c r="G35" s="192">
        <v>0.1966</v>
      </c>
      <c r="H35" s="192">
        <v>0.1966</v>
      </c>
      <c r="I35" s="192">
        <v>0.19650000000000001</v>
      </c>
      <c r="J35" s="193">
        <v>0.1305</v>
      </c>
      <c r="K35" s="194">
        <v>0.20180000000000001</v>
      </c>
      <c r="L35" s="194">
        <v>0.14269999999999999</v>
      </c>
      <c r="M35" s="194">
        <v>0.16320000000000001</v>
      </c>
      <c r="N35" s="194">
        <v>0.27479999999999999</v>
      </c>
      <c r="O35" s="194">
        <v>0.27550000000000002</v>
      </c>
      <c r="P35" s="194">
        <v>0.26769999999999999</v>
      </c>
    </row>
    <row r="36" spans="1:16" ht="15" customHeight="1">
      <c r="A36" s="190" t="s">
        <v>84</v>
      </c>
      <c r="B36" s="191">
        <v>1046.675</v>
      </c>
      <c r="C36" s="192">
        <v>0.21260000000000001</v>
      </c>
      <c r="D36" s="192">
        <v>0.17849999999999999</v>
      </c>
      <c r="E36" s="192">
        <v>0.16400000000000001</v>
      </c>
      <c r="F36" s="192">
        <v>0.19070000000000001</v>
      </c>
      <c r="G36" s="192">
        <v>0.2059</v>
      </c>
      <c r="H36" s="192">
        <v>0.2059</v>
      </c>
      <c r="I36" s="192">
        <v>0.20580000000000001</v>
      </c>
      <c r="J36" s="193">
        <v>0.13930000000000001</v>
      </c>
      <c r="K36" s="194">
        <v>0.21260000000000001</v>
      </c>
      <c r="L36" s="194">
        <v>0.1545</v>
      </c>
      <c r="M36" s="194">
        <v>0.17330000000000001</v>
      </c>
      <c r="N36" s="194">
        <v>0.28899999999999998</v>
      </c>
      <c r="O36" s="194">
        <v>0.28970000000000001</v>
      </c>
      <c r="P36" s="194">
        <v>0.28260000000000002</v>
      </c>
    </row>
    <row r="37" spans="1:16" ht="15" customHeight="1">
      <c r="A37" s="190" t="s">
        <v>85</v>
      </c>
      <c r="B37" s="191">
        <v>1116.55</v>
      </c>
      <c r="C37" s="192">
        <v>0.22339999999999999</v>
      </c>
      <c r="D37" s="192">
        <v>0.19089999999999999</v>
      </c>
      <c r="E37" s="192">
        <v>0.17419999999999999</v>
      </c>
      <c r="F37" s="192">
        <v>0.20250000000000001</v>
      </c>
      <c r="G37" s="192">
        <v>0.21510000000000001</v>
      </c>
      <c r="H37" s="192">
        <v>0.21510000000000001</v>
      </c>
      <c r="I37" s="192">
        <v>0.215</v>
      </c>
      <c r="J37" s="193">
        <v>0.14910000000000001</v>
      </c>
      <c r="K37" s="194">
        <v>0.22339999999999999</v>
      </c>
      <c r="L37" s="194">
        <v>0.1701</v>
      </c>
      <c r="M37" s="194">
        <v>0.18970000000000001</v>
      </c>
      <c r="N37" s="194">
        <v>0.30690000000000001</v>
      </c>
      <c r="O37" s="194">
        <v>0.30790000000000001</v>
      </c>
      <c r="P37" s="194">
        <v>0.30020000000000002</v>
      </c>
    </row>
    <row r="38" spans="1:16" ht="15" customHeight="1">
      <c r="A38" s="190" t="s">
        <v>86</v>
      </c>
      <c r="B38" s="191">
        <v>1216.25</v>
      </c>
      <c r="C38" s="192">
        <v>0.23400000000000001</v>
      </c>
      <c r="D38" s="192">
        <v>0.20330000000000001</v>
      </c>
      <c r="E38" s="192">
        <v>0.1908</v>
      </c>
      <c r="F38" s="192">
        <v>0.21049999999999999</v>
      </c>
      <c r="G38" s="192">
        <v>0.2233</v>
      </c>
      <c r="H38" s="192">
        <v>0.2233</v>
      </c>
      <c r="I38" s="192">
        <v>0.22320000000000001</v>
      </c>
      <c r="J38" s="193">
        <v>0.15609999999999999</v>
      </c>
      <c r="K38" s="194">
        <v>0.23400000000000001</v>
      </c>
      <c r="L38" s="194">
        <v>0.1832</v>
      </c>
      <c r="M38" s="194">
        <v>0.2021</v>
      </c>
      <c r="N38" s="194">
        <v>0.33019999999999999</v>
      </c>
      <c r="O38" s="194">
        <v>0.33329999999999999</v>
      </c>
      <c r="P38" s="194">
        <v>0.31469999999999998</v>
      </c>
    </row>
    <row r="39" spans="1:16" ht="15" customHeight="1">
      <c r="A39" s="190" t="s">
        <v>87</v>
      </c>
      <c r="B39" s="191">
        <v>1352.7249999999999</v>
      </c>
      <c r="C39" s="192">
        <v>0.2442</v>
      </c>
      <c r="D39" s="192">
        <v>0.21260000000000001</v>
      </c>
      <c r="E39" s="192">
        <v>0.20419999999999999</v>
      </c>
      <c r="F39" s="192">
        <v>0.21659999999999999</v>
      </c>
      <c r="G39" s="192">
        <v>0.23169999999999999</v>
      </c>
      <c r="H39" s="192">
        <v>0.23169999999999999</v>
      </c>
      <c r="I39" s="192">
        <v>0.2316</v>
      </c>
      <c r="J39" s="193">
        <v>0.15939999999999999</v>
      </c>
      <c r="K39" s="194">
        <v>0.2442</v>
      </c>
      <c r="L39" s="194">
        <v>0.1938</v>
      </c>
      <c r="M39" s="194">
        <v>0.21379999999999999</v>
      </c>
      <c r="N39" s="194">
        <v>0.35149999999999998</v>
      </c>
      <c r="O39" s="194">
        <v>0.3569</v>
      </c>
      <c r="P39" s="194">
        <v>0.32800000000000001</v>
      </c>
    </row>
    <row r="40" spans="1:16" ht="15" customHeight="1">
      <c r="A40" s="190" t="s">
        <v>88</v>
      </c>
      <c r="B40" s="191">
        <v>1482.85</v>
      </c>
      <c r="C40" s="192">
        <v>0.2616</v>
      </c>
      <c r="D40" s="192">
        <v>0.23039999999999999</v>
      </c>
      <c r="E40" s="192">
        <v>0.21809999999999999</v>
      </c>
      <c r="F40" s="192">
        <v>0.23599999999999999</v>
      </c>
      <c r="G40" s="192">
        <v>0.25040000000000001</v>
      </c>
      <c r="H40" s="192">
        <v>0.25040000000000001</v>
      </c>
      <c r="I40" s="192">
        <v>0.25030000000000002</v>
      </c>
      <c r="J40" s="193">
        <v>0.1744</v>
      </c>
      <c r="K40" s="194">
        <v>0.2616</v>
      </c>
      <c r="L40" s="194">
        <v>0.20569999999999999</v>
      </c>
      <c r="M40" s="194">
        <v>0.2261</v>
      </c>
      <c r="N40" s="194">
        <v>0.3725</v>
      </c>
      <c r="O40" s="194">
        <v>0.37709999999999999</v>
      </c>
      <c r="P40" s="194">
        <v>0.3533</v>
      </c>
    </row>
    <row r="41" spans="1:16" ht="15" customHeight="1">
      <c r="A41" s="190" t="s">
        <v>89</v>
      </c>
      <c r="B41" s="191">
        <v>1606.925</v>
      </c>
      <c r="C41" s="192">
        <v>0.28860000000000002</v>
      </c>
      <c r="D41" s="192">
        <v>0.25280000000000002</v>
      </c>
      <c r="E41" s="192">
        <v>0.23760000000000001</v>
      </c>
      <c r="F41" s="192">
        <v>0.2586</v>
      </c>
      <c r="G41" s="192">
        <v>0.2762</v>
      </c>
      <c r="H41" s="192">
        <v>0.2762</v>
      </c>
      <c r="I41" s="192">
        <v>0.27610000000000001</v>
      </c>
      <c r="J41" s="193">
        <v>0.19339999999999999</v>
      </c>
      <c r="K41" s="194">
        <v>0.28860000000000002</v>
      </c>
      <c r="L41" s="194">
        <v>0.22109999999999999</v>
      </c>
      <c r="M41" s="194">
        <v>0.24099999999999999</v>
      </c>
      <c r="N41" s="194">
        <v>0.40489999999999998</v>
      </c>
      <c r="O41" s="194">
        <v>0.4083</v>
      </c>
      <c r="P41" s="194">
        <v>0.39240000000000003</v>
      </c>
    </row>
    <row r="42" spans="1:16" ht="15" customHeight="1">
      <c r="A42" s="190" t="s">
        <v>90</v>
      </c>
      <c r="B42" s="191">
        <v>1786.1</v>
      </c>
      <c r="C42" s="192">
        <v>0.30869999999999997</v>
      </c>
      <c r="D42" s="192">
        <v>0.27089999999999997</v>
      </c>
      <c r="E42" s="192">
        <v>0.2525</v>
      </c>
      <c r="F42" s="192">
        <v>0.27729999999999999</v>
      </c>
      <c r="G42" s="192">
        <v>0.29420000000000002</v>
      </c>
      <c r="H42" s="192">
        <v>0.29420000000000002</v>
      </c>
      <c r="I42" s="192">
        <v>0.29409999999999997</v>
      </c>
      <c r="J42" s="193">
        <v>0.20860000000000001</v>
      </c>
      <c r="K42" s="194">
        <v>0.30869999999999997</v>
      </c>
      <c r="L42" s="194">
        <v>0.23949999999999999</v>
      </c>
      <c r="M42" s="194">
        <v>0.26240000000000002</v>
      </c>
      <c r="N42" s="194">
        <v>0.43020000000000003</v>
      </c>
      <c r="O42" s="194">
        <v>0.43419999999999997</v>
      </c>
      <c r="P42" s="194">
        <v>0.41620000000000001</v>
      </c>
    </row>
    <row r="43" spans="1:16" ht="15" customHeight="1">
      <c r="A43" s="190" t="s">
        <v>91</v>
      </c>
      <c r="B43" s="191">
        <v>471.65</v>
      </c>
      <c r="C43" s="192">
        <v>0.318</v>
      </c>
      <c r="D43" s="192">
        <v>0.27760000000000001</v>
      </c>
      <c r="E43" s="192">
        <v>0.25740000000000002</v>
      </c>
      <c r="F43" s="192">
        <v>0.28439999999999999</v>
      </c>
      <c r="G43" s="192">
        <v>0.3034</v>
      </c>
      <c r="H43" s="192">
        <v>0.3034</v>
      </c>
      <c r="I43" s="192">
        <v>0.30330000000000001</v>
      </c>
      <c r="J43" s="193">
        <v>0.21629999999999999</v>
      </c>
      <c r="K43" s="194">
        <v>0.318</v>
      </c>
      <c r="L43" s="194">
        <v>0.2467</v>
      </c>
      <c r="M43" s="194">
        <v>0.2681</v>
      </c>
      <c r="N43" s="194">
        <v>0.44419999999999998</v>
      </c>
      <c r="O43" s="194">
        <v>0.44969999999999999</v>
      </c>
      <c r="P43" s="194">
        <v>0.4274</v>
      </c>
    </row>
    <row r="44" spans="1:16" ht="15" customHeight="1">
      <c r="A44" s="190" t="s">
        <v>92</v>
      </c>
      <c r="B44" s="191">
        <v>2024.325</v>
      </c>
      <c r="C44" s="192">
        <v>0.33100000000000002</v>
      </c>
      <c r="D44" s="192">
        <v>0.29060000000000002</v>
      </c>
      <c r="E44" s="192">
        <v>0.27250000000000002</v>
      </c>
      <c r="F44" s="192">
        <v>0.29680000000000001</v>
      </c>
      <c r="G44" s="192">
        <v>0.31630000000000003</v>
      </c>
      <c r="H44" s="192">
        <v>0.31640000000000001</v>
      </c>
      <c r="I44" s="192">
        <v>0.31619999999999998</v>
      </c>
      <c r="J44" s="193">
        <v>0.22370000000000001</v>
      </c>
      <c r="K44" s="194">
        <v>0.33100000000000002</v>
      </c>
      <c r="L44" s="194">
        <v>0.25819999999999999</v>
      </c>
      <c r="M44" s="194">
        <v>0.28179999999999999</v>
      </c>
      <c r="N44" s="194">
        <v>0.4632</v>
      </c>
      <c r="O44" s="194">
        <v>0.46960000000000002</v>
      </c>
      <c r="P44" s="194">
        <v>0.44090000000000001</v>
      </c>
    </row>
    <row r="45" spans="1:16" ht="15" customHeight="1">
      <c r="A45" s="190" t="s">
        <v>93</v>
      </c>
      <c r="B45" s="191">
        <v>2273.4499999999998</v>
      </c>
      <c r="C45" s="192">
        <v>0.3533</v>
      </c>
      <c r="D45" s="192">
        <v>0.30880000000000002</v>
      </c>
      <c r="E45" s="192">
        <v>0.29110000000000003</v>
      </c>
      <c r="F45" s="192">
        <v>0.31440000000000001</v>
      </c>
      <c r="G45" s="192">
        <v>0.33750000000000002</v>
      </c>
      <c r="H45" s="192">
        <v>0.33760000000000001</v>
      </c>
      <c r="I45" s="192">
        <v>0.33739999999999998</v>
      </c>
      <c r="J45" s="193">
        <v>0.2379</v>
      </c>
      <c r="K45" s="194">
        <v>0.3533</v>
      </c>
      <c r="L45" s="194">
        <v>0.27460000000000001</v>
      </c>
      <c r="M45" s="194">
        <v>0.29759999999999998</v>
      </c>
      <c r="N45" s="194">
        <v>0.49180000000000001</v>
      </c>
      <c r="O45" s="194">
        <v>0.50070000000000003</v>
      </c>
      <c r="P45" s="194">
        <v>0.46339999999999998</v>
      </c>
    </row>
    <row r="46" spans="1:16" ht="15" customHeight="1">
      <c r="A46" s="190" t="s">
        <v>94</v>
      </c>
      <c r="B46" s="191">
        <v>2565.5749999999998</v>
      </c>
      <c r="C46" s="192">
        <v>0.38179999999999997</v>
      </c>
      <c r="D46" s="192">
        <v>0.33560000000000001</v>
      </c>
      <c r="E46" s="192">
        <v>0.31490000000000001</v>
      </c>
      <c r="F46" s="192">
        <v>0.34239999999999998</v>
      </c>
      <c r="G46" s="192">
        <v>0.36549999999999999</v>
      </c>
      <c r="H46" s="192">
        <v>0.36559999999999998</v>
      </c>
      <c r="I46" s="192">
        <v>0.3654</v>
      </c>
      <c r="J46" s="193">
        <v>0.25969999999999999</v>
      </c>
      <c r="K46" s="194">
        <v>0.38179999999999997</v>
      </c>
      <c r="L46" s="194">
        <v>0.29220000000000002</v>
      </c>
      <c r="M46" s="194">
        <v>0.32090000000000002</v>
      </c>
      <c r="N46" s="194">
        <v>0.52569999999999995</v>
      </c>
      <c r="O46" s="194">
        <v>0.53500000000000003</v>
      </c>
      <c r="P46" s="194">
        <v>0.49440000000000001</v>
      </c>
    </row>
    <row r="47" spans="1:16" ht="15" customHeight="1">
      <c r="A47" s="190" t="s">
        <v>95</v>
      </c>
      <c r="B47" s="191">
        <v>2791.9</v>
      </c>
      <c r="C47" s="192">
        <v>0.41510000000000002</v>
      </c>
      <c r="D47" s="192">
        <v>0.37109999999999999</v>
      </c>
      <c r="E47" s="192">
        <v>0.34849999999999998</v>
      </c>
      <c r="F47" s="192">
        <v>0.37830000000000003</v>
      </c>
      <c r="G47" s="192">
        <v>0.4042</v>
      </c>
      <c r="H47" s="192">
        <v>0.40429999999999999</v>
      </c>
      <c r="I47" s="192">
        <v>0.40410000000000001</v>
      </c>
      <c r="J47" s="193">
        <v>0.28889999999999999</v>
      </c>
      <c r="K47" s="194">
        <v>0.41510000000000002</v>
      </c>
      <c r="L47" s="194">
        <v>0.31719999999999998</v>
      </c>
      <c r="M47" s="194">
        <v>0.34429999999999999</v>
      </c>
      <c r="N47" s="194">
        <v>0.56520000000000004</v>
      </c>
      <c r="O47" s="194">
        <v>0.57210000000000005</v>
      </c>
      <c r="P47" s="194">
        <v>0.53920000000000001</v>
      </c>
    </row>
    <row r="48" spans="1:16" ht="15" customHeight="1">
      <c r="A48" s="190" t="s">
        <v>96</v>
      </c>
      <c r="B48" s="191">
        <v>3133.2249999999999</v>
      </c>
      <c r="C48" s="192">
        <v>0.45590000000000003</v>
      </c>
      <c r="D48" s="192">
        <v>0.41220000000000001</v>
      </c>
      <c r="E48" s="192">
        <v>0.38650000000000001</v>
      </c>
      <c r="F48" s="192">
        <v>0.42059999999999997</v>
      </c>
      <c r="G48" s="192">
        <v>0.44359999999999999</v>
      </c>
      <c r="H48" s="192">
        <v>0.44359999999999999</v>
      </c>
      <c r="I48" s="192">
        <v>0.44340000000000002</v>
      </c>
      <c r="J48" s="193">
        <v>0.32300000000000001</v>
      </c>
      <c r="K48" s="194">
        <v>0.45590000000000003</v>
      </c>
      <c r="L48" s="194">
        <v>0.34599999999999997</v>
      </c>
      <c r="M48" s="194">
        <v>0.37530000000000002</v>
      </c>
      <c r="N48" s="194">
        <v>0.61550000000000005</v>
      </c>
      <c r="O48" s="194">
        <v>0.62229999999999996</v>
      </c>
      <c r="P48" s="194">
        <v>0.58709999999999996</v>
      </c>
    </row>
    <row r="49" spans="1:16" ht="15" customHeight="1">
      <c r="A49" s="190" t="s">
        <v>97</v>
      </c>
      <c r="B49" s="191">
        <v>3313.35</v>
      </c>
      <c r="C49" s="192">
        <v>0.48759999999999998</v>
      </c>
      <c r="D49" s="192">
        <v>0.44390000000000002</v>
      </c>
      <c r="E49" s="192">
        <v>0.42099999999999999</v>
      </c>
      <c r="F49" s="192">
        <v>0.45200000000000001</v>
      </c>
      <c r="G49" s="192">
        <v>0.47110000000000002</v>
      </c>
      <c r="H49" s="192">
        <v>0.47110000000000002</v>
      </c>
      <c r="I49" s="192">
        <v>0.47089999999999999</v>
      </c>
      <c r="J49" s="193">
        <v>0.35199999999999998</v>
      </c>
      <c r="K49" s="194">
        <v>0.48759999999999998</v>
      </c>
      <c r="L49" s="194">
        <v>0.36370000000000002</v>
      </c>
      <c r="M49" s="194">
        <v>0.39419999999999999</v>
      </c>
      <c r="N49" s="194">
        <v>0.66369999999999996</v>
      </c>
      <c r="O49" s="194">
        <v>0.67030000000000001</v>
      </c>
      <c r="P49" s="194">
        <v>0.62919999999999998</v>
      </c>
    </row>
    <row r="50" spans="1:16" ht="15" customHeight="1">
      <c r="A50" s="190" t="s">
        <v>98</v>
      </c>
      <c r="B50" s="191">
        <v>3536</v>
      </c>
      <c r="C50" s="192">
        <v>0.50890000000000002</v>
      </c>
      <c r="D50" s="192">
        <v>0.4657</v>
      </c>
      <c r="E50" s="192">
        <v>0.44169999999999998</v>
      </c>
      <c r="F50" s="192">
        <v>0.47470000000000001</v>
      </c>
      <c r="G50" s="192">
        <v>0.49259999999999998</v>
      </c>
      <c r="H50" s="192">
        <v>0.49259999999999998</v>
      </c>
      <c r="I50" s="192">
        <v>0.4924</v>
      </c>
      <c r="J50" s="193">
        <v>0.37019999999999997</v>
      </c>
      <c r="K50" s="194">
        <v>0.50890000000000002</v>
      </c>
      <c r="L50" s="194">
        <v>0.37569999999999998</v>
      </c>
      <c r="M50" s="194">
        <v>0.40539999999999998</v>
      </c>
      <c r="N50" s="194">
        <v>0.70279999999999998</v>
      </c>
      <c r="O50" s="194">
        <v>0.71060000000000001</v>
      </c>
      <c r="P50" s="194">
        <v>0.65100000000000002</v>
      </c>
    </row>
    <row r="51" spans="1:16" ht="15" customHeight="1">
      <c r="A51" s="190" t="s">
        <v>99</v>
      </c>
      <c r="B51" s="191">
        <v>3949.1750000000002</v>
      </c>
      <c r="C51" s="192">
        <v>0.52710000000000001</v>
      </c>
      <c r="D51" s="192">
        <v>0.48799999999999999</v>
      </c>
      <c r="E51" s="192">
        <v>0.46460000000000001</v>
      </c>
      <c r="F51" s="192">
        <v>0.49709999999999999</v>
      </c>
      <c r="G51" s="192">
        <v>0.51149999999999995</v>
      </c>
      <c r="H51" s="192">
        <v>0.51149999999999995</v>
      </c>
      <c r="I51" s="192">
        <v>0.51129999999999998</v>
      </c>
      <c r="J51" s="193">
        <v>0.38950000000000001</v>
      </c>
      <c r="K51" s="194">
        <v>0.52710000000000001</v>
      </c>
      <c r="L51" s="194">
        <v>0.38579999999999998</v>
      </c>
      <c r="M51" s="194">
        <v>0.42820000000000003</v>
      </c>
      <c r="N51" s="194">
        <v>0.73140000000000005</v>
      </c>
      <c r="O51" s="194">
        <v>0.74150000000000005</v>
      </c>
      <c r="P51" s="194">
        <v>0.66890000000000005</v>
      </c>
    </row>
    <row r="52" spans="1:16" ht="15" customHeight="1">
      <c r="A52" s="190" t="s">
        <v>100</v>
      </c>
      <c r="B52" s="191">
        <v>4265.125</v>
      </c>
      <c r="C52" s="192">
        <v>0.54469999999999996</v>
      </c>
      <c r="D52" s="192">
        <v>0.50590000000000002</v>
      </c>
      <c r="E52" s="192">
        <v>0.48270000000000002</v>
      </c>
      <c r="F52" s="192">
        <v>0.51500000000000001</v>
      </c>
      <c r="G52" s="192">
        <v>0.52939999999999998</v>
      </c>
      <c r="H52" s="192">
        <v>0.52939999999999998</v>
      </c>
      <c r="I52" s="192">
        <v>0.52910000000000001</v>
      </c>
      <c r="J52" s="193">
        <v>0.40600000000000003</v>
      </c>
      <c r="K52" s="194">
        <v>0.54469999999999996</v>
      </c>
      <c r="L52" s="194">
        <v>0.40229999999999999</v>
      </c>
      <c r="M52" s="194">
        <v>0.44650000000000001</v>
      </c>
      <c r="N52" s="194">
        <v>0.73819999999999997</v>
      </c>
      <c r="O52" s="194">
        <v>0.74739999999999995</v>
      </c>
      <c r="P52" s="194">
        <v>0.68379999999999996</v>
      </c>
    </row>
    <row r="53" spans="1:16" ht="15" customHeight="1">
      <c r="A53" s="190" t="s">
        <v>101</v>
      </c>
      <c r="B53" s="191">
        <v>4526.25</v>
      </c>
      <c r="C53" s="192">
        <v>0.55689999999999995</v>
      </c>
      <c r="D53" s="192">
        <v>0.51649999999999996</v>
      </c>
      <c r="E53" s="192">
        <v>0.49349999999999999</v>
      </c>
      <c r="F53" s="192">
        <v>0.52580000000000005</v>
      </c>
      <c r="G53" s="192">
        <v>0.54320000000000002</v>
      </c>
      <c r="H53" s="192">
        <v>0.54320000000000002</v>
      </c>
      <c r="I53" s="192">
        <v>0.54290000000000005</v>
      </c>
      <c r="J53" s="193">
        <v>0.42059999999999997</v>
      </c>
      <c r="K53" s="194">
        <v>0.55689999999999995</v>
      </c>
      <c r="L53" s="194">
        <v>0.40720000000000001</v>
      </c>
      <c r="M53" s="194">
        <v>0.44640000000000002</v>
      </c>
      <c r="N53" s="194">
        <v>0.73299999999999998</v>
      </c>
      <c r="O53" s="194">
        <v>0.7389</v>
      </c>
      <c r="P53" s="194">
        <v>0.69210000000000005</v>
      </c>
    </row>
    <row r="54" spans="1:16" ht="15" customHeight="1">
      <c r="A54" s="190" t="s">
        <v>102</v>
      </c>
      <c r="B54" s="191">
        <v>4767.6499999999996</v>
      </c>
      <c r="C54" s="192">
        <v>0.56940000000000002</v>
      </c>
      <c r="D54" s="192">
        <v>0.53139999999999998</v>
      </c>
      <c r="E54" s="192">
        <v>0.50080000000000002</v>
      </c>
      <c r="F54" s="192">
        <v>0.5444</v>
      </c>
      <c r="G54" s="192">
        <v>0.55710000000000004</v>
      </c>
      <c r="H54" s="192">
        <v>0.55720000000000003</v>
      </c>
      <c r="I54" s="192">
        <v>0.55689999999999995</v>
      </c>
      <c r="J54" s="193">
        <v>0.44209999999999999</v>
      </c>
      <c r="K54" s="194">
        <v>0.56940000000000002</v>
      </c>
      <c r="L54" s="194">
        <v>0.4088</v>
      </c>
      <c r="M54" s="194">
        <v>0.45600000000000002</v>
      </c>
      <c r="N54" s="194">
        <v>0.7258</v>
      </c>
      <c r="O54" s="194">
        <v>0.72950000000000004</v>
      </c>
      <c r="P54" s="194">
        <v>0.7016</v>
      </c>
    </row>
    <row r="55" spans="1:16" ht="15" customHeight="1">
      <c r="A55" s="190" t="s">
        <v>30</v>
      </c>
      <c r="B55" s="191">
        <v>5138.55</v>
      </c>
      <c r="C55" s="192">
        <v>0.58779999999999999</v>
      </c>
      <c r="D55" s="192">
        <v>0.54969999999999997</v>
      </c>
      <c r="E55" s="192">
        <v>0.51339999999999997</v>
      </c>
      <c r="F55" s="192">
        <v>0.56459999999999999</v>
      </c>
      <c r="G55" s="192">
        <v>0.57830000000000004</v>
      </c>
      <c r="H55" s="192">
        <v>0.57840000000000003</v>
      </c>
      <c r="I55" s="192">
        <v>0.57789999999999997</v>
      </c>
      <c r="J55" s="193">
        <v>0.45900000000000002</v>
      </c>
      <c r="K55" s="194">
        <v>0.58779999999999999</v>
      </c>
      <c r="L55" s="194">
        <v>0.42170000000000002</v>
      </c>
      <c r="M55" s="194">
        <v>0.47370000000000001</v>
      </c>
      <c r="N55" s="194">
        <v>0.72719999999999996</v>
      </c>
      <c r="O55" s="194">
        <v>0.72819999999999996</v>
      </c>
      <c r="P55" s="194">
        <v>0.72160000000000002</v>
      </c>
    </row>
    <row r="56" spans="1:16" ht="15" customHeight="1">
      <c r="A56" s="190" t="s">
        <v>103</v>
      </c>
      <c r="B56" s="191">
        <v>5554.6750000000002</v>
      </c>
      <c r="C56" s="192">
        <v>0.61160000000000003</v>
      </c>
      <c r="D56" s="192">
        <v>0.57140000000000002</v>
      </c>
      <c r="E56" s="192">
        <v>0.53320000000000001</v>
      </c>
      <c r="F56" s="192">
        <v>0.58660000000000001</v>
      </c>
      <c r="G56" s="192">
        <v>0.60399999999999998</v>
      </c>
      <c r="H56" s="192">
        <v>0.60409999999999997</v>
      </c>
      <c r="I56" s="192">
        <v>0.60309999999999997</v>
      </c>
      <c r="J56" s="193">
        <v>0.47820000000000001</v>
      </c>
      <c r="K56" s="194">
        <v>0.61160000000000003</v>
      </c>
      <c r="L56" s="194">
        <v>0.43240000000000001</v>
      </c>
      <c r="M56" s="194">
        <v>0.48180000000000001</v>
      </c>
      <c r="N56" s="194">
        <v>0.74370000000000003</v>
      </c>
      <c r="O56" s="194">
        <v>0.74339999999999995</v>
      </c>
      <c r="P56" s="194">
        <v>0.74550000000000005</v>
      </c>
    </row>
    <row r="57" spans="1:16" ht="15" customHeight="1">
      <c r="A57" s="190" t="s">
        <v>104</v>
      </c>
      <c r="B57" s="191">
        <v>5898.75</v>
      </c>
      <c r="C57" s="192">
        <v>0.63400000000000001</v>
      </c>
      <c r="D57" s="192">
        <v>0.58799999999999997</v>
      </c>
      <c r="E57" s="192">
        <v>0.55149999999999999</v>
      </c>
      <c r="F57" s="192">
        <v>0.60040000000000004</v>
      </c>
      <c r="G57" s="192">
        <v>0.62860000000000005</v>
      </c>
      <c r="H57" s="192">
        <v>0.62880000000000003</v>
      </c>
      <c r="I57" s="192">
        <v>0.62729999999999997</v>
      </c>
      <c r="J57" s="193">
        <v>0.50139999999999996</v>
      </c>
      <c r="K57" s="194">
        <v>0.63400000000000001</v>
      </c>
      <c r="L57" s="194">
        <v>0.44419999999999998</v>
      </c>
      <c r="M57" s="194">
        <v>0.4834</v>
      </c>
      <c r="N57" s="194">
        <v>0.75700000000000001</v>
      </c>
      <c r="O57" s="194">
        <v>0.75570000000000004</v>
      </c>
      <c r="P57" s="194">
        <v>0.76459999999999995</v>
      </c>
    </row>
    <row r="58" spans="1:16" ht="15" customHeight="1">
      <c r="A58" s="190" t="s">
        <v>105</v>
      </c>
      <c r="B58" s="191">
        <v>6093.1750000000002</v>
      </c>
      <c r="C58" s="192">
        <v>0.65659999999999996</v>
      </c>
      <c r="D58" s="192">
        <v>0.61429999999999996</v>
      </c>
      <c r="E58" s="192">
        <v>0.57879999999999998</v>
      </c>
      <c r="F58" s="192">
        <v>0.62429999999999997</v>
      </c>
      <c r="G58" s="192">
        <v>0.65359999999999996</v>
      </c>
      <c r="H58" s="192">
        <v>0.65380000000000005</v>
      </c>
      <c r="I58" s="192">
        <v>0.65200000000000002</v>
      </c>
      <c r="J58" s="193">
        <v>0.52239999999999998</v>
      </c>
      <c r="K58" s="194">
        <v>0.65659999999999996</v>
      </c>
      <c r="L58" s="194">
        <v>0.47089999999999999</v>
      </c>
      <c r="M58" s="194">
        <v>0.50839999999999996</v>
      </c>
      <c r="N58" s="194">
        <v>0.77490000000000003</v>
      </c>
      <c r="O58" s="194">
        <v>0.7732</v>
      </c>
      <c r="P58" s="194">
        <v>0.78420000000000001</v>
      </c>
    </row>
    <row r="59" spans="1:16" ht="15" customHeight="1">
      <c r="A59" s="190" t="s">
        <v>106</v>
      </c>
      <c r="B59" s="191">
        <v>6416.25</v>
      </c>
      <c r="C59" s="192">
        <v>0.67300000000000004</v>
      </c>
      <c r="D59" s="192">
        <v>0.63929999999999998</v>
      </c>
      <c r="E59" s="192">
        <v>0.58799999999999997</v>
      </c>
      <c r="F59" s="192">
        <v>0.65500000000000003</v>
      </c>
      <c r="G59" s="192">
        <v>0.67069999999999996</v>
      </c>
      <c r="H59" s="192">
        <v>0.67100000000000004</v>
      </c>
      <c r="I59" s="192">
        <v>0.66890000000000005</v>
      </c>
      <c r="J59" s="193">
        <v>0.53779999999999994</v>
      </c>
      <c r="K59" s="194">
        <v>0.67300000000000004</v>
      </c>
      <c r="L59" s="194">
        <v>0.48759999999999998</v>
      </c>
      <c r="M59" s="194">
        <v>0.55320000000000003</v>
      </c>
      <c r="N59" s="194">
        <v>0.78680000000000005</v>
      </c>
      <c r="O59" s="194">
        <v>0.78590000000000004</v>
      </c>
      <c r="P59" s="194">
        <v>0.79069999999999996</v>
      </c>
    </row>
    <row r="60" spans="1:16" ht="15" customHeight="1">
      <c r="A60" s="190" t="s">
        <v>107</v>
      </c>
      <c r="B60" s="191">
        <v>6775.3249999999998</v>
      </c>
      <c r="C60" s="192">
        <v>0.68879999999999997</v>
      </c>
      <c r="D60" s="192">
        <v>0.65820000000000001</v>
      </c>
      <c r="E60" s="192">
        <v>0.59389999999999998</v>
      </c>
      <c r="F60" s="192">
        <v>0.67730000000000001</v>
      </c>
      <c r="G60" s="192">
        <v>0.68789999999999996</v>
      </c>
      <c r="H60" s="192">
        <v>0.68840000000000001</v>
      </c>
      <c r="I60" s="192">
        <v>0.68559999999999999</v>
      </c>
      <c r="J60" s="193">
        <v>0.55459999999999998</v>
      </c>
      <c r="K60" s="194">
        <v>0.68879999999999997</v>
      </c>
      <c r="L60" s="194">
        <v>0.51300000000000001</v>
      </c>
      <c r="M60" s="194">
        <v>0.59599999999999997</v>
      </c>
      <c r="N60" s="194">
        <v>0.80569999999999997</v>
      </c>
      <c r="O60" s="194">
        <v>0.80630000000000002</v>
      </c>
      <c r="P60" s="194">
        <v>0.80349999999999999</v>
      </c>
    </row>
    <row r="61" spans="1:16" ht="15" customHeight="1">
      <c r="A61" s="190" t="s">
        <v>108</v>
      </c>
      <c r="B61" s="191">
        <v>7176.85</v>
      </c>
      <c r="C61" s="192">
        <v>0.70379999999999998</v>
      </c>
      <c r="D61" s="192">
        <v>0.66979999999999995</v>
      </c>
      <c r="E61" s="192">
        <v>0.59950000000000003</v>
      </c>
      <c r="F61" s="192">
        <v>0.68910000000000005</v>
      </c>
      <c r="G61" s="192">
        <v>0.70230000000000004</v>
      </c>
      <c r="H61" s="192">
        <v>0.70289999999999997</v>
      </c>
      <c r="I61" s="192">
        <v>0.69920000000000004</v>
      </c>
      <c r="J61" s="193">
        <v>0.56889999999999996</v>
      </c>
      <c r="K61" s="194">
        <v>0.70379999999999998</v>
      </c>
      <c r="L61" s="194">
        <v>0.53610000000000002</v>
      </c>
      <c r="M61" s="194">
        <v>0.60240000000000005</v>
      </c>
      <c r="N61" s="194">
        <v>0.82499999999999996</v>
      </c>
      <c r="O61" s="194">
        <v>0.82699999999999996</v>
      </c>
      <c r="P61" s="194">
        <v>0.81740000000000002</v>
      </c>
    </row>
    <row r="62" spans="1:16" ht="15" customHeight="1">
      <c r="A62" s="190" t="s">
        <v>109</v>
      </c>
      <c r="B62" s="191">
        <v>7560.4250000000002</v>
      </c>
      <c r="C62" s="192">
        <v>0.71879999999999999</v>
      </c>
      <c r="D62" s="192">
        <v>0.68969999999999998</v>
      </c>
      <c r="E62" s="192">
        <v>0.61109999999999998</v>
      </c>
      <c r="F62" s="192">
        <v>0.7097</v>
      </c>
      <c r="G62" s="192">
        <v>0.71740000000000004</v>
      </c>
      <c r="H62" s="192">
        <v>0.71809999999999996</v>
      </c>
      <c r="I62" s="192">
        <v>0.71430000000000005</v>
      </c>
      <c r="J62" s="193">
        <v>0.58840000000000003</v>
      </c>
      <c r="K62" s="194">
        <v>0.71879999999999999</v>
      </c>
      <c r="L62" s="194">
        <v>0.55310000000000004</v>
      </c>
      <c r="M62" s="194">
        <v>0.64290000000000003</v>
      </c>
      <c r="N62" s="194">
        <v>0.84599999999999997</v>
      </c>
      <c r="O62" s="194">
        <v>0.84789999999999999</v>
      </c>
      <c r="P62" s="194">
        <v>0.84040000000000004</v>
      </c>
    </row>
    <row r="63" spans="1:16" ht="15" customHeight="1">
      <c r="A63" s="190" t="s">
        <v>110</v>
      </c>
      <c r="B63" s="191">
        <v>7951.3249999999998</v>
      </c>
      <c r="C63" s="192">
        <v>0.73229999999999995</v>
      </c>
      <c r="D63" s="192">
        <v>0.70420000000000005</v>
      </c>
      <c r="E63" s="192">
        <v>0.62429999999999997</v>
      </c>
      <c r="F63" s="192">
        <v>0.72319999999999995</v>
      </c>
      <c r="G63" s="192">
        <v>0.73199999999999998</v>
      </c>
      <c r="H63" s="192">
        <v>0.73260000000000003</v>
      </c>
      <c r="I63" s="192">
        <v>0.7288</v>
      </c>
      <c r="J63" s="193">
        <v>0.60560000000000003</v>
      </c>
      <c r="K63" s="194">
        <v>0.73229999999999995</v>
      </c>
      <c r="L63" s="194">
        <v>0.57940000000000003</v>
      </c>
      <c r="M63" s="194">
        <v>0.66220000000000001</v>
      </c>
      <c r="N63" s="194">
        <v>0.85670000000000002</v>
      </c>
      <c r="O63" s="194">
        <v>0.86029999999999995</v>
      </c>
      <c r="P63" s="194">
        <v>0.84719999999999995</v>
      </c>
    </row>
    <row r="64" spans="1:16" ht="15" customHeight="1">
      <c r="A64" s="190" t="s">
        <v>111</v>
      </c>
      <c r="B64" s="191">
        <v>8451.0249999999996</v>
      </c>
      <c r="C64" s="192">
        <v>0.74529999999999996</v>
      </c>
      <c r="D64" s="192">
        <v>0.71899999999999997</v>
      </c>
      <c r="E64" s="192">
        <v>0.63400000000000001</v>
      </c>
      <c r="F64" s="192">
        <v>0.73919999999999997</v>
      </c>
      <c r="G64" s="192">
        <v>0.74680000000000002</v>
      </c>
      <c r="H64" s="192">
        <v>0.74739999999999995</v>
      </c>
      <c r="I64" s="192">
        <v>0.74350000000000005</v>
      </c>
      <c r="J64" s="193">
        <v>0.61729999999999996</v>
      </c>
      <c r="K64" s="194">
        <v>0.74529999999999996</v>
      </c>
      <c r="L64" s="194">
        <v>0.59370000000000001</v>
      </c>
      <c r="M64" s="194">
        <v>0.67710000000000004</v>
      </c>
      <c r="N64" s="194">
        <v>0.85499999999999998</v>
      </c>
      <c r="O64" s="194">
        <v>0.85719999999999996</v>
      </c>
      <c r="P64" s="194">
        <v>0.84919999999999995</v>
      </c>
    </row>
    <row r="65" spans="1:16" ht="15" customHeight="1">
      <c r="A65" s="190" t="s">
        <v>112</v>
      </c>
      <c r="B65" s="191">
        <v>8930.7999999999993</v>
      </c>
      <c r="C65" s="192">
        <v>0.75460000000000005</v>
      </c>
      <c r="D65" s="192">
        <v>0.72499999999999998</v>
      </c>
      <c r="E65" s="192">
        <v>0.64600000000000002</v>
      </c>
      <c r="F65" s="192">
        <v>0.74260000000000004</v>
      </c>
      <c r="G65" s="192">
        <v>0.75380000000000003</v>
      </c>
      <c r="H65" s="192">
        <v>0.75429999999999997</v>
      </c>
      <c r="I65" s="192">
        <v>0.75149999999999995</v>
      </c>
      <c r="J65" s="193">
        <v>0.62509999999999999</v>
      </c>
      <c r="K65" s="194">
        <v>0.75460000000000005</v>
      </c>
      <c r="L65" s="194">
        <v>0.60599999999999998</v>
      </c>
      <c r="M65" s="194">
        <v>0.66290000000000004</v>
      </c>
      <c r="N65" s="194">
        <v>0.85570000000000002</v>
      </c>
      <c r="O65" s="194">
        <v>0.85719999999999996</v>
      </c>
      <c r="P65" s="194">
        <v>0.85050000000000003</v>
      </c>
    </row>
    <row r="66" spans="1:16" ht="15" customHeight="1">
      <c r="A66" s="190" t="s">
        <v>113</v>
      </c>
      <c r="B66" s="191">
        <v>9479.35</v>
      </c>
      <c r="C66" s="192">
        <v>0.76429999999999998</v>
      </c>
      <c r="D66" s="192">
        <v>0.7339</v>
      </c>
      <c r="E66" s="192">
        <v>0.65890000000000004</v>
      </c>
      <c r="F66" s="192">
        <v>0.75039999999999996</v>
      </c>
      <c r="G66" s="192">
        <v>0.76280000000000003</v>
      </c>
      <c r="H66" s="192">
        <v>0.76319999999999999</v>
      </c>
      <c r="I66" s="192">
        <v>0.76080000000000003</v>
      </c>
      <c r="J66" s="193">
        <v>0.64029999999999998</v>
      </c>
      <c r="K66" s="194">
        <v>0.76429999999999998</v>
      </c>
      <c r="L66" s="194">
        <v>0.62450000000000006</v>
      </c>
      <c r="M66" s="194">
        <v>0.68179999999999996</v>
      </c>
      <c r="N66" s="194">
        <v>0.86429999999999996</v>
      </c>
      <c r="O66" s="194">
        <v>0.86750000000000005</v>
      </c>
      <c r="P66" s="194">
        <v>0.85619999999999996</v>
      </c>
    </row>
    <row r="67" spans="1:16" ht="15" customHeight="1">
      <c r="A67" s="190" t="s">
        <v>114</v>
      </c>
      <c r="B67" s="191">
        <v>10117.450000000001</v>
      </c>
      <c r="C67" s="192">
        <v>0.78</v>
      </c>
      <c r="D67" s="192">
        <v>0.75249999999999995</v>
      </c>
      <c r="E67" s="192">
        <v>0.68210000000000004</v>
      </c>
      <c r="F67" s="192">
        <v>0.7681</v>
      </c>
      <c r="G67" s="192">
        <v>0.78069999999999995</v>
      </c>
      <c r="H67" s="192">
        <v>0.78120000000000001</v>
      </c>
      <c r="I67" s="192">
        <v>0.77839999999999998</v>
      </c>
      <c r="J67" s="193">
        <v>0.66459999999999997</v>
      </c>
      <c r="K67" s="194">
        <v>0.78</v>
      </c>
      <c r="L67" s="194">
        <v>0.65680000000000005</v>
      </c>
      <c r="M67" s="194">
        <v>0.7077</v>
      </c>
      <c r="N67" s="194">
        <v>0.87649999999999995</v>
      </c>
      <c r="O67" s="194">
        <v>0.87819999999999998</v>
      </c>
      <c r="P67" s="194">
        <v>0.87280000000000002</v>
      </c>
    </row>
    <row r="68" spans="1:16" ht="15" customHeight="1">
      <c r="A68" s="190" t="s">
        <v>115</v>
      </c>
      <c r="B68" s="191">
        <v>10526.5</v>
      </c>
      <c r="C68" s="192">
        <v>0.7984</v>
      </c>
      <c r="D68" s="192">
        <v>0.7722</v>
      </c>
      <c r="E68" s="192">
        <v>0.70540000000000003</v>
      </c>
      <c r="F68" s="192">
        <v>0.78669999999999995</v>
      </c>
      <c r="G68" s="192">
        <v>0.79810000000000003</v>
      </c>
      <c r="H68" s="192">
        <v>0.79849999999999999</v>
      </c>
      <c r="I68" s="192">
        <v>0.79600000000000004</v>
      </c>
      <c r="J68" s="193">
        <v>0.68589999999999995</v>
      </c>
      <c r="K68" s="194">
        <v>0.7984</v>
      </c>
      <c r="L68" s="194">
        <v>0.6714</v>
      </c>
      <c r="M68" s="194">
        <v>0.73019999999999996</v>
      </c>
      <c r="N68" s="194">
        <v>0.88070000000000004</v>
      </c>
      <c r="O68" s="194">
        <v>0.88</v>
      </c>
      <c r="P68" s="194">
        <v>0.8821</v>
      </c>
    </row>
    <row r="69" spans="1:16" ht="15" customHeight="1">
      <c r="A69" s="190" t="s">
        <v>116</v>
      </c>
      <c r="B69" s="191">
        <v>10833.65</v>
      </c>
      <c r="C69" s="192">
        <v>0.81120000000000003</v>
      </c>
      <c r="D69" s="192">
        <v>0.78410000000000002</v>
      </c>
      <c r="E69" s="192">
        <v>0.72840000000000005</v>
      </c>
      <c r="F69" s="192">
        <v>0.79690000000000005</v>
      </c>
      <c r="G69" s="192">
        <v>0.80730000000000002</v>
      </c>
      <c r="H69" s="192">
        <v>0.80779999999999996</v>
      </c>
      <c r="I69" s="192">
        <v>0.8054</v>
      </c>
      <c r="J69" s="193">
        <v>0.6996</v>
      </c>
      <c r="K69" s="194">
        <v>0.81120000000000003</v>
      </c>
      <c r="L69" s="194">
        <v>0.70920000000000005</v>
      </c>
      <c r="M69" s="194">
        <v>0.75619999999999998</v>
      </c>
      <c r="N69" s="194">
        <v>0.87619999999999998</v>
      </c>
      <c r="O69" s="194">
        <v>0.87390000000000001</v>
      </c>
      <c r="P69" s="194">
        <v>0.88139999999999996</v>
      </c>
    </row>
    <row r="70" spans="1:16" ht="15" customHeight="1">
      <c r="A70" s="190" t="s">
        <v>117</v>
      </c>
      <c r="B70" s="191">
        <v>11283.8</v>
      </c>
      <c r="C70" s="192">
        <v>0.82599999999999996</v>
      </c>
      <c r="D70" s="192">
        <v>0.80640000000000001</v>
      </c>
      <c r="E70" s="192">
        <v>0.77549999999999997</v>
      </c>
      <c r="F70" s="192">
        <v>0.81389999999999996</v>
      </c>
      <c r="G70" s="192">
        <v>0.82320000000000004</v>
      </c>
      <c r="H70" s="192">
        <v>0.82369999999999999</v>
      </c>
      <c r="I70" s="192">
        <v>0.82130000000000003</v>
      </c>
      <c r="J70" s="193">
        <v>0.71950000000000003</v>
      </c>
      <c r="K70" s="194">
        <v>0.82599999999999996</v>
      </c>
      <c r="L70" s="194">
        <v>0.74760000000000004</v>
      </c>
      <c r="M70" s="194">
        <v>0.78849999999999998</v>
      </c>
      <c r="N70" s="194">
        <v>0.8831</v>
      </c>
      <c r="O70" s="194">
        <v>0.88219999999999998</v>
      </c>
      <c r="P70" s="194">
        <v>0.88539999999999996</v>
      </c>
    </row>
    <row r="71" spans="1:16" ht="15" customHeight="1">
      <c r="A71" s="190" t="s">
        <v>29</v>
      </c>
      <c r="B71" s="191">
        <v>12025.45</v>
      </c>
      <c r="C71" s="192">
        <v>0.8458</v>
      </c>
      <c r="D71" s="192">
        <v>0.82740000000000002</v>
      </c>
      <c r="E71" s="192">
        <v>0.80469999999999997</v>
      </c>
      <c r="F71" s="192">
        <v>0.83320000000000005</v>
      </c>
      <c r="G71" s="192">
        <v>0.84150000000000003</v>
      </c>
      <c r="H71" s="192">
        <v>0.84189999999999998</v>
      </c>
      <c r="I71" s="192">
        <v>0.83989999999999998</v>
      </c>
      <c r="J71" s="193">
        <v>0.74629999999999996</v>
      </c>
      <c r="K71" s="194">
        <v>0.8458</v>
      </c>
      <c r="L71" s="194">
        <v>0.78369999999999995</v>
      </c>
      <c r="M71" s="194">
        <v>0.81459999999999999</v>
      </c>
      <c r="N71" s="194">
        <v>0.89500000000000002</v>
      </c>
      <c r="O71" s="194">
        <v>0.89429999999999998</v>
      </c>
      <c r="P71" s="194">
        <v>0.89710000000000001</v>
      </c>
    </row>
    <row r="72" spans="1:16" ht="15" customHeight="1">
      <c r="A72" s="190" t="s">
        <v>118</v>
      </c>
      <c r="B72" s="191">
        <v>12834.15</v>
      </c>
      <c r="C72" s="192">
        <v>0.87160000000000004</v>
      </c>
      <c r="D72" s="192">
        <v>0.85580000000000001</v>
      </c>
      <c r="E72" s="192">
        <v>0.84309999999999996</v>
      </c>
      <c r="F72" s="192">
        <v>0.85909999999999997</v>
      </c>
      <c r="G72" s="192">
        <v>0.86519999999999997</v>
      </c>
      <c r="H72" s="192">
        <v>0.86539999999999995</v>
      </c>
      <c r="I72" s="192">
        <v>0.86399999999999999</v>
      </c>
      <c r="J72" s="193">
        <v>0.79</v>
      </c>
      <c r="K72" s="194">
        <v>0.87160000000000004</v>
      </c>
      <c r="L72" s="194">
        <v>0.82030000000000003</v>
      </c>
      <c r="M72" s="194">
        <v>0.84370000000000001</v>
      </c>
      <c r="N72" s="194">
        <v>0.91169999999999995</v>
      </c>
      <c r="O72" s="194">
        <v>0.91080000000000005</v>
      </c>
      <c r="P72" s="194">
        <v>0.91469999999999996</v>
      </c>
    </row>
    <row r="73" spans="1:16" ht="15" customHeight="1">
      <c r="A73" s="190" t="s">
        <v>119</v>
      </c>
      <c r="B73" s="191">
        <v>13638.375</v>
      </c>
      <c r="C73" s="192">
        <v>0.89949999999999997</v>
      </c>
      <c r="D73" s="192">
        <v>0.88539999999999996</v>
      </c>
      <c r="E73" s="192">
        <v>0.87919999999999998</v>
      </c>
      <c r="F73" s="192">
        <v>0.88700000000000001</v>
      </c>
      <c r="G73" s="192">
        <v>0.89149999999999996</v>
      </c>
      <c r="H73" s="192">
        <v>0.89159999999999995</v>
      </c>
      <c r="I73" s="192">
        <v>0.89059999999999995</v>
      </c>
      <c r="J73" s="193">
        <v>0.8306</v>
      </c>
      <c r="K73" s="194">
        <v>0.89949999999999997</v>
      </c>
      <c r="L73" s="194">
        <v>0.85040000000000004</v>
      </c>
      <c r="M73" s="194">
        <v>0.87109999999999999</v>
      </c>
      <c r="N73" s="194">
        <v>0.92659999999999998</v>
      </c>
      <c r="O73" s="194">
        <v>0.9264</v>
      </c>
      <c r="P73" s="194">
        <v>0.9274</v>
      </c>
    </row>
    <row r="74" spans="1:16" ht="15" customHeight="1">
      <c r="A74" s="190" t="s">
        <v>120</v>
      </c>
      <c r="B74" s="191">
        <v>14290.8</v>
      </c>
      <c r="C74" s="192">
        <v>0.92400000000000004</v>
      </c>
      <c r="D74" s="192">
        <v>0.90990000000000004</v>
      </c>
      <c r="E74" s="192">
        <v>0.90810000000000002</v>
      </c>
      <c r="F74" s="192">
        <v>0.9103</v>
      </c>
      <c r="G74" s="192">
        <v>0.91090000000000004</v>
      </c>
      <c r="H74" s="192">
        <v>0.91090000000000004</v>
      </c>
      <c r="I74" s="192">
        <v>0.91049999999999998</v>
      </c>
      <c r="J74" s="193">
        <v>0.87549999999999994</v>
      </c>
      <c r="K74" s="194">
        <v>0.92400000000000004</v>
      </c>
      <c r="L74" s="194">
        <v>0.88119999999999998</v>
      </c>
      <c r="M74" s="194">
        <v>0.90329999999999999</v>
      </c>
      <c r="N74" s="194">
        <v>0.93959999999999999</v>
      </c>
      <c r="O74" s="194">
        <v>0.94010000000000005</v>
      </c>
      <c r="P74" s="194">
        <v>0.93810000000000004</v>
      </c>
    </row>
    <row r="75" spans="1:16" ht="15" customHeight="1">
      <c r="A75" s="190" t="s">
        <v>121</v>
      </c>
      <c r="B75" s="191">
        <v>14743.325000000001</v>
      </c>
      <c r="C75" s="192">
        <v>0.94310000000000005</v>
      </c>
      <c r="D75" s="192">
        <v>0.94140000000000001</v>
      </c>
      <c r="E75" s="192">
        <v>0.94310000000000005</v>
      </c>
      <c r="F75" s="192">
        <v>0.94089999999999996</v>
      </c>
      <c r="G75" s="192">
        <v>0.94279999999999997</v>
      </c>
      <c r="H75" s="192">
        <v>0.94279999999999997</v>
      </c>
      <c r="I75" s="192">
        <v>0.94259999999999999</v>
      </c>
      <c r="J75" s="193">
        <v>0.91879999999999995</v>
      </c>
      <c r="K75" s="194">
        <v>0.94310000000000005</v>
      </c>
      <c r="L75" s="194">
        <v>0.90969999999999995</v>
      </c>
      <c r="M75" s="194">
        <v>0.92549999999999999</v>
      </c>
      <c r="N75" s="194">
        <v>0.95689999999999997</v>
      </c>
      <c r="O75" s="194">
        <v>0.95709999999999995</v>
      </c>
      <c r="P75" s="194">
        <v>0.95599999999999996</v>
      </c>
    </row>
    <row r="76" spans="1:16" ht="15" customHeight="1">
      <c r="A76" s="190" t="s">
        <v>122</v>
      </c>
      <c r="B76" s="191">
        <v>14431.8</v>
      </c>
      <c r="C76" s="192">
        <v>0.95399999999999996</v>
      </c>
      <c r="D76" s="192">
        <v>0.94130000000000003</v>
      </c>
      <c r="E76" s="192">
        <v>0.94120000000000004</v>
      </c>
      <c r="F76" s="192">
        <v>0.94140000000000001</v>
      </c>
      <c r="G76" s="192">
        <v>0.94199999999999995</v>
      </c>
      <c r="H76" s="192">
        <v>0.94199999999999995</v>
      </c>
      <c r="I76" s="192">
        <v>0.94210000000000005</v>
      </c>
      <c r="J76" s="193">
        <v>0.93230000000000002</v>
      </c>
      <c r="K76" s="194">
        <v>0.95399999999999996</v>
      </c>
      <c r="L76" s="194">
        <v>0.9284</v>
      </c>
      <c r="M76" s="194">
        <v>0.93430000000000002</v>
      </c>
      <c r="N76" s="194">
        <v>0.96430000000000005</v>
      </c>
      <c r="O76" s="194">
        <v>0.96550000000000002</v>
      </c>
      <c r="P76" s="194">
        <v>0.96079999999999999</v>
      </c>
    </row>
    <row r="77" spans="1:16" ht="15" customHeight="1">
      <c r="A77" s="190" t="s">
        <v>35</v>
      </c>
      <c r="B77" s="191">
        <v>14838.85</v>
      </c>
      <c r="C77" s="192">
        <v>0.96220000000000006</v>
      </c>
      <c r="D77" s="192">
        <v>0.95809999999999995</v>
      </c>
      <c r="E77" s="192">
        <v>0.95830000000000004</v>
      </c>
      <c r="F77" s="192">
        <v>0.95809999999999995</v>
      </c>
      <c r="G77" s="192">
        <v>0.95830000000000004</v>
      </c>
      <c r="H77" s="192">
        <v>0.95830000000000004</v>
      </c>
      <c r="I77" s="192">
        <v>0.95809999999999995</v>
      </c>
      <c r="J77" s="193">
        <v>0.94730000000000003</v>
      </c>
      <c r="K77" s="194">
        <v>0.96220000000000006</v>
      </c>
      <c r="L77" s="194">
        <v>0.95509999999999995</v>
      </c>
      <c r="M77" s="194">
        <v>0.96330000000000005</v>
      </c>
      <c r="N77" s="194">
        <v>0.9698</v>
      </c>
      <c r="O77" s="194">
        <v>0.96970000000000001</v>
      </c>
      <c r="P77" s="194">
        <v>0.97030000000000005</v>
      </c>
    </row>
    <row r="78" spans="1:16" ht="15" customHeight="1">
      <c r="A78" s="190" t="s">
        <v>123</v>
      </c>
      <c r="B78" s="191">
        <v>15403.674999999999</v>
      </c>
      <c r="C78" s="192">
        <v>0.98140000000000005</v>
      </c>
      <c r="D78" s="192">
        <v>0.98050000000000004</v>
      </c>
      <c r="E78" s="192">
        <v>0.98640000000000005</v>
      </c>
      <c r="F78" s="192">
        <v>0.97909999999999997</v>
      </c>
      <c r="G78" s="192">
        <v>0.97909999999999997</v>
      </c>
      <c r="H78" s="192">
        <v>0.97909999999999997</v>
      </c>
      <c r="I78" s="192">
        <v>0.97889999999999999</v>
      </c>
      <c r="J78" s="193">
        <v>0.97399999999999998</v>
      </c>
      <c r="K78" s="194">
        <v>0.98140000000000005</v>
      </c>
      <c r="L78" s="194">
        <v>0.98880000000000001</v>
      </c>
      <c r="M78" s="194">
        <v>0.9869</v>
      </c>
      <c r="N78" s="194">
        <v>0.98950000000000005</v>
      </c>
      <c r="O78" s="194">
        <v>0.98870000000000002</v>
      </c>
      <c r="P78" s="194">
        <v>0.99170000000000003</v>
      </c>
    </row>
    <row r="79" spans="1:16" ht="15" customHeight="1">
      <c r="A79" s="190" t="s">
        <v>31</v>
      </c>
      <c r="B79" s="191">
        <v>16056.45</v>
      </c>
      <c r="C79" s="192">
        <v>1</v>
      </c>
      <c r="D79" s="192">
        <v>1</v>
      </c>
      <c r="E79" s="192">
        <v>1</v>
      </c>
      <c r="F79" s="192">
        <v>1</v>
      </c>
      <c r="G79" s="192">
        <v>1</v>
      </c>
      <c r="H79" s="192">
        <v>1</v>
      </c>
      <c r="I79" s="192">
        <v>1</v>
      </c>
      <c r="J79" s="193">
        <v>1</v>
      </c>
      <c r="K79" s="194">
        <v>1</v>
      </c>
      <c r="L79" s="194">
        <v>1</v>
      </c>
      <c r="M79" s="194">
        <v>1</v>
      </c>
      <c r="N79" s="194">
        <v>1</v>
      </c>
      <c r="O79" s="194">
        <v>1</v>
      </c>
      <c r="P79" s="194">
        <v>1</v>
      </c>
    </row>
    <row r="80" spans="1:16" ht="15" customHeight="1">
      <c r="A80" s="190" t="s">
        <v>124</v>
      </c>
      <c r="B80" s="191">
        <v>16603.775000000001</v>
      </c>
      <c r="C80" s="192">
        <v>1.0184</v>
      </c>
      <c r="D80" s="192">
        <v>1.0142</v>
      </c>
      <c r="E80" s="192">
        <v>1.0069999999999999</v>
      </c>
      <c r="F80" s="192">
        <v>1.0159</v>
      </c>
      <c r="G80" s="192">
        <v>1.0147999999999999</v>
      </c>
      <c r="H80" s="192">
        <v>1.0147999999999999</v>
      </c>
      <c r="I80" s="192">
        <v>1.0147999999999999</v>
      </c>
      <c r="J80" s="193">
        <v>1.0264</v>
      </c>
      <c r="K80" s="194">
        <v>1.0184</v>
      </c>
      <c r="L80" s="194">
        <v>1.0082</v>
      </c>
      <c r="M80" s="194">
        <v>1.0125999999999999</v>
      </c>
      <c r="N80" s="194">
        <v>1.004</v>
      </c>
      <c r="O80" s="194">
        <v>1.0031000000000001</v>
      </c>
      <c r="P80" s="194">
        <v>1.0065</v>
      </c>
    </row>
    <row r="81" spans="1:16" ht="15" customHeight="1">
      <c r="A81" s="190" t="s">
        <v>33</v>
      </c>
      <c r="B81" s="191">
        <v>17332.900000000001</v>
      </c>
      <c r="C81" s="192">
        <v>1.0381</v>
      </c>
      <c r="D81" s="192">
        <v>1.0302</v>
      </c>
      <c r="E81" s="192">
        <v>1.0228999999999999</v>
      </c>
      <c r="F81" s="192">
        <v>1.0317000000000001</v>
      </c>
      <c r="G81" s="192">
        <v>1.0303</v>
      </c>
      <c r="H81" s="192">
        <v>1.0303</v>
      </c>
      <c r="I81" s="192">
        <v>1.0304</v>
      </c>
      <c r="J81" s="193">
        <v>1.0508999999999999</v>
      </c>
      <c r="K81" s="194">
        <v>1.0381</v>
      </c>
      <c r="L81" s="194">
        <v>1.0431999999999999</v>
      </c>
      <c r="M81" s="194">
        <v>1.0327</v>
      </c>
      <c r="N81" s="194">
        <v>1.0169999999999999</v>
      </c>
      <c r="O81" s="194">
        <v>1.0152000000000001</v>
      </c>
      <c r="P81" s="194">
        <v>1.0225</v>
      </c>
    </row>
    <row r="82" spans="1:16" ht="15" customHeight="1">
      <c r="A82" s="190" t="s">
        <v>125</v>
      </c>
      <c r="B82" s="191">
        <v>18090.325000000001</v>
      </c>
      <c r="C82" s="192">
        <v>1.0507</v>
      </c>
      <c r="D82" s="192">
        <v>1.0358000000000001</v>
      </c>
      <c r="E82" s="192">
        <v>1.0270999999999999</v>
      </c>
      <c r="F82" s="192">
        <v>1.0375000000000001</v>
      </c>
      <c r="G82" s="192">
        <v>1.0350999999999999</v>
      </c>
      <c r="H82" s="192">
        <v>1.0350999999999999</v>
      </c>
      <c r="I82" s="192">
        <v>1.0353000000000001</v>
      </c>
      <c r="J82" s="193">
        <v>1.0609999999999999</v>
      </c>
      <c r="K82" s="194">
        <v>1.0507</v>
      </c>
      <c r="L82" s="194">
        <v>1.0595000000000001</v>
      </c>
      <c r="M82" s="194">
        <v>1.0504</v>
      </c>
      <c r="N82" s="194">
        <v>1.0198</v>
      </c>
      <c r="O82" s="194">
        <v>1.0168999999999999</v>
      </c>
      <c r="P82" s="194">
        <v>1.0278</v>
      </c>
    </row>
    <row r="83" spans="1:16" ht="15" customHeight="1">
      <c r="A83" s="190" t="s">
        <v>126</v>
      </c>
      <c r="B83" s="191">
        <v>18550.95</v>
      </c>
      <c r="C83" s="192">
        <v>1.0604</v>
      </c>
      <c r="D83" s="192">
        <v>1.0429999999999999</v>
      </c>
      <c r="E83" s="192">
        <v>1.0305</v>
      </c>
      <c r="F83" s="192">
        <v>1.0452999999999999</v>
      </c>
      <c r="G83" s="192">
        <v>1.0428999999999999</v>
      </c>
      <c r="H83" s="192">
        <v>1.0428999999999999</v>
      </c>
      <c r="I83" s="192">
        <v>1.0429999999999999</v>
      </c>
      <c r="J83" s="193">
        <v>1.0651999999999999</v>
      </c>
      <c r="K83" s="194">
        <v>1.0604</v>
      </c>
      <c r="L83" s="194">
        <v>1.0720000000000001</v>
      </c>
      <c r="M83" s="194">
        <v>1.0592999999999999</v>
      </c>
      <c r="N83" s="194">
        <v>1.0165</v>
      </c>
      <c r="O83" s="194">
        <v>1.0130999999999999</v>
      </c>
      <c r="P83" s="194">
        <v>1.0266</v>
      </c>
    </row>
    <row r="84" spans="1:16" ht="15" customHeight="1">
      <c r="A84" s="190" t="s">
        <v>194</v>
      </c>
      <c r="B84" s="191">
        <v>19272.25</v>
      </c>
      <c r="C84" s="192">
        <v>1.0795999999999999</v>
      </c>
      <c r="D84" s="192">
        <v>1.0607</v>
      </c>
      <c r="E84" s="192">
        <v>1.0458000000000001</v>
      </c>
      <c r="F84" s="192">
        <v>1.0633999999999999</v>
      </c>
      <c r="G84" s="192">
        <v>1.0607</v>
      </c>
      <c r="H84" s="192">
        <v>1.0607</v>
      </c>
      <c r="I84" s="192">
        <v>1.0608</v>
      </c>
      <c r="J84" s="193">
        <v>1.0872999999999999</v>
      </c>
      <c r="K84" s="194">
        <v>1.0795999999999999</v>
      </c>
      <c r="L84" s="194">
        <v>1.1022000000000001</v>
      </c>
      <c r="M84" s="194">
        <v>1.0814999999999999</v>
      </c>
      <c r="N84" s="194">
        <v>1.0239</v>
      </c>
      <c r="O84" s="194">
        <v>1.0192000000000001</v>
      </c>
      <c r="P84" s="194">
        <v>1.0405</v>
      </c>
    </row>
    <row r="85" spans="1:16" ht="15" customHeight="1">
      <c r="A85" s="190" t="s">
        <v>318</v>
      </c>
      <c r="B85" s="191">
        <v>20235.900000000001</v>
      </c>
      <c r="C85" s="192">
        <v>1.103</v>
      </c>
      <c r="D85" s="192">
        <v>1.0871999999999999</v>
      </c>
      <c r="E85" s="192">
        <v>1.0680000000000001</v>
      </c>
      <c r="F85" s="192">
        <v>1.0908</v>
      </c>
      <c r="G85" s="192">
        <v>1.0874999999999999</v>
      </c>
      <c r="H85" s="192">
        <v>1.0873999999999999</v>
      </c>
      <c r="I85" s="192">
        <v>1.0876999999999999</v>
      </c>
      <c r="J85" s="193">
        <v>1.1256999999999999</v>
      </c>
      <c r="K85" s="194">
        <v>1.103</v>
      </c>
      <c r="L85" s="194">
        <v>1.1261000000000001</v>
      </c>
      <c r="M85" s="194">
        <v>1.1081000000000001</v>
      </c>
      <c r="N85" s="194">
        <v>1.0454000000000001</v>
      </c>
      <c r="O85" s="194">
        <v>1.0412999999999999</v>
      </c>
      <c r="P85" s="194">
        <v>1.0628</v>
      </c>
    </row>
    <row r="86" spans="1:16" ht="15" customHeight="1">
      <c r="A86" s="190" t="s">
        <v>127</v>
      </c>
      <c r="B86" s="191">
        <v>21288.9</v>
      </c>
      <c r="C86" s="192">
        <v>1.1254</v>
      </c>
      <c r="D86" s="192">
        <v>1.1111</v>
      </c>
      <c r="E86" s="192">
        <v>1.0898000000000001</v>
      </c>
      <c r="F86" s="192">
        <v>1.115</v>
      </c>
      <c r="G86" s="192">
        <v>1.1113</v>
      </c>
      <c r="H86" s="192">
        <v>1.1112</v>
      </c>
      <c r="I86" s="192">
        <v>1.1115999999999999</v>
      </c>
      <c r="J86" s="193">
        <v>1.1603000000000001</v>
      </c>
      <c r="K86" s="194">
        <v>1.1254</v>
      </c>
      <c r="L86" s="194">
        <v>1.1489</v>
      </c>
      <c r="M86" s="194">
        <v>1.129</v>
      </c>
      <c r="N86" s="194">
        <v>1.0671999999999999</v>
      </c>
      <c r="O86" s="194">
        <v>1.0624</v>
      </c>
      <c r="P86" s="194">
        <v>1.0843</v>
      </c>
    </row>
    <row r="87" spans="1:16" ht="15" customHeight="1">
      <c r="A87" s="190" t="s">
        <v>128</v>
      </c>
      <c r="B87" s="191">
        <v>22409.7</v>
      </c>
      <c r="C87" s="192">
        <v>1.1483000000000001</v>
      </c>
      <c r="D87" s="192">
        <v>1.1356999999999999</v>
      </c>
      <c r="E87" s="192">
        <v>1.1114999999999999</v>
      </c>
      <c r="F87" s="192">
        <v>1.1403000000000001</v>
      </c>
      <c r="G87" s="192">
        <v>1.1362000000000001</v>
      </c>
      <c r="H87" s="192">
        <v>1.1361000000000001</v>
      </c>
      <c r="I87" s="192">
        <v>1.1366000000000001</v>
      </c>
      <c r="J87" s="193">
        <v>1.1960999999999999</v>
      </c>
      <c r="K87" s="194">
        <v>1.1483000000000001</v>
      </c>
      <c r="L87" s="194">
        <v>1.1722999999999999</v>
      </c>
      <c r="M87" s="194">
        <v>1.1527000000000001</v>
      </c>
      <c r="N87" s="194">
        <v>1.0884</v>
      </c>
      <c r="O87" s="194">
        <v>1.0840000000000001</v>
      </c>
      <c r="P87" s="194">
        <v>1.1064000000000001</v>
      </c>
    </row>
    <row r="88" spans="1:16" ht="15" customHeight="1">
      <c r="A88" s="190" t="s">
        <v>129</v>
      </c>
      <c r="B88" s="191">
        <v>23557.8</v>
      </c>
      <c r="C88" s="192">
        <v>1.1712</v>
      </c>
      <c r="D88" s="192">
        <v>1.1608000000000001</v>
      </c>
      <c r="E88" s="192">
        <v>1.1337999999999999</v>
      </c>
      <c r="F88" s="192">
        <v>1.1657999999999999</v>
      </c>
      <c r="G88" s="192">
        <v>1.1617999999999999</v>
      </c>
      <c r="H88" s="192">
        <v>1.1617</v>
      </c>
      <c r="I88" s="192">
        <v>1.1621999999999999</v>
      </c>
      <c r="J88" s="193">
        <v>1.2315</v>
      </c>
      <c r="K88" s="194">
        <v>1.1712</v>
      </c>
      <c r="L88" s="194">
        <v>1.1958</v>
      </c>
      <c r="M88" s="194">
        <v>1.1757</v>
      </c>
      <c r="N88" s="194">
        <v>1.1091</v>
      </c>
      <c r="O88" s="194">
        <v>1.1056999999999999</v>
      </c>
      <c r="P88" s="194">
        <v>1.1285000000000001</v>
      </c>
    </row>
    <row r="89" spans="1:16" ht="15" customHeight="1">
      <c r="A89" s="190" t="s">
        <v>130</v>
      </c>
      <c r="B89" s="191">
        <v>24753.3</v>
      </c>
      <c r="C89" s="192">
        <v>1.1948000000000001</v>
      </c>
      <c r="D89" s="192">
        <v>1.1867000000000001</v>
      </c>
      <c r="E89" s="192">
        <v>1.1566000000000001</v>
      </c>
      <c r="F89" s="192">
        <v>1.1921999999999999</v>
      </c>
      <c r="G89" s="192">
        <v>1.1882999999999999</v>
      </c>
      <c r="H89" s="192">
        <v>1.1881999999999999</v>
      </c>
      <c r="I89" s="192">
        <v>1.1886000000000001</v>
      </c>
      <c r="J89" s="193">
        <v>1.2697000000000001</v>
      </c>
      <c r="K89" s="194">
        <v>1.1948000000000001</v>
      </c>
      <c r="L89" s="194">
        <v>1.2199</v>
      </c>
      <c r="M89" s="194">
        <v>1.1994</v>
      </c>
      <c r="N89" s="194">
        <v>1.1311</v>
      </c>
      <c r="O89" s="194">
        <v>1.1279999999999999</v>
      </c>
      <c r="P89" s="194">
        <v>1.1513</v>
      </c>
    </row>
    <row r="90" spans="1:16" ht="15" customHeight="1">
      <c r="A90" s="190" t="s">
        <v>195</v>
      </c>
      <c r="B90" s="191">
        <v>26006.799999999999</v>
      </c>
      <c r="C90" s="192">
        <v>1.2188000000000001</v>
      </c>
      <c r="D90" s="192">
        <v>1.2131000000000001</v>
      </c>
      <c r="E90" s="192">
        <v>1.1797</v>
      </c>
      <c r="F90" s="192">
        <v>1.2190000000000001</v>
      </c>
      <c r="G90" s="192">
        <v>1.2152000000000001</v>
      </c>
      <c r="H90" s="192">
        <v>1.2151000000000001</v>
      </c>
      <c r="I90" s="192">
        <v>1.2154</v>
      </c>
      <c r="J90" s="193">
        <v>1.3089</v>
      </c>
      <c r="K90" s="194">
        <v>1.2188000000000001</v>
      </c>
      <c r="L90" s="194">
        <v>1.2443</v>
      </c>
      <c r="M90" s="194">
        <v>1.2235</v>
      </c>
      <c r="N90" s="194">
        <v>1.1531</v>
      </c>
      <c r="O90" s="194">
        <v>1.1506000000000001</v>
      </c>
      <c r="P90" s="194">
        <v>1.1744000000000001</v>
      </c>
    </row>
    <row r="91" spans="1:16" ht="15" customHeight="1">
      <c r="A91" s="190" t="s">
        <v>319</v>
      </c>
      <c r="B91" s="191">
        <v>27325.7</v>
      </c>
      <c r="C91" s="192">
        <v>1.2433000000000001</v>
      </c>
      <c r="D91" s="192">
        <v>1.2399</v>
      </c>
      <c r="E91" s="192">
        <v>1.2035</v>
      </c>
      <c r="F91" s="192">
        <v>1.2462</v>
      </c>
      <c r="G91" s="192">
        <v>1.2426999999999999</v>
      </c>
      <c r="H91" s="192">
        <v>1.2426999999999999</v>
      </c>
      <c r="I91" s="192">
        <v>1.2430000000000001</v>
      </c>
      <c r="J91" s="193">
        <v>1.3505</v>
      </c>
      <c r="K91" s="194">
        <v>1.2433000000000001</v>
      </c>
      <c r="L91" s="194">
        <v>1.2693000000000001</v>
      </c>
      <c r="M91" s="194">
        <v>1.248</v>
      </c>
      <c r="N91" s="194">
        <v>1.1758</v>
      </c>
      <c r="O91" s="194">
        <v>1.1737</v>
      </c>
      <c r="P91" s="194">
        <v>1.198</v>
      </c>
    </row>
    <row r="92" spans="1:16" ht="13.95" customHeight="1">
      <c r="A92" s="461" t="s">
        <v>131</v>
      </c>
      <c r="B92" s="461"/>
      <c r="C92" s="461"/>
      <c r="D92" s="461"/>
      <c r="E92" s="461"/>
      <c r="F92" s="461"/>
      <c r="G92" s="461"/>
      <c r="H92" s="461"/>
      <c r="I92" s="461"/>
      <c r="J92" s="461"/>
      <c r="K92" s="461"/>
      <c r="L92" s="461"/>
      <c r="M92" s="461"/>
      <c r="N92" s="461"/>
      <c r="O92" s="461"/>
      <c r="P92" s="461"/>
    </row>
    <row r="94" spans="1:16">
      <c r="A94" s="185" t="s">
        <v>320</v>
      </c>
    </row>
  </sheetData>
  <sheetProtection password="90DC" sheet="1" objects="1" scenarios="1"/>
  <mergeCells count="16">
    <mergeCell ref="A92:P92"/>
    <mergeCell ref="A1:K1"/>
    <mergeCell ref="A3:A5"/>
    <mergeCell ref="B3:B5"/>
    <mergeCell ref="C3:C5"/>
    <mergeCell ref="E4:E5"/>
    <mergeCell ref="F4:F5"/>
    <mergeCell ref="D4:D5"/>
    <mergeCell ref="J4:J5"/>
    <mergeCell ref="G4:I4"/>
    <mergeCell ref="D3:P3"/>
    <mergeCell ref="K4:K5"/>
    <mergeCell ref="L4:L5"/>
    <mergeCell ref="M4:M5"/>
    <mergeCell ref="A2:K2"/>
    <mergeCell ref="N4:P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2"/>
  <sheetViews>
    <sheetView workbookViewId="0">
      <selection sqref="A1:XFD1048576"/>
    </sheetView>
  </sheetViews>
  <sheetFormatPr defaultRowHeight="14.4"/>
  <cols>
    <col min="1" max="1" width="20.21875" style="174" bestFit="1" customWidth="1"/>
    <col min="2" max="2" width="20.21875" bestFit="1" customWidth="1"/>
    <col min="3" max="3" width="18.88671875" bestFit="1" customWidth="1"/>
    <col min="4" max="4" width="8.44140625" bestFit="1" customWidth="1"/>
    <col min="5" max="5" width="16.33203125" bestFit="1" customWidth="1"/>
    <col min="6" max="6" width="12.33203125" bestFit="1" customWidth="1"/>
  </cols>
  <sheetData>
    <row r="2" spans="1:8">
      <c r="A2" s="174" t="s">
        <v>432</v>
      </c>
      <c r="B2" s="242">
        <f>Inputs!B20</f>
        <v>1.4999999999999999E-2</v>
      </c>
    </row>
    <row r="3" spans="1:8">
      <c r="B3" s="174" t="s">
        <v>579</v>
      </c>
      <c r="F3" t="s">
        <v>580</v>
      </c>
    </row>
    <row r="4" spans="1:8" s="174" customFormat="1">
      <c r="B4" s="174" t="s">
        <v>453</v>
      </c>
      <c r="F4" s="174" t="s">
        <v>582</v>
      </c>
      <c r="G4" s="174" t="s">
        <v>583</v>
      </c>
    </row>
    <row r="5" spans="1:8">
      <c r="A5" s="174">
        <v>2018</v>
      </c>
      <c r="B5" s="271">
        <f>SUMPRODUCT('Travel Time Savings'!F10:F19,'Travel Time Savings'!H10:H19)/'Travel Time Savings'!H20</f>
        <v>5817.7823408624236</v>
      </c>
      <c r="C5" t="s">
        <v>505</v>
      </c>
      <c r="E5">
        <v>2017</v>
      </c>
      <c r="F5">
        <v>14000</v>
      </c>
      <c r="G5">
        <f>F5</f>
        <v>14000</v>
      </c>
      <c r="H5" t="s">
        <v>581</v>
      </c>
    </row>
    <row r="6" spans="1:8">
      <c r="A6" s="174">
        <f>A5+1</f>
        <v>2019</v>
      </c>
      <c r="B6" s="121">
        <f>B5*(1+$B$2)</f>
        <v>5905.0490759753593</v>
      </c>
      <c r="E6">
        <f>E5+1</f>
        <v>2018</v>
      </c>
      <c r="F6" s="121">
        <f>F5*(1+$F$30)</f>
        <v>14115.061034766213</v>
      </c>
      <c r="G6" s="121">
        <f>G5*(1+$G$30)</f>
        <v>14177.310241323588</v>
      </c>
    </row>
    <row r="7" spans="1:8">
      <c r="A7" s="174">
        <f t="shared" ref="A7:A33" si="0">A6+1</f>
        <v>2020</v>
      </c>
      <c r="B7" s="121">
        <f t="shared" ref="B7:B33" si="1">B6*(1+$B$2)</f>
        <v>5993.6248121149893</v>
      </c>
      <c r="E7" s="174">
        <f t="shared" ref="E7:E28" si="2">E6+1</f>
        <v>2019</v>
      </c>
      <c r="F7" s="121">
        <f t="shared" ref="F7:F27" si="3">F6*(1+$F$30)</f>
        <v>14231.067715369674</v>
      </c>
      <c r="G7" s="121">
        <f t="shared" ref="G7:G27" si="4">G6*(1+$G$30)</f>
        <v>14356.866119909908</v>
      </c>
    </row>
    <row r="8" spans="1:8">
      <c r="A8" s="174">
        <f t="shared" si="0"/>
        <v>2021</v>
      </c>
      <c r="B8" s="121">
        <f t="shared" si="1"/>
        <v>6083.5291842967135</v>
      </c>
      <c r="E8" s="174">
        <f t="shared" si="2"/>
        <v>2020</v>
      </c>
      <c r="F8" s="121">
        <f t="shared" si="3"/>
        <v>14348.027813738137</v>
      </c>
      <c r="G8" s="121">
        <f t="shared" si="4"/>
        <v>14538.6960767936</v>
      </c>
    </row>
    <row r="9" spans="1:8">
      <c r="A9" s="174">
        <f t="shared" si="0"/>
        <v>2022</v>
      </c>
      <c r="B9" s="121">
        <f t="shared" si="1"/>
        <v>6174.782122061164</v>
      </c>
      <c r="E9" s="174">
        <f t="shared" si="2"/>
        <v>2021</v>
      </c>
      <c r="F9" s="121">
        <f t="shared" si="3"/>
        <v>14465.949165674074</v>
      </c>
      <c r="G9" s="121">
        <f t="shared" si="4"/>
        <v>14722.828913215499</v>
      </c>
    </row>
    <row r="10" spans="1:8">
      <c r="A10" s="174">
        <f t="shared" si="0"/>
        <v>2023</v>
      </c>
      <c r="B10" s="121">
        <f t="shared" si="1"/>
        <v>6267.4038538920813</v>
      </c>
      <c r="E10" s="174">
        <f t="shared" si="2"/>
        <v>2022</v>
      </c>
      <c r="F10" s="121">
        <f t="shared" si="3"/>
        <v>14584.839671379637</v>
      </c>
      <c r="G10" s="121">
        <f t="shared" si="4"/>
        <v>14909.293795184652</v>
      </c>
    </row>
    <row r="11" spans="1:8">
      <c r="A11" s="174">
        <f t="shared" si="0"/>
        <v>2024</v>
      </c>
      <c r="B11" s="121">
        <f t="shared" si="1"/>
        <v>6361.4149117004617</v>
      </c>
      <c r="E11" s="174">
        <f t="shared" si="2"/>
        <v>2023</v>
      </c>
      <c r="F11" s="121">
        <f t="shared" si="3"/>
        <v>14704.707295985942</v>
      </c>
      <c r="G11" s="121">
        <f t="shared" si="4"/>
        <v>15098.120258098115</v>
      </c>
    </row>
    <row r="12" spans="1:8">
      <c r="A12" s="174">
        <f t="shared" si="0"/>
        <v>2025</v>
      </c>
      <c r="B12" s="121">
        <f t="shared" si="1"/>
        <v>6456.8361353759683</v>
      </c>
      <c r="E12" s="174">
        <f t="shared" si="2"/>
        <v>2024</v>
      </c>
      <c r="F12" s="121">
        <f t="shared" si="3"/>
        <v>14825.560070086687</v>
      </c>
      <c r="G12" s="121">
        <f t="shared" si="4"/>
        <v>15289.338211419254</v>
      </c>
    </row>
    <row r="13" spans="1:8">
      <c r="A13" s="174">
        <f t="shared" si="0"/>
        <v>2026</v>
      </c>
      <c r="B13" s="121">
        <f t="shared" si="1"/>
        <v>6553.688677406607</v>
      </c>
      <c r="E13" s="174">
        <f t="shared" si="2"/>
        <v>2025</v>
      </c>
      <c r="F13" s="121">
        <f t="shared" si="3"/>
        <v>14947.406090276176</v>
      </c>
      <c r="G13" s="121">
        <f t="shared" si="4"/>
        <v>15482.977943415304</v>
      </c>
    </row>
    <row r="14" spans="1:8">
      <c r="A14" s="174">
        <f t="shared" si="0"/>
        <v>2027</v>
      </c>
      <c r="B14" s="121">
        <f t="shared" si="1"/>
        <v>6651.994007567705</v>
      </c>
      <c r="E14" s="174">
        <f t="shared" si="2"/>
        <v>2026</v>
      </c>
      <c r="F14" s="121">
        <f t="shared" si="3"/>
        <v>15070.253519691745</v>
      </c>
      <c r="G14" s="121">
        <f t="shared" si="4"/>
        <v>15679.070125954931</v>
      </c>
    </row>
    <row r="15" spans="1:8">
      <c r="A15" s="174">
        <f t="shared" si="0"/>
        <v>2028</v>
      </c>
      <c r="B15" s="121">
        <f t="shared" si="1"/>
        <v>6751.7739176812202</v>
      </c>
      <c r="E15" s="174">
        <f t="shared" si="2"/>
        <v>2027</v>
      </c>
      <c r="F15" s="121">
        <f t="shared" si="3"/>
        <v>15194.110588560667</v>
      </c>
      <c r="G15" s="121">
        <f t="shared" si="4"/>
        <v>15877.645819366542</v>
      </c>
    </row>
    <row r="16" spans="1:8">
      <c r="A16" s="174">
        <f t="shared" si="0"/>
        <v>2029</v>
      </c>
      <c r="B16" s="121">
        <f t="shared" si="1"/>
        <v>6853.0505264464382</v>
      </c>
      <c r="E16" s="174">
        <f t="shared" si="2"/>
        <v>2028</v>
      </c>
      <c r="F16" s="121">
        <f t="shared" si="3"/>
        <v>15318.985594751528</v>
      </c>
      <c r="G16" s="121">
        <f t="shared" si="4"/>
        <v>16078.736477358139</v>
      </c>
    </row>
    <row r="17" spans="1:7">
      <c r="A17" s="174">
        <f t="shared" si="0"/>
        <v>2030</v>
      </c>
      <c r="B17" s="121">
        <f t="shared" si="1"/>
        <v>6955.8462843431344</v>
      </c>
      <c r="E17" s="174">
        <f t="shared" si="2"/>
        <v>2029</v>
      </c>
      <c r="F17" s="121">
        <f t="shared" si="3"/>
        <v>15444.886904330158</v>
      </c>
      <c r="G17" s="121">
        <f t="shared" si="4"/>
        <v>16282.37395199948</v>
      </c>
    </row>
    <row r="18" spans="1:7">
      <c r="A18" s="174">
        <f t="shared" si="0"/>
        <v>2031</v>
      </c>
      <c r="B18" s="121">
        <f t="shared" si="1"/>
        <v>7060.183978608281</v>
      </c>
      <c r="E18" s="174">
        <f t="shared" si="2"/>
        <v>2030</v>
      </c>
      <c r="F18" s="121">
        <f t="shared" si="3"/>
        <v>15571.822952120114</v>
      </c>
      <c r="G18" s="121">
        <f t="shared" si="4"/>
        <v>16488.590498767335</v>
      </c>
    </row>
    <row r="19" spans="1:7">
      <c r="A19" s="174">
        <f t="shared" si="0"/>
        <v>2032</v>
      </c>
      <c r="B19" s="121">
        <f t="shared" si="1"/>
        <v>7166.0867382874048</v>
      </c>
      <c r="E19" s="174">
        <f t="shared" si="2"/>
        <v>2031</v>
      </c>
      <c r="F19" s="121">
        <f t="shared" si="3"/>
        <v>15699.802242267771</v>
      </c>
      <c r="G19" s="121">
        <f t="shared" si="4"/>
        <v>16697.41878165464</v>
      </c>
    </row>
    <row r="20" spans="1:7">
      <c r="A20" s="174">
        <f t="shared" si="0"/>
        <v>2033</v>
      </c>
      <c r="B20" s="121">
        <f t="shared" si="1"/>
        <v>7273.5780393617151</v>
      </c>
      <c r="E20" s="174">
        <f t="shared" si="2"/>
        <v>2032</v>
      </c>
      <c r="F20" s="121">
        <f t="shared" si="3"/>
        <v>15828.833348812075</v>
      </c>
      <c r="G20" s="121">
        <f t="shared" si="4"/>
        <v>16908.89187834437</v>
      </c>
    </row>
    <row r="21" spans="1:7">
      <c r="A21" s="174">
        <f t="shared" si="0"/>
        <v>2034</v>
      </c>
      <c r="B21" s="121">
        <f t="shared" si="1"/>
        <v>7382.6817099521404</v>
      </c>
      <c r="E21" s="174">
        <f t="shared" si="2"/>
        <v>2033</v>
      </c>
      <c r="F21" s="121">
        <f t="shared" si="3"/>
        <v>15958.924916258951</v>
      </c>
      <c r="G21" s="121">
        <f t="shared" si="4"/>
        <v>17123.043285448919</v>
      </c>
    </row>
    <row r="22" spans="1:7">
      <c r="A22" s="174">
        <f t="shared" si="0"/>
        <v>2035</v>
      </c>
      <c r="B22" s="121">
        <f t="shared" si="1"/>
        <v>7493.4219356014219</v>
      </c>
      <c r="E22" s="174">
        <f t="shared" si="2"/>
        <v>2034</v>
      </c>
      <c r="F22" s="121">
        <f t="shared" si="3"/>
        <v>16090.085660160456</v>
      </c>
      <c r="G22" s="121">
        <f t="shared" si="4"/>
        <v>17339.906923815863</v>
      </c>
    </row>
    <row r="23" spans="1:7">
      <c r="A23" s="174">
        <f t="shared" si="0"/>
        <v>2036</v>
      </c>
      <c r="B23" s="121">
        <f t="shared" si="1"/>
        <v>7605.8232646354427</v>
      </c>
      <c r="E23" s="174">
        <f t="shared" si="2"/>
        <v>2035</v>
      </c>
      <c r="F23" s="121">
        <f t="shared" si="3"/>
        <v>16222.324367698675</v>
      </c>
      <c r="G23" s="121">
        <f t="shared" si="4"/>
        <v>17559.517143900888</v>
      </c>
    </row>
    <row r="24" spans="1:7">
      <c r="A24" s="174">
        <f t="shared" si="0"/>
        <v>2037</v>
      </c>
      <c r="B24" s="121">
        <f t="shared" si="1"/>
        <v>7719.9106136049732</v>
      </c>
      <c r="E24" s="174">
        <f t="shared" si="2"/>
        <v>2036</v>
      </c>
      <c r="F24" s="121">
        <f t="shared" si="3"/>
        <v>16355.649898274429</v>
      </c>
      <c r="G24" s="121">
        <f t="shared" si="4"/>
        <v>17781.908731208801</v>
      </c>
    </row>
    <row r="25" spans="1:7">
      <c r="A25" s="174">
        <f t="shared" si="0"/>
        <v>2038</v>
      </c>
      <c r="B25" s="121">
        <f t="shared" si="1"/>
        <v>7835.7092728090474</v>
      </c>
      <c r="E25" s="174">
        <f t="shared" si="2"/>
        <v>2037</v>
      </c>
      <c r="F25" s="121">
        <f t="shared" si="3"/>
        <v>16490.071184100812</v>
      </c>
      <c r="G25" s="121">
        <f t="shared" si="4"/>
        <v>18007.116911803419</v>
      </c>
    </row>
    <row r="26" spans="1:7">
      <c r="A26" s="174">
        <f t="shared" si="0"/>
        <v>2039</v>
      </c>
      <c r="B26" s="121">
        <f t="shared" si="1"/>
        <v>7953.2449119011826</v>
      </c>
      <c r="E26" s="174">
        <f t="shared" si="2"/>
        <v>2038</v>
      </c>
      <c r="F26" s="121">
        <f t="shared" si="3"/>
        <v>16625.59723080161</v>
      </c>
      <c r="G26" s="121">
        <f t="shared" si="4"/>
        <v>18235.177357887274</v>
      </c>
    </row>
    <row r="27" spans="1:7">
      <c r="A27" s="174">
        <f t="shared" si="0"/>
        <v>2040</v>
      </c>
      <c r="B27" s="121">
        <f t="shared" si="1"/>
        <v>8072.5435855796995</v>
      </c>
      <c r="E27" s="174">
        <f t="shared" si="2"/>
        <v>2039</v>
      </c>
      <c r="F27" s="121">
        <f t="shared" si="3"/>
        <v>16762.237118014633</v>
      </c>
      <c r="G27" s="121">
        <f t="shared" si="4"/>
        <v>18466.12619345195</v>
      </c>
    </row>
    <row r="28" spans="1:7">
      <c r="A28" s="174">
        <f t="shared" si="0"/>
        <v>2041</v>
      </c>
      <c r="B28" s="121">
        <f t="shared" si="1"/>
        <v>8193.6317393633944</v>
      </c>
      <c r="E28" s="174">
        <f t="shared" si="2"/>
        <v>2040</v>
      </c>
      <c r="F28">
        <v>16900</v>
      </c>
      <c r="G28">
        <v>18700</v>
      </c>
    </row>
    <row r="29" spans="1:7">
      <c r="A29" s="174">
        <f t="shared" si="0"/>
        <v>2042</v>
      </c>
      <c r="B29" s="121">
        <f t="shared" si="1"/>
        <v>8316.5362154538452</v>
      </c>
    </row>
    <row r="30" spans="1:7">
      <c r="A30" s="174">
        <f t="shared" si="0"/>
        <v>2043</v>
      </c>
      <c r="B30" s="121">
        <f t="shared" si="1"/>
        <v>8441.2842586856514</v>
      </c>
      <c r="E30" s="47" t="s">
        <v>584</v>
      </c>
      <c r="F30" s="91">
        <f>(F28/F5)^(1/($E$28-$E$5))-1</f>
        <v>8.2186453404438087E-3</v>
      </c>
      <c r="G30" s="91">
        <f>(G28/G5)^(1/($E$28-$E$5))-1</f>
        <v>1.2665017237399212E-2</v>
      </c>
    </row>
    <row r="31" spans="1:7">
      <c r="A31" s="174">
        <f t="shared" si="0"/>
        <v>2044</v>
      </c>
      <c r="B31" s="121">
        <f t="shared" si="1"/>
        <v>8567.9035225659354</v>
      </c>
    </row>
    <row r="32" spans="1:7">
      <c r="A32" s="174">
        <f t="shared" si="0"/>
        <v>2045</v>
      </c>
      <c r="B32" s="121">
        <f t="shared" si="1"/>
        <v>8696.4220754044236</v>
      </c>
    </row>
    <row r="33" spans="1:2">
      <c r="A33" s="174">
        <f t="shared" si="0"/>
        <v>2046</v>
      </c>
      <c r="B33" s="121">
        <f t="shared" si="1"/>
        <v>8826.8684065354882</v>
      </c>
    </row>
    <row r="34" spans="1:2">
      <c r="A34" s="174">
        <f t="shared" ref="A34:A42" si="5">A33+1</f>
        <v>2047</v>
      </c>
      <c r="B34" s="121">
        <f t="shared" ref="B34:B42" si="6">B33*(1+$B$2)</f>
        <v>8959.271432633519</v>
      </c>
    </row>
    <row r="35" spans="1:2">
      <c r="A35" s="174">
        <f t="shared" si="5"/>
        <v>2048</v>
      </c>
      <c r="B35" s="121">
        <f t="shared" si="6"/>
        <v>9093.6605041230214</v>
      </c>
    </row>
    <row r="36" spans="1:2">
      <c r="A36" s="174">
        <f t="shared" si="5"/>
        <v>2049</v>
      </c>
      <c r="B36" s="121">
        <f t="shared" si="6"/>
        <v>9230.0654116848655</v>
      </c>
    </row>
    <row r="37" spans="1:2">
      <c r="A37" s="174">
        <f t="shared" si="5"/>
        <v>2050</v>
      </c>
      <c r="B37" s="121">
        <f t="shared" si="6"/>
        <v>9368.5163928601378</v>
      </c>
    </row>
    <row r="38" spans="1:2">
      <c r="A38" s="174">
        <f t="shared" si="5"/>
        <v>2051</v>
      </c>
      <c r="B38" s="121">
        <f t="shared" si="6"/>
        <v>9509.0441387530391</v>
      </c>
    </row>
    <row r="39" spans="1:2">
      <c r="A39" s="174">
        <f t="shared" si="5"/>
        <v>2052</v>
      </c>
      <c r="B39" s="121">
        <f t="shared" si="6"/>
        <v>9651.6798008343339</v>
      </c>
    </row>
    <row r="40" spans="1:2">
      <c r="A40" s="174">
        <f t="shared" si="5"/>
        <v>2053</v>
      </c>
      <c r="B40" s="121">
        <f t="shared" si="6"/>
        <v>9796.4549978468476</v>
      </c>
    </row>
    <row r="41" spans="1:2">
      <c r="A41" s="174">
        <f t="shared" si="5"/>
        <v>2054</v>
      </c>
      <c r="B41" s="121">
        <f t="shared" si="6"/>
        <v>9943.4018228145487</v>
      </c>
    </row>
    <row r="42" spans="1:2">
      <c r="A42" s="174">
        <f t="shared" si="5"/>
        <v>2055</v>
      </c>
      <c r="B42" s="121">
        <f t="shared" si="6"/>
        <v>10092.552850156766</v>
      </c>
    </row>
  </sheetData>
  <sheetProtection password="90DC" sheet="1" objects="1" scenarios="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workbookViewId="0">
      <selection activeCell="N32" sqref="N32"/>
    </sheetView>
  </sheetViews>
  <sheetFormatPr defaultRowHeight="14.4"/>
  <cols>
    <col min="2" max="2" width="16.21875" bestFit="1" customWidth="1"/>
    <col min="4" max="4" width="12.77734375" bestFit="1" customWidth="1"/>
    <col min="5" max="5" width="11.77734375" bestFit="1" customWidth="1"/>
  </cols>
  <sheetData>
    <row r="1" spans="1:15">
      <c r="A1" t="s">
        <v>762</v>
      </c>
    </row>
    <row r="3" spans="1:15">
      <c r="A3" s="266" t="s">
        <v>499</v>
      </c>
      <c r="B3" s="266" t="s">
        <v>500</v>
      </c>
      <c r="C3" s="266" t="s">
        <v>431</v>
      </c>
      <c r="D3" s="266" t="s">
        <v>494</v>
      </c>
      <c r="E3" s="266" t="s">
        <v>495</v>
      </c>
      <c r="G3" s="266" t="s">
        <v>507</v>
      </c>
    </row>
    <row r="4" spans="1:15">
      <c r="A4" t="s">
        <v>393</v>
      </c>
      <c r="B4" t="s">
        <v>492</v>
      </c>
      <c r="C4" t="s">
        <v>493</v>
      </c>
      <c r="D4">
        <v>40</v>
      </c>
      <c r="E4">
        <v>35</v>
      </c>
      <c r="G4" s="125">
        <f>D4/E4</f>
        <v>1.1428571428571428</v>
      </c>
    </row>
    <row r="5" spans="1:15">
      <c r="A5" s="174" t="s">
        <v>393</v>
      </c>
      <c r="B5" s="174" t="s">
        <v>492</v>
      </c>
      <c r="C5" t="s">
        <v>496</v>
      </c>
      <c r="D5">
        <v>47</v>
      </c>
      <c r="E5" s="174">
        <v>35</v>
      </c>
      <c r="G5" s="125">
        <f t="shared" ref="G5:G6" si="0">D5/E5</f>
        <v>1.3428571428571427</v>
      </c>
    </row>
    <row r="6" spans="1:15">
      <c r="A6" t="s">
        <v>393</v>
      </c>
      <c r="B6" t="s">
        <v>497</v>
      </c>
      <c r="C6" t="s">
        <v>496</v>
      </c>
      <c r="D6">
        <v>45</v>
      </c>
      <c r="E6">
        <v>35</v>
      </c>
      <c r="G6" s="125">
        <f t="shared" si="0"/>
        <v>1.2857142857142858</v>
      </c>
    </row>
    <row r="8" spans="1:15">
      <c r="A8" t="s">
        <v>498</v>
      </c>
    </row>
    <row r="9" spans="1:15">
      <c r="A9" t="s">
        <v>506</v>
      </c>
    </row>
    <row r="10" spans="1:15" s="174" customFormat="1"/>
    <row r="11" spans="1:15">
      <c r="D11" s="134"/>
      <c r="E11" s="134"/>
      <c r="F11" s="134"/>
      <c r="G11" s="306">
        <f>AVERAGE(G4:G6)</f>
        <v>1.2571428571428571</v>
      </c>
      <c r="H11" s="134" t="s">
        <v>503</v>
      </c>
      <c r="I11" s="134"/>
      <c r="J11" s="134"/>
      <c r="K11" s="134"/>
      <c r="L11" s="134"/>
      <c r="M11" s="134"/>
      <c r="N11" s="134"/>
      <c r="O11" s="134"/>
    </row>
    <row r="12" spans="1:15">
      <c r="D12" s="134"/>
      <c r="F12" s="134"/>
      <c r="G12" s="134" t="s">
        <v>763</v>
      </c>
      <c r="H12" s="134"/>
      <c r="I12" s="134"/>
      <c r="J12" s="134"/>
      <c r="K12" s="134"/>
      <c r="L12" s="134"/>
      <c r="M12" s="134"/>
      <c r="N12" s="134"/>
      <c r="O12" s="134"/>
    </row>
    <row r="13" spans="1:15">
      <c r="D13" s="134"/>
      <c r="F13" s="134"/>
      <c r="G13" s="134" t="s">
        <v>504</v>
      </c>
      <c r="H13" s="134"/>
      <c r="I13" s="134"/>
      <c r="J13" s="134"/>
      <c r="K13" s="134"/>
      <c r="L13" s="134"/>
      <c r="M13" s="134"/>
      <c r="N13" s="134"/>
      <c r="O13" s="134"/>
    </row>
    <row r="14" spans="1:15">
      <c r="D14" s="134"/>
      <c r="F14" s="134"/>
      <c r="G14" s="134" t="s">
        <v>2030</v>
      </c>
      <c r="H14" s="134"/>
      <c r="I14" s="134"/>
      <c r="J14" s="134"/>
      <c r="K14" s="134"/>
      <c r="L14" s="134"/>
      <c r="M14" s="134"/>
      <c r="N14" s="134"/>
      <c r="O14" s="134"/>
    </row>
  </sheetData>
  <sheetProtection password="90DC" sheet="1" objects="1" scenarios="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6"/>
  <sheetViews>
    <sheetView workbookViewId="0">
      <selection activeCell="B3" sqref="B3"/>
    </sheetView>
  </sheetViews>
  <sheetFormatPr defaultRowHeight="14.4"/>
  <sheetData>
    <row r="2" spans="1:1">
      <c r="A2" s="282" t="s">
        <v>556</v>
      </c>
    </row>
    <row r="3" spans="1:1">
      <c r="A3" s="250" t="s">
        <v>557</v>
      </c>
    </row>
    <row r="4" spans="1:1">
      <c r="A4" s="250" t="s">
        <v>558</v>
      </c>
    </row>
    <row r="5" spans="1:1">
      <c r="A5" s="250" t="s">
        <v>559</v>
      </c>
    </row>
    <row r="6" spans="1:1">
      <c r="A6" s="250" t="s">
        <v>560</v>
      </c>
    </row>
    <row r="7" spans="1:1">
      <c r="A7" s="250" t="s">
        <v>561</v>
      </c>
    </row>
    <row r="8" spans="1:1">
      <c r="A8" s="250" t="s">
        <v>562</v>
      </c>
    </row>
    <row r="9" spans="1:1">
      <c r="A9" s="250" t="s">
        <v>563</v>
      </c>
    </row>
    <row r="10" spans="1:1">
      <c r="A10" s="250" t="s">
        <v>564</v>
      </c>
    </row>
    <row r="11" spans="1:1">
      <c r="A11" s="250" t="s">
        <v>565</v>
      </c>
    </row>
    <row r="12" spans="1:1">
      <c r="A12" s="250" t="s">
        <v>566</v>
      </c>
    </row>
    <row r="13" spans="1:1">
      <c r="A13" s="250" t="s">
        <v>567</v>
      </c>
    </row>
    <row r="14" spans="1:1">
      <c r="A14" s="250" t="s">
        <v>568</v>
      </c>
    </row>
    <row r="15" spans="1:1">
      <c r="A15" s="250" t="s">
        <v>569</v>
      </c>
    </row>
    <row r="16" spans="1:1">
      <c r="A16" s="250" t="s">
        <v>570</v>
      </c>
    </row>
    <row r="17" spans="1:1">
      <c r="A17" s="250" t="s">
        <v>571</v>
      </c>
    </row>
    <row r="18" spans="1:1">
      <c r="A18" s="250" t="s">
        <v>572</v>
      </c>
    </row>
    <row r="19" spans="1:1">
      <c r="A19" s="250" t="s">
        <v>573</v>
      </c>
    </row>
    <row r="20" spans="1:1" s="174" customFormat="1">
      <c r="A20" s="291" t="s">
        <v>612</v>
      </c>
    </row>
    <row r="21" spans="1:1">
      <c r="A21" s="250" t="s">
        <v>574</v>
      </c>
    </row>
    <row r="22" spans="1:1">
      <c r="A22" s="250" t="s">
        <v>575</v>
      </c>
    </row>
    <row r="23" spans="1:1">
      <c r="A23" s="250" t="s">
        <v>576</v>
      </c>
    </row>
    <row r="24" spans="1:1">
      <c r="A24" s="250" t="s">
        <v>577</v>
      </c>
    </row>
    <row r="26" spans="1:1">
      <c r="A26" s="250" t="s">
        <v>578</v>
      </c>
    </row>
  </sheetData>
  <sheetProtection password="90DC" sheet="1" objects="1" scenarios="1"/>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zoomScale="85" zoomScaleNormal="85" workbookViewId="0">
      <selection sqref="A1:F17"/>
    </sheetView>
  </sheetViews>
  <sheetFormatPr defaultRowHeight="13.2"/>
  <cols>
    <col min="1" max="1" width="24.5546875" style="171" customWidth="1"/>
    <col min="2" max="2" width="39.6640625" style="171" customWidth="1"/>
    <col min="3" max="3" width="38.109375" style="171" bestFit="1" customWidth="1"/>
    <col min="4" max="4" width="31.6640625" style="176" bestFit="1" customWidth="1"/>
    <col min="5" max="5" width="24.21875" style="171" customWidth="1"/>
    <col min="6" max="6" width="12" style="171" customWidth="1"/>
    <col min="7" max="16384" width="8.88671875" style="171"/>
  </cols>
  <sheetData>
    <row r="1" spans="1:6" ht="27" thickBot="1">
      <c r="A1" s="441" t="s">
        <v>214</v>
      </c>
      <c r="B1" s="441" t="s">
        <v>215</v>
      </c>
      <c r="C1" s="441" t="s">
        <v>216</v>
      </c>
      <c r="D1" s="441" t="s">
        <v>217</v>
      </c>
      <c r="E1" s="172" t="s">
        <v>218</v>
      </c>
      <c r="F1" s="441" t="s">
        <v>219</v>
      </c>
    </row>
    <row r="2" spans="1:6" ht="14.4" thickTop="1" thickBot="1">
      <c r="A2" s="442"/>
      <c r="B2" s="442"/>
      <c r="C2" s="442"/>
      <c r="D2" s="442"/>
      <c r="E2" s="170" t="s">
        <v>19</v>
      </c>
      <c r="F2" s="442"/>
    </row>
    <row r="3" spans="1:6" ht="13.8" thickTop="1">
      <c r="A3" s="438" t="s">
        <v>2026</v>
      </c>
      <c r="B3" s="438" t="s">
        <v>2027</v>
      </c>
      <c r="C3" s="412" t="s">
        <v>16</v>
      </c>
      <c r="D3" s="419"/>
      <c r="E3" s="419"/>
      <c r="F3" s="425"/>
    </row>
    <row r="4" spans="1:6">
      <c r="A4" s="439"/>
      <c r="B4" s="439"/>
      <c r="C4" s="413" t="str">
        <f>Summary!A11</f>
        <v>Reduced Highway Fatalities and Crashes</v>
      </c>
      <c r="D4" s="422" t="s">
        <v>2019</v>
      </c>
      <c r="E4" s="420">
        <f>Summary!B11</f>
        <v>26.169835687396962</v>
      </c>
      <c r="F4" s="426">
        <v>6</v>
      </c>
    </row>
    <row r="5" spans="1:6">
      <c r="A5" s="439"/>
      <c r="B5" s="439"/>
      <c r="C5" s="414" t="s">
        <v>2013</v>
      </c>
      <c r="D5" s="422"/>
      <c r="E5" s="420"/>
      <c r="F5" s="427"/>
    </row>
    <row r="6" spans="1:6">
      <c r="A6" s="439"/>
      <c r="B6" s="439"/>
      <c r="C6" s="413" t="str">
        <f>Summary!A14</f>
        <v>Delays During Construction</v>
      </c>
      <c r="D6" s="422" t="s">
        <v>2021</v>
      </c>
      <c r="E6" s="420">
        <f>Summary!B14</f>
        <v>-6.1488692434742074</v>
      </c>
      <c r="F6" s="426">
        <v>7</v>
      </c>
    </row>
    <row r="7" spans="1:6">
      <c r="A7" s="439"/>
      <c r="B7" s="439"/>
      <c r="C7" s="413" t="str">
        <f>Summary!A15</f>
        <v>Travel Time Savings</v>
      </c>
      <c r="D7" s="422" t="s">
        <v>2021</v>
      </c>
      <c r="E7" s="420">
        <f>Summary!B15</f>
        <v>39.215480363948402</v>
      </c>
      <c r="F7" s="426">
        <v>8</v>
      </c>
    </row>
    <row r="8" spans="1:6">
      <c r="A8" s="439"/>
      <c r="B8" s="439"/>
      <c r="C8" s="413" t="str">
        <f>Summary!A16</f>
        <v>Truck Operating Savings</v>
      </c>
      <c r="D8" s="423" t="s">
        <v>2020</v>
      </c>
      <c r="E8" s="420">
        <f>Summary!B16</f>
        <v>1.9298122396595683</v>
      </c>
      <c r="F8" s="427">
        <v>9</v>
      </c>
    </row>
    <row r="9" spans="1:6">
      <c r="A9" s="439"/>
      <c r="B9" s="439"/>
      <c r="C9" s="413" t="str">
        <f>Summary!A17</f>
        <v>Vehicle Maintenance Savings</v>
      </c>
      <c r="D9" s="422" t="s">
        <v>2022</v>
      </c>
      <c r="E9" s="420">
        <f>Summary!B17</f>
        <v>5.5412009786822969</v>
      </c>
      <c r="F9" s="426">
        <v>9</v>
      </c>
    </row>
    <row r="10" spans="1:6">
      <c r="A10" s="439"/>
      <c r="B10" s="439"/>
      <c r="C10" s="415" t="s">
        <v>2015</v>
      </c>
      <c r="D10" s="423"/>
      <c r="E10" s="420"/>
      <c r="F10" s="426"/>
    </row>
    <row r="11" spans="1:6">
      <c r="A11" s="439"/>
      <c r="B11" s="439"/>
      <c r="C11" s="416" t="str">
        <f>Summary!A20</f>
        <v>Residual Value</v>
      </c>
      <c r="D11" s="423" t="s">
        <v>2023</v>
      </c>
      <c r="E11" s="420">
        <f>Summary!B20</f>
        <v>1.5846793549142955</v>
      </c>
      <c r="F11" s="426">
        <v>10</v>
      </c>
    </row>
    <row r="12" spans="1:6">
      <c r="A12" s="439"/>
      <c r="B12" s="439"/>
      <c r="C12" s="416" t="str">
        <f>Summary!A21</f>
        <v>Resilience Repair Cost Savings</v>
      </c>
      <c r="D12" s="423" t="s">
        <v>2023</v>
      </c>
      <c r="E12" s="420">
        <f>Summary!B21</f>
        <v>3.3133793367490108</v>
      </c>
      <c r="F12" s="426">
        <v>10</v>
      </c>
    </row>
    <row r="13" spans="1:6">
      <c r="A13" s="439"/>
      <c r="B13" s="439"/>
      <c r="C13" s="415" t="s">
        <v>2014</v>
      </c>
      <c r="D13" s="422"/>
      <c r="E13" s="420"/>
      <c r="F13" s="426"/>
    </row>
    <row r="14" spans="1:6">
      <c r="A14" s="439"/>
      <c r="B14" s="439"/>
      <c r="C14" s="435" t="str">
        <f>Summary!A24</f>
        <v>Emissions Savings (auto)</v>
      </c>
      <c r="D14" s="436" t="s">
        <v>2024</v>
      </c>
      <c r="E14" s="420">
        <f>Summary!B24</f>
        <v>6.5926097855985452E-2</v>
      </c>
      <c r="F14" s="426">
        <v>11</v>
      </c>
    </row>
    <row r="15" spans="1:6">
      <c r="A15" s="439"/>
      <c r="B15" s="439"/>
      <c r="C15" s="417" t="str">
        <f>Summary!A25</f>
        <v>Emissions Savings (truck)</v>
      </c>
      <c r="D15" s="434" t="s">
        <v>2024</v>
      </c>
      <c r="E15" s="420">
        <f>Summary!B25</f>
        <v>3.7058712609036891E-2</v>
      </c>
      <c r="F15" s="426">
        <v>11</v>
      </c>
    </row>
    <row r="16" spans="1:6">
      <c r="A16" s="439"/>
      <c r="B16" s="439"/>
      <c r="C16" s="415" t="s">
        <v>614</v>
      </c>
      <c r="D16" s="422"/>
      <c r="E16" s="420"/>
      <c r="F16" s="426"/>
    </row>
    <row r="17" spans="1:6">
      <c r="A17" s="440"/>
      <c r="B17" s="440"/>
      <c r="C17" s="418" t="str">
        <f>Summary!A28</f>
        <v>Fiber Benefit</v>
      </c>
      <c r="D17" s="424" t="s">
        <v>2025</v>
      </c>
      <c r="E17" s="421">
        <f>Summary!B28</f>
        <v>7.4274612780346105</v>
      </c>
      <c r="F17" s="428">
        <v>12</v>
      </c>
    </row>
  </sheetData>
  <sheetProtection password="90DC" sheet="1" objects="1" scenarios="1"/>
  <mergeCells count="7">
    <mergeCell ref="A3:A17"/>
    <mergeCell ref="B3:B17"/>
    <mergeCell ref="D1:D2"/>
    <mergeCell ref="F1:F2"/>
    <mergeCell ref="A1:A2"/>
    <mergeCell ref="B1:B2"/>
    <mergeCell ref="C1:C2"/>
  </mergeCells>
  <pageMargins left="0.7" right="0.7" top="0.75" bottom="0.75" header="0.3" footer="0.3"/>
  <pageSetup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2"/>
  <sheetViews>
    <sheetView topLeftCell="K1" zoomScaleNormal="100" zoomScaleSheetLayoutView="80" workbookViewId="0">
      <pane ySplit="1" topLeftCell="A2" activePane="bottomLeft" state="frozen"/>
      <selection activeCell="I74" sqref="I74"/>
      <selection pane="bottomLeft" activeCell="U24" sqref="U24"/>
    </sheetView>
  </sheetViews>
  <sheetFormatPr defaultRowHeight="14.4"/>
  <cols>
    <col min="1" max="1" width="9.6640625" style="376" customWidth="1"/>
    <col min="2" max="2" width="21" style="352" customWidth="1"/>
    <col min="3" max="3" width="11.6640625" style="352" customWidth="1"/>
    <col min="4" max="4" width="14.88671875" style="352" customWidth="1"/>
    <col min="5" max="5" width="9" style="352" customWidth="1"/>
    <col min="6" max="6" width="71.33203125" style="352" customWidth="1"/>
    <col min="7" max="8" width="13.6640625" style="352" customWidth="1"/>
    <col min="9" max="9" width="21.5546875" style="365" customWidth="1"/>
    <col min="10" max="10" width="54.44140625" style="352" customWidth="1"/>
    <col min="11" max="11" width="10.6640625" style="352" customWidth="1"/>
    <col min="12" max="12" width="20.6640625" style="352" customWidth="1"/>
    <col min="13" max="13" width="18.6640625" style="352" customWidth="1"/>
    <col min="14" max="16" width="8.88671875" style="359"/>
    <col min="17" max="17" width="11.33203125" style="359" bestFit="1" customWidth="1"/>
    <col min="18" max="18" width="11.33203125" style="359" customWidth="1"/>
    <col min="19" max="19" width="16.33203125" style="352" bestFit="1" customWidth="1"/>
    <col min="20" max="16384" width="8.88671875" style="352"/>
  </cols>
  <sheetData>
    <row r="1" spans="1:19" ht="53.4" customHeight="1">
      <c r="A1" s="348" t="s">
        <v>455</v>
      </c>
      <c r="B1" s="349" t="s">
        <v>782</v>
      </c>
      <c r="C1" s="349" t="s">
        <v>1</v>
      </c>
      <c r="D1" s="349" t="s">
        <v>783</v>
      </c>
      <c r="E1" s="349" t="s">
        <v>784</v>
      </c>
      <c r="F1" s="350" t="s">
        <v>785</v>
      </c>
      <c r="G1" s="349" t="s">
        <v>786</v>
      </c>
      <c r="H1" s="349" t="s">
        <v>787</v>
      </c>
      <c r="I1" s="351" t="s">
        <v>788</v>
      </c>
      <c r="J1" s="349" t="s">
        <v>789</v>
      </c>
      <c r="K1" s="349" t="s">
        <v>790</v>
      </c>
      <c r="L1" s="349" t="s">
        <v>791</v>
      </c>
      <c r="M1" s="349" t="s">
        <v>792</v>
      </c>
      <c r="N1" s="349" t="s">
        <v>793</v>
      </c>
      <c r="O1" s="349" t="s">
        <v>794</v>
      </c>
      <c r="P1" s="349" t="s">
        <v>794</v>
      </c>
      <c r="Q1" s="349" t="s">
        <v>795</v>
      </c>
      <c r="R1" s="349" t="s">
        <v>796</v>
      </c>
      <c r="S1" s="349" t="s">
        <v>797</v>
      </c>
    </row>
    <row r="2" spans="1:19">
      <c r="A2" s="353">
        <v>1</v>
      </c>
      <c r="B2" s="354" t="s">
        <v>798</v>
      </c>
      <c r="C2" s="355">
        <v>2015</v>
      </c>
      <c r="D2" s="356" t="s">
        <v>799</v>
      </c>
      <c r="E2" s="354" t="s">
        <v>800</v>
      </c>
      <c r="F2" s="354" t="s">
        <v>801</v>
      </c>
      <c r="G2" s="357">
        <v>35.150728999999998</v>
      </c>
      <c r="H2" s="357">
        <v>-79.07893</v>
      </c>
      <c r="I2" s="354" t="str">
        <f t="shared" ref="I2:I21" si="0">CONCATENATE(G2,",", H2)</f>
        <v>35.150729,-79.07893</v>
      </c>
      <c r="J2" s="354" t="s">
        <v>802</v>
      </c>
      <c r="K2" s="358" t="str">
        <f t="shared" ref="K2:K21" si="1">IF(ISNUMBER(SEARCH("No Injury Reported",L2)),"No","Yes")</f>
        <v>No</v>
      </c>
      <c r="L2" s="354" t="s">
        <v>803</v>
      </c>
      <c r="M2" s="354" t="s">
        <v>803</v>
      </c>
      <c r="N2" s="359" t="s">
        <v>804</v>
      </c>
      <c r="O2" s="359" t="s">
        <v>12</v>
      </c>
      <c r="P2" s="360" t="s">
        <v>532</v>
      </c>
      <c r="Q2" s="359">
        <f>COUNTIF($O$2:$O$21, P2)</f>
        <v>0</v>
      </c>
      <c r="R2" s="361">
        <f>Q2/3.5</f>
        <v>0</v>
      </c>
      <c r="S2" s="361">
        <f>R2*0.2</f>
        <v>0</v>
      </c>
    </row>
    <row r="3" spans="1:19">
      <c r="A3" s="362">
        <v>1</v>
      </c>
      <c r="B3" s="363" t="s">
        <v>805</v>
      </c>
      <c r="C3" s="359">
        <v>2015</v>
      </c>
      <c r="D3" s="363" t="s">
        <v>806</v>
      </c>
      <c r="E3" s="363" t="s">
        <v>807</v>
      </c>
      <c r="F3" s="363" t="s">
        <v>808</v>
      </c>
      <c r="G3" s="363" t="s">
        <v>809</v>
      </c>
      <c r="H3" s="363" t="s">
        <v>810</v>
      </c>
      <c r="I3" s="354" t="str">
        <f t="shared" si="0"/>
        <v>35.134550,-79.069220</v>
      </c>
      <c r="J3" s="363" t="s">
        <v>811</v>
      </c>
      <c r="K3" s="364" t="str">
        <f t="shared" si="1"/>
        <v>No</v>
      </c>
      <c r="L3" s="363" t="s">
        <v>803</v>
      </c>
      <c r="M3" s="363" t="s">
        <v>803</v>
      </c>
      <c r="N3" s="359" t="s">
        <v>812</v>
      </c>
      <c r="O3" s="359" t="s">
        <v>12</v>
      </c>
      <c r="P3" s="360" t="s">
        <v>533</v>
      </c>
      <c r="Q3" s="359">
        <f t="shared" ref="Q3:Q6" si="2">COUNTIF($O$2:$O$21, P3)</f>
        <v>0</v>
      </c>
      <c r="R3" s="361">
        <f t="shared" ref="R3:R7" si="3">Q3/3.5</f>
        <v>0</v>
      </c>
      <c r="S3" s="361">
        <f t="shared" ref="S3:S7" si="4">R3*0.2</f>
        <v>0</v>
      </c>
    </row>
    <row r="4" spans="1:19">
      <c r="A4" s="362">
        <v>1</v>
      </c>
      <c r="B4" s="363" t="s">
        <v>813</v>
      </c>
      <c r="C4" s="359">
        <v>2016</v>
      </c>
      <c r="D4" s="363" t="s">
        <v>814</v>
      </c>
      <c r="E4" s="363" t="s">
        <v>815</v>
      </c>
      <c r="F4" s="363" t="s">
        <v>816</v>
      </c>
      <c r="G4" s="363" t="s">
        <v>817</v>
      </c>
      <c r="H4" s="363" t="s">
        <v>818</v>
      </c>
      <c r="I4" s="354" t="str">
        <f t="shared" si="0"/>
        <v>35.147612,-79.07877</v>
      </c>
      <c r="J4" s="363" t="s">
        <v>819</v>
      </c>
      <c r="K4" s="364" t="str">
        <f t="shared" si="1"/>
        <v>No</v>
      </c>
      <c r="L4" s="363" t="s">
        <v>803</v>
      </c>
      <c r="M4" s="363" t="s">
        <v>803</v>
      </c>
      <c r="N4" s="359" t="s">
        <v>812</v>
      </c>
      <c r="O4" s="359" t="s">
        <v>12</v>
      </c>
      <c r="P4" s="360" t="s">
        <v>534</v>
      </c>
      <c r="Q4" s="359">
        <f t="shared" si="2"/>
        <v>2</v>
      </c>
      <c r="R4" s="361">
        <f t="shared" si="3"/>
        <v>0.5714285714285714</v>
      </c>
      <c r="S4" s="361">
        <f t="shared" si="4"/>
        <v>0.11428571428571428</v>
      </c>
    </row>
    <row r="5" spans="1:19" s="365" customFormat="1">
      <c r="A5" s="353">
        <v>1</v>
      </c>
      <c r="B5" s="354" t="s">
        <v>820</v>
      </c>
      <c r="C5" s="359">
        <v>2016</v>
      </c>
      <c r="D5" s="354" t="s">
        <v>821</v>
      </c>
      <c r="E5" s="354" t="s">
        <v>822</v>
      </c>
      <c r="F5" s="354" t="s">
        <v>823</v>
      </c>
      <c r="G5" s="354" t="s">
        <v>824</v>
      </c>
      <c r="H5" s="354" t="s">
        <v>825</v>
      </c>
      <c r="I5" s="354" t="str">
        <f t="shared" si="0"/>
        <v>35.134597,-79.068808</v>
      </c>
      <c r="J5" s="354" t="s">
        <v>826</v>
      </c>
      <c r="K5" s="358" t="str">
        <f t="shared" si="1"/>
        <v>No</v>
      </c>
      <c r="L5" s="354" t="s">
        <v>803</v>
      </c>
      <c r="M5" s="354" t="s">
        <v>803</v>
      </c>
      <c r="N5" s="359" t="s">
        <v>827</v>
      </c>
      <c r="O5" s="359" t="s">
        <v>12</v>
      </c>
      <c r="P5" s="360" t="s">
        <v>535</v>
      </c>
      <c r="Q5" s="359">
        <f t="shared" si="2"/>
        <v>0</v>
      </c>
      <c r="R5" s="361">
        <f t="shared" si="3"/>
        <v>0</v>
      </c>
      <c r="S5" s="361">
        <f t="shared" si="4"/>
        <v>0</v>
      </c>
    </row>
    <row r="6" spans="1:19" s="365" customFormat="1">
      <c r="A6" s="362">
        <v>1</v>
      </c>
      <c r="B6" s="363" t="s">
        <v>828</v>
      </c>
      <c r="C6" s="359">
        <v>2016</v>
      </c>
      <c r="D6" s="363" t="s">
        <v>829</v>
      </c>
      <c r="E6" s="363" t="s">
        <v>830</v>
      </c>
      <c r="F6" s="363" t="s">
        <v>831</v>
      </c>
      <c r="G6" s="363" t="s">
        <v>832</v>
      </c>
      <c r="H6" s="363" t="s">
        <v>833</v>
      </c>
      <c r="I6" s="354" t="str">
        <f t="shared" si="0"/>
        <v>35.137939,-79.074248</v>
      </c>
      <c r="J6" s="363" t="s">
        <v>826</v>
      </c>
      <c r="K6" s="364" t="str">
        <f t="shared" si="1"/>
        <v>No</v>
      </c>
      <c r="L6" s="363" t="s">
        <v>803</v>
      </c>
      <c r="M6" s="363" t="s">
        <v>803</v>
      </c>
      <c r="N6" s="359" t="s">
        <v>827</v>
      </c>
      <c r="O6" s="359" t="s">
        <v>12</v>
      </c>
      <c r="P6" s="360" t="s">
        <v>12</v>
      </c>
      <c r="Q6" s="359">
        <f t="shared" si="2"/>
        <v>18</v>
      </c>
      <c r="R6" s="361">
        <f t="shared" si="3"/>
        <v>5.1428571428571432</v>
      </c>
      <c r="S6" s="361">
        <f t="shared" si="4"/>
        <v>1.0285714285714287</v>
      </c>
    </row>
    <row r="7" spans="1:19" s="365" customFormat="1">
      <c r="A7" s="362">
        <v>1</v>
      </c>
      <c r="B7" s="363" t="s">
        <v>834</v>
      </c>
      <c r="C7" s="359">
        <v>2016</v>
      </c>
      <c r="D7" s="363" t="s">
        <v>835</v>
      </c>
      <c r="E7" s="363" t="s">
        <v>836</v>
      </c>
      <c r="F7" s="363" t="s">
        <v>837</v>
      </c>
      <c r="G7" s="363" t="s">
        <v>838</v>
      </c>
      <c r="H7" s="363" t="s">
        <v>839</v>
      </c>
      <c r="I7" s="354" t="str">
        <f t="shared" si="0"/>
        <v>35.150080,-79.079422</v>
      </c>
      <c r="J7" s="363" t="s">
        <v>840</v>
      </c>
      <c r="K7" s="364" t="str">
        <f t="shared" si="1"/>
        <v>No</v>
      </c>
      <c r="L7" s="363" t="s">
        <v>803</v>
      </c>
      <c r="M7" s="363" t="s">
        <v>803</v>
      </c>
      <c r="N7" s="359" t="s">
        <v>804</v>
      </c>
      <c r="O7" s="359" t="s">
        <v>12</v>
      </c>
      <c r="P7" s="360" t="s">
        <v>0</v>
      </c>
      <c r="Q7" s="359">
        <f>Q2+Q3+Q4+Q5+Q6</f>
        <v>20</v>
      </c>
      <c r="R7" s="361">
        <f t="shared" si="3"/>
        <v>5.7142857142857144</v>
      </c>
      <c r="S7" s="361">
        <f t="shared" si="4"/>
        <v>1.142857142857143</v>
      </c>
    </row>
    <row r="8" spans="1:19" s="365" customFormat="1">
      <c r="A8" s="362">
        <v>1</v>
      </c>
      <c r="B8" s="363" t="s">
        <v>841</v>
      </c>
      <c r="C8" s="359">
        <v>2017</v>
      </c>
      <c r="D8" s="363" t="s">
        <v>842</v>
      </c>
      <c r="E8" s="363" t="s">
        <v>843</v>
      </c>
      <c r="F8" s="363" t="s">
        <v>844</v>
      </c>
      <c r="G8" s="363" t="s">
        <v>845</v>
      </c>
      <c r="H8" s="363" t="s">
        <v>846</v>
      </c>
      <c r="I8" s="354" t="str">
        <f t="shared" si="0"/>
        <v>35.150279,-79.079285</v>
      </c>
      <c r="J8" s="363" t="s">
        <v>811</v>
      </c>
      <c r="K8" s="364" t="str">
        <f t="shared" si="1"/>
        <v>No</v>
      </c>
      <c r="L8" s="363" t="s">
        <v>803</v>
      </c>
      <c r="M8" s="363" t="s">
        <v>803</v>
      </c>
      <c r="N8" s="359" t="s">
        <v>812</v>
      </c>
      <c r="O8" s="359" t="s">
        <v>12</v>
      </c>
      <c r="P8" s="359"/>
      <c r="Q8" s="359"/>
      <c r="R8" s="359"/>
      <c r="S8" s="359"/>
    </row>
    <row r="9" spans="1:19">
      <c r="A9" s="362">
        <v>1</v>
      </c>
      <c r="B9" s="363" t="s">
        <v>847</v>
      </c>
      <c r="C9" s="359">
        <v>2017</v>
      </c>
      <c r="D9" s="363" t="s">
        <v>848</v>
      </c>
      <c r="E9" s="363" t="s">
        <v>849</v>
      </c>
      <c r="F9" s="363" t="s">
        <v>850</v>
      </c>
      <c r="G9" s="363" t="s">
        <v>851</v>
      </c>
      <c r="H9" s="363" t="s">
        <v>852</v>
      </c>
      <c r="I9" s="354" t="str">
        <f t="shared" si="0"/>
        <v>35.134502,-79.068827</v>
      </c>
      <c r="J9" s="363" t="s">
        <v>819</v>
      </c>
      <c r="K9" s="364" t="str">
        <f t="shared" si="1"/>
        <v>No</v>
      </c>
      <c r="L9" s="363" t="s">
        <v>803</v>
      </c>
      <c r="M9" s="363" t="s">
        <v>803</v>
      </c>
      <c r="N9" s="359" t="s">
        <v>812</v>
      </c>
      <c r="O9" s="359" t="s">
        <v>12</v>
      </c>
      <c r="S9" s="359"/>
    </row>
    <row r="10" spans="1:19">
      <c r="A10" s="362">
        <v>1</v>
      </c>
      <c r="B10" s="363" t="s">
        <v>853</v>
      </c>
      <c r="C10" s="359">
        <v>2017</v>
      </c>
      <c r="D10" s="363" t="s">
        <v>854</v>
      </c>
      <c r="E10" s="363" t="s">
        <v>843</v>
      </c>
      <c r="F10" s="363" t="s">
        <v>855</v>
      </c>
      <c r="G10" s="363" t="s">
        <v>856</v>
      </c>
      <c r="H10" s="363" t="s">
        <v>857</v>
      </c>
      <c r="I10" s="354" t="str">
        <f t="shared" si="0"/>
        <v>35.136026,-79.071495</v>
      </c>
      <c r="J10" s="363" t="s">
        <v>811</v>
      </c>
      <c r="K10" s="364" t="str">
        <f t="shared" si="1"/>
        <v>No</v>
      </c>
      <c r="L10" s="363" t="s">
        <v>803</v>
      </c>
      <c r="M10" s="363" t="s">
        <v>803</v>
      </c>
      <c r="N10" s="359" t="s">
        <v>812</v>
      </c>
      <c r="O10" s="359" t="s">
        <v>12</v>
      </c>
      <c r="S10" s="359"/>
    </row>
    <row r="11" spans="1:19">
      <c r="A11" s="353">
        <v>1</v>
      </c>
      <c r="B11" s="354" t="s">
        <v>858</v>
      </c>
      <c r="C11" s="359">
        <v>2017</v>
      </c>
      <c r="D11" s="354" t="s">
        <v>859</v>
      </c>
      <c r="E11" s="354" t="s">
        <v>860</v>
      </c>
      <c r="F11" s="354" t="s">
        <v>861</v>
      </c>
      <c r="G11" s="354" t="s">
        <v>862</v>
      </c>
      <c r="H11" s="354" t="s">
        <v>863</v>
      </c>
      <c r="I11" s="354" t="str">
        <f t="shared" si="0"/>
        <v>35.173318,-79.083116</v>
      </c>
      <c r="J11" s="354" t="s">
        <v>826</v>
      </c>
      <c r="K11" s="364" t="str">
        <f t="shared" si="1"/>
        <v>No</v>
      </c>
      <c r="L11" s="354" t="s">
        <v>803</v>
      </c>
      <c r="M11" s="354" t="s">
        <v>803</v>
      </c>
      <c r="N11" s="359" t="s">
        <v>827</v>
      </c>
      <c r="O11" s="359" t="s">
        <v>12</v>
      </c>
      <c r="S11" s="359"/>
    </row>
    <row r="12" spans="1:19">
      <c r="A12" s="362">
        <v>1</v>
      </c>
      <c r="B12" s="363" t="s">
        <v>864</v>
      </c>
      <c r="C12" s="359">
        <v>2017</v>
      </c>
      <c r="D12" s="363" t="s">
        <v>865</v>
      </c>
      <c r="E12" s="363" t="s">
        <v>866</v>
      </c>
      <c r="F12" s="363" t="s">
        <v>867</v>
      </c>
      <c r="G12" s="363" t="s">
        <v>868</v>
      </c>
      <c r="H12" s="363" t="s">
        <v>869</v>
      </c>
      <c r="I12" s="354" t="str">
        <f t="shared" si="0"/>
        <v>35.150103,-79.079424</v>
      </c>
      <c r="J12" s="363" t="s">
        <v>870</v>
      </c>
      <c r="K12" s="364" t="str">
        <f t="shared" si="1"/>
        <v>Yes</v>
      </c>
      <c r="L12" s="363" t="s">
        <v>871</v>
      </c>
      <c r="M12" s="363" t="s">
        <v>872</v>
      </c>
      <c r="N12" s="359" t="s">
        <v>804</v>
      </c>
      <c r="O12" s="359" t="s">
        <v>534</v>
      </c>
      <c r="S12" s="359"/>
    </row>
    <row r="13" spans="1:19" s="365" customFormat="1">
      <c r="A13" s="353">
        <v>1</v>
      </c>
      <c r="B13" s="354" t="s">
        <v>873</v>
      </c>
      <c r="C13" s="355">
        <v>2017</v>
      </c>
      <c r="D13" s="354" t="s">
        <v>874</v>
      </c>
      <c r="E13" s="354" t="s">
        <v>875</v>
      </c>
      <c r="F13" s="354" t="s">
        <v>876</v>
      </c>
      <c r="G13" s="357">
        <v>35.151420000000002</v>
      </c>
      <c r="H13" s="357">
        <v>-79.081729999999993</v>
      </c>
      <c r="I13" s="354" t="str">
        <f t="shared" si="0"/>
        <v>35.15142,-79.08173</v>
      </c>
      <c r="J13" s="354" t="s">
        <v>819</v>
      </c>
      <c r="K13" s="364" t="str">
        <f t="shared" si="1"/>
        <v>No</v>
      </c>
      <c r="L13" s="354" t="s">
        <v>803</v>
      </c>
      <c r="M13" s="354" t="s">
        <v>803</v>
      </c>
      <c r="N13" s="359" t="s">
        <v>812</v>
      </c>
      <c r="O13" s="359" t="s">
        <v>12</v>
      </c>
      <c r="P13" s="359"/>
      <c r="Q13" s="359"/>
      <c r="R13" s="359"/>
      <c r="S13" s="359"/>
    </row>
    <row r="14" spans="1:19">
      <c r="A14" s="353">
        <v>1</v>
      </c>
      <c r="B14" s="354" t="s">
        <v>877</v>
      </c>
      <c r="C14" s="359">
        <v>2017</v>
      </c>
      <c r="D14" s="354" t="s">
        <v>878</v>
      </c>
      <c r="E14" s="354" t="s">
        <v>879</v>
      </c>
      <c r="F14" s="354" t="s">
        <v>880</v>
      </c>
      <c r="G14" s="357">
        <v>35.148963999999999</v>
      </c>
      <c r="H14" s="357">
        <v>-79.079082</v>
      </c>
      <c r="I14" s="354" t="str">
        <f t="shared" si="0"/>
        <v>35.148964,-79.079082</v>
      </c>
      <c r="J14" s="354" t="s">
        <v>826</v>
      </c>
      <c r="K14" s="364" t="str">
        <f t="shared" si="1"/>
        <v>No</v>
      </c>
      <c r="L14" s="354" t="s">
        <v>803</v>
      </c>
      <c r="M14" s="354" t="s">
        <v>803</v>
      </c>
      <c r="N14" s="359" t="s">
        <v>827</v>
      </c>
      <c r="O14" s="359" t="s">
        <v>12</v>
      </c>
      <c r="S14" s="359"/>
    </row>
    <row r="15" spans="1:19">
      <c r="A15" s="353">
        <v>1</v>
      </c>
      <c r="B15" s="354" t="s">
        <v>881</v>
      </c>
      <c r="C15" s="359">
        <v>2017</v>
      </c>
      <c r="D15" s="354" t="s">
        <v>882</v>
      </c>
      <c r="E15" s="354" t="s">
        <v>883</v>
      </c>
      <c r="F15" s="354" t="s">
        <v>816</v>
      </c>
      <c r="G15" s="357">
        <v>35.150148000000002</v>
      </c>
      <c r="H15" s="357">
        <v>-79.080167000000003</v>
      </c>
      <c r="I15" s="354" t="str">
        <f t="shared" si="0"/>
        <v>35.150148,-79.080167</v>
      </c>
      <c r="J15" s="354" t="s">
        <v>811</v>
      </c>
      <c r="K15" s="358" t="str">
        <f t="shared" si="1"/>
        <v>No</v>
      </c>
      <c r="L15" s="354" t="s">
        <v>803</v>
      </c>
      <c r="M15" s="354" t="s">
        <v>803</v>
      </c>
      <c r="N15" s="359" t="s">
        <v>812</v>
      </c>
      <c r="O15" s="359" t="s">
        <v>12</v>
      </c>
      <c r="S15" s="359"/>
    </row>
    <row r="16" spans="1:19">
      <c r="A16" s="353">
        <v>1</v>
      </c>
      <c r="B16" s="354" t="s">
        <v>884</v>
      </c>
      <c r="C16" s="355">
        <v>2018</v>
      </c>
      <c r="D16" s="354" t="s">
        <v>885</v>
      </c>
      <c r="E16" s="354" t="s">
        <v>886</v>
      </c>
      <c r="F16" s="354" t="s">
        <v>816</v>
      </c>
      <c r="G16" s="357">
        <v>35.150084</v>
      </c>
      <c r="H16" s="357">
        <v>-79.079455999999993</v>
      </c>
      <c r="I16" s="354" t="str">
        <f t="shared" si="0"/>
        <v>35.150084,-79.079456</v>
      </c>
      <c r="J16" s="354" t="s">
        <v>887</v>
      </c>
      <c r="K16" s="358" t="str">
        <f t="shared" si="1"/>
        <v>No</v>
      </c>
      <c r="L16" s="354" t="s">
        <v>803</v>
      </c>
      <c r="M16" s="354" t="s">
        <v>803</v>
      </c>
      <c r="N16" s="359" t="s">
        <v>812</v>
      </c>
      <c r="O16" s="359" t="s">
        <v>12</v>
      </c>
      <c r="S16" s="359"/>
    </row>
    <row r="17" spans="1:19" s="365" customFormat="1">
      <c r="A17" s="362">
        <v>1</v>
      </c>
      <c r="B17" s="363" t="s">
        <v>888</v>
      </c>
      <c r="C17" s="355">
        <v>2018</v>
      </c>
      <c r="D17" s="363" t="s">
        <v>889</v>
      </c>
      <c r="E17" s="363" t="s">
        <v>890</v>
      </c>
      <c r="F17" s="363" t="s">
        <v>891</v>
      </c>
      <c r="G17" s="363" t="s">
        <v>892</v>
      </c>
      <c r="H17" s="366">
        <v>-79.077431000000004</v>
      </c>
      <c r="I17" s="354" t="str">
        <f t="shared" si="0"/>
        <v>35.143743,-79.077431</v>
      </c>
      <c r="J17" s="363" t="s">
        <v>819</v>
      </c>
      <c r="K17" s="364" t="str">
        <f t="shared" si="1"/>
        <v>No</v>
      </c>
      <c r="L17" s="363" t="s">
        <v>803</v>
      </c>
      <c r="M17" s="363" t="s">
        <v>803</v>
      </c>
      <c r="N17" s="359" t="s">
        <v>812</v>
      </c>
      <c r="O17" s="359" t="s">
        <v>12</v>
      </c>
      <c r="P17" s="359"/>
      <c r="Q17" s="359"/>
      <c r="R17" s="359"/>
      <c r="S17" s="359"/>
    </row>
    <row r="18" spans="1:19" s="365" customFormat="1">
      <c r="A18" s="362">
        <v>1</v>
      </c>
      <c r="B18" s="363" t="s">
        <v>893</v>
      </c>
      <c r="C18" s="355">
        <v>2018</v>
      </c>
      <c r="D18" s="363" t="s">
        <v>894</v>
      </c>
      <c r="E18" s="363" t="s">
        <v>895</v>
      </c>
      <c r="F18" s="363" t="s">
        <v>896</v>
      </c>
      <c r="G18" s="366">
        <v>35.152921999999997</v>
      </c>
      <c r="H18" s="366">
        <v>-79.080929999999995</v>
      </c>
      <c r="I18" s="354" t="str">
        <f t="shared" si="0"/>
        <v>35.152922,-79.08093</v>
      </c>
      <c r="J18" s="363" t="s">
        <v>819</v>
      </c>
      <c r="K18" s="364" t="str">
        <f t="shared" si="1"/>
        <v>No</v>
      </c>
      <c r="L18" s="363" t="s">
        <v>803</v>
      </c>
      <c r="M18" s="363" t="s">
        <v>803</v>
      </c>
      <c r="N18" s="359" t="s">
        <v>812</v>
      </c>
      <c r="O18" s="359" t="s">
        <v>12</v>
      </c>
      <c r="P18" s="359"/>
      <c r="Q18" s="359"/>
      <c r="R18" s="359"/>
      <c r="S18" s="359"/>
    </row>
    <row r="19" spans="1:19" s="365" customFormat="1">
      <c r="A19" s="362">
        <v>1</v>
      </c>
      <c r="B19" s="363" t="s">
        <v>897</v>
      </c>
      <c r="C19" s="355">
        <v>2018</v>
      </c>
      <c r="D19" s="363" t="s">
        <v>898</v>
      </c>
      <c r="E19" s="363" t="s">
        <v>899</v>
      </c>
      <c r="F19" s="363" t="s">
        <v>896</v>
      </c>
      <c r="G19" s="363" t="s">
        <v>900</v>
      </c>
      <c r="H19" s="363" t="s">
        <v>901</v>
      </c>
      <c r="I19" s="354" t="str">
        <f t="shared" si="0"/>
        <v>35.150669,-79.079851</v>
      </c>
      <c r="J19" s="363" t="s">
        <v>819</v>
      </c>
      <c r="K19" s="364" t="str">
        <f t="shared" si="1"/>
        <v>No</v>
      </c>
      <c r="L19" s="363" t="s">
        <v>803</v>
      </c>
      <c r="M19" s="363" t="s">
        <v>803</v>
      </c>
      <c r="N19" s="359" t="s">
        <v>812</v>
      </c>
      <c r="O19" s="359" t="s">
        <v>12</v>
      </c>
      <c r="P19" s="359"/>
      <c r="Q19" s="359"/>
      <c r="R19" s="359"/>
      <c r="S19" s="359"/>
    </row>
    <row r="20" spans="1:19" s="365" customFormat="1">
      <c r="A20" s="362">
        <v>1</v>
      </c>
      <c r="B20" s="363" t="s">
        <v>902</v>
      </c>
      <c r="C20" s="359">
        <v>2018</v>
      </c>
      <c r="D20" s="363" t="s">
        <v>903</v>
      </c>
      <c r="E20" s="363" t="s">
        <v>904</v>
      </c>
      <c r="F20" s="363" t="s">
        <v>816</v>
      </c>
      <c r="G20" s="363" t="s">
        <v>905</v>
      </c>
      <c r="H20" s="363" t="s">
        <v>906</v>
      </c>
      <c r="I20" s="354" t="str">
        <f t="shared" si="0"/>
        <v>35.151617,-79.081650</v>
      </c>
      <c r="J20" s="363" t="s">
        <v>811</v>
      </c>
      <c r="K20" s="364" t="str">
        <f t="shared" si="1"/>
        <v>No</v>
      </c>
      <c r="L20" s="363" t="s">
        <v>803</v>
      </c>
      <c r="M20" s="363" t="s">
        <v>907</v>
      </c>
      <c r="N20" s="359" t="s">
        <v>812</v>
      </c>
      <c r="O20" s="359" t="s">
        <v>534</v>
      </c>
      <c r="P20" s="359"/>
      <c r="Q20" s="359"/>
      <c r="R20" s="359"/>
      <c r="S20" s="359"/>
    </row>
    <row r="21" spans="1:19" s="365" customFormat="1">
      <c r="A21" s="362">
        <v>1</v>
      </c>
      <c r="B21" s="363" t="s">
        <v>902</v>
      </c>
      <c r="C21" s="355">
        <v>2018</v>
      </c>
      <c r="D21" s="363" t="s">
        <v>903</v>
      </c>
      <c r="E21" s="363" t="s">
        <v>904</v>
      </c>
      <c r="F21" s="363" t="s">
        <v>816</v>
      </c>
      <c r="G21" s="363" t="s">
        <v>905</v>
      </c>
      <c r="H21" s="363" t="s">
        <v>906</v>
      </c>
      <c r="I21" s="354" t="str">
        <f t="shared" si="0"/>
        <v>35.151617,-79.081650</v>
      </c>
      <c r="J21" s="363" t="s">
        <v>811</v>
      </c>
      <c r="K21" s="364" t="str">
        <f t="shared" si="1"/>
        <v>No</v>
      </c>
      <c r="L21" s="363" t="s">
        <v>803</v>
      </c>
      <c r="M21" s="363" t="s">
        <v>803</v>
      </c>
      <c r="N21" s="359" t="s">
        <v>812</v>
      </c>
      <c r="O21" s="359" t="s">
        <v>12</v>
      </c>
      <c r="P21" s="359"/>
      <c r="Q21" s="359"/>
      <c r="R21" s="359"/>
      <c r="S21" s="359"/>
    </row>
    <row r="22" spans="1:19" s="371" customFormat="1">
      <c r="A22" s="367"/>
      <c r="B22" s="368"/>
      <c r="C22" s="369"/>
      <c r="D22" s="368"/>
      <c r="E22" s="368"/>
      <c r="F22" s="368"/>
      <c r="G22" s="368"/>
      <c r="H22" s="368"/>
      <c r="I22" s="368"/>
      <c r="J22" s="368"/>
      <c r="K22" s="370"/>
      <c r="L22" s="368"/>
      <c r="M22" s="368"/>
      <c r="N22" s="369"/>
      <c r="O22" s="369"/>
      <c r="P22" s="369"/>
      <c r="Q22" s="369"/>
      <c r="R22" s="369"/>
      <c r="S22" s="369"/>
    </row>
    <row r="23" spans="1:19">
      <c r="A23" s="353">
        <v>2</v>
      </c>
      <c r="B23" s="354" t="s">
        <v>908</v>
      </c>
      <c r="C23" s="355">
        <v>2015</v>
      </c>
      <c r="D23" s="354" t="s">
        <v>909</v>
      </c>
      <c r="E23" s="354" t="s">
        <v>910</v>
      </c>
      <c r="F23" s="354" t="s">
        <v>911</v>
      </c>
      <c r="G23" s="357">
        <v>35.173380000000002</v>
      </c>
      <c r="H23" s="357">
        <v>-79.083349999999996</v>
      </c>
      <c r="I23" s="354" t="str">
        <f t="shared" ref="I23:I39" si="5">CONCATENATE(G23,",", H23)</f>
        <v>35.17338,-79.08335</v>
      </c>
      <c r="J23" s="354" t="s">
        <v>912</v>
      </c>
      <c r="K23" s="358" t="str">
        <f t="shared" ref="K23:K39" si="6">IF(ISNUMBER(SEARCH("No Injury Reported",L23)),"No","Yes")</f>
        <v>No</v>
      </c>
      <c r="L23" s="354" t="s">
        <v>803</v>
      </c>
      <c r="M23" s="354" t="s">
        <v>803</v>
      </c>
      <c r="N23" s="359" t="s">
        <v>812</v>
      </c>
      <c r="O23" s="359" t="s">
        <v>12</v>
      </c>
      <c r="P23" s="360" t="s">
        <v>532</v>
      </c>
      <c r="Q23" s="359">
        <f>COUNTIF($O$23:$O$39, P23)</f>
        <v>0</v>
      </c>
      <c r="R23" s="361">
        <f>Q23/3.5</f>
        <v>0</v>
      </c>
      <c r="S23" s="361">
        <f>R23*0.2</f>
        <v>0</v>
      </c>
    </row>
    <row r="24" spans="1:19">
      <c r="A24" s="362">
        <v>2</v>
      </c>
      <c r="B24" s="363" t="s">
        <v>913</v>
      </c>
      <c r="C24" s="359">
        <v>2015</v>
      </c>
      <c r="D24" s="363" t="s">
        <v>914</v>
      </c>
      <c r="E24" s="363" t="s">
        <v>915</v>
      </c>
      <c r="F24" s="363" t="s">
        <v>916</v>
      </c>
      <c r="G24" s="363" t="s">
        <v>917</v>
      </c>
      <c r="H24" s="363" t="s">
        <v>918</v>
      </c>
      <c r="I24" s="354" t="str">
        <f t="shared" si="5"/>
        <v>35.173387,-79.083366</v>
      </c>
      <c r="J24" s="363" t="s">
        <v>919</v>
      </c>
      <c r="K24" s="364" t="str">
        <f t="shared" si="6"/>
        <v>No</v>
      </c>
      <c r="L24" s="363" t="s">
        <v>803</v>
      </c>
      <c r="M24" s="363" t="s">
        <v>803</v>
      </c>
      <c r="N24" s="359" t="s">
        <v>920</v>
      </c>
      <c r="O24" s="359" t="s">
        <v>12</v>
      </c>
      <c r="P24" s="360" t="s">
        <v>533</v>
      </c>
      <c r="Q24" s="359">
        <f t="shared" ref="Q24:Q27" si="7">COUNTIF($O$23:$O$39, P24)</f>
        <v>1</v>
      </c>
      <c r="R24" s="361">
        <f t="shared" ref="R24:R28" si="8">Q24/3.5</f>
        <v>0.2857142857142857</v>
      </c>
      <c r="S24" s="361">
        <f t="shared" ref="S24:S28" si="9">R24*0.2</f>
        <v>5.7142857142857141E-2</v>
      </c>
    </row>
    <row r="25" spans="1:19" s="365" customFormat="1">
      <c r="A25" s="353">
        <v>2</v>
      </c>
      <c r="B25" s="354" t="s">
        <v>913</v>
      </c>
      <c r="C25" s="355">
        <v>2015</v>
      </c>
      <c r="D25" s="354" t="s">
        <v>914</v>
      </c>
      <c r="E25" s="354" t="s">
        <v>915</v>
      </c>
      <c r="F25" s="354" t="s">
        <v>916</v>
      </c>
      <c r="G25" s="354" t="s">
        <v>917</v>
      </c>
      <c r="H25" s="354" t="s">
        <v>918</v>
      </c>
      <c r="I25" s="354" t="str">
        <f t="shared" si="5"/>
        <v>35.173387,-79.083366</v>
      </c>
      <c r="J25" s="354" t="s">
        <v>919</v>
      </c>
      <c r="K25" s="358" t="str">
        <f t="shared" si="6"/>
        <v>No</v>
      </c>
      <c r="L25" s="354" t="s">
        <v>803</v>
      </c>
      <c r="M25" s="354" t="s">
        <v>803</v>
      </c>
      <c r="N25" s="359" t="s">
        <v>920</v>
      </c>
      <c r="O25" s="359" t="s">
        <v>12</v>
      </c>
      <c r="P25" s="360" t="s">
        <v>534</v>
      </c>
      <c r="Q25" s="359">
        <f t="shared" si="7"/>
        <v>0</v>
      </c>
      <c r="R25" s="361">
        <f t="shared" si="8"/>
        <v>0</v>
      </c>
      <c r="S25" s="361">
        <f t="shared" si="9"/>
        <v>0</v>
      </c>
    </row>
    <row r="26" spans="1:19">
      <c r="A26" s="353">
        <v>2</v>
      </c>
      <c r="B26" s="354" t="s">
        <v>921</v>
      </c>
      <c r="C26" s="355">
        <v>2015</v>
      </c>
      <c r="D26" s="354" t="s">
        <v>914</v>
      </c>
      <c r="E26" s="354" t="s">
        <v>915</v>
      </c>
      <c r="F26" s="354" t="s">
        <v>922</v>
      </c>
      <c r="G26" s="354" t="s">
        <v>917</v>
      </c>
      <c r="H26" s="354" t="s">
        <v>918</v>
      </c>
      <c r="I26" s="354" t="str">
        <f t="shared" si="5"/>
        <v>35.173387,-79.083366</v>
      </c>
      <c r="J26" s="354" t="s">
        <v>923</v>
      </c>
      <c r="K26" s="358" t="str">
        <f t="shared" si="6"/>
        <v>No</v>
      </c>
      <c r="L26" s="354" t="s">
        <v>803</v>
      </c>
      <c r="M26" s="354" t="s">
        <v>803</v>
      </c>
      <c r="N26" s="359" t="s">
        <v>920</v>
      </c>
      <c r="O26" s="359" t="s">
        <v>12</v>
      </c>
      <c r="P26" s="360" t="s">
        <v>535</v>
      </c>
      <c r="Q26" s="359">
        <f t="shared" si="7"/>
        <v>0</v>
      </c>
      <c r="R26" s="361">
        <f t="shared" si="8"/>
        <v>0</v>
      </c>
      <c r="S26" s="361">
        <f t="shared" si="9"/>
        <v>0</v>
      </c>
    </row>
    <row r="27" spans="1:19">
      <c r="A27" s="353">
        <v>2</v>
      </c>
      <c r="B27" s="354" t="s">
        <v>924</v>
      </c>
      <c r="C27" s="355">
        <v>2015</v>
      </c>
      <c r="D27" s="354" t="s">
        <v>914</v>
      </c>
      <c r="E27" s="354" t="s">
        <v>925</v>
      </c>
      <c r="F27" s="354" t="s">
        <v>926</v>
      </c>
      <c r="G27" s="357">
        <v>35.163809999999998</v>
      </c>
      <c r="H27" s="357">
        <v>-79.129372000000004</v>
      </c>
      <c r="I27" s="354" t="str">
        <f t="shared" si="5"/>
        <v>35.16381,-79.129372</v>
      </c>
      <c r="J27" s="354" t="s">
        <v>927</v>
      </c>
      <c r="K27" s="364" t="str">
        <f t="shared" si="6"/>
        <v>Yes</v>
      </c>
      <c r="L27" s="354" t="s">
        <v>790</v>
      </c>
      <c r="M27" s="354" t="s">
        <v>928</v>
      </c>
      <c r="N27" s="359" t="s">
        <v>929</v>
      </c>
      <c r="O27" s="359" t="s">
        <v>533</v>
      </c>
      <c r="P27" s="360" t="s">
        <v>12</v>
      </c>
      <c r="Q27" s="359">
        <f t="shared" si="7"/>
        <v>16</v>
      </c>
      <c r="R27" s="361">
        <f t="shared" si="8"/>
        <v>4.5714285714285712</v>
      </c>
      <c r="S27" s="361">
        <f t="shared" si="9"/>
        <v>0.91428571428571426</v>
      </c>
    </row>
    <row r="28" spans="1:19" s="365" customFormat="1">
      <c r="A28" s="362">
        <v>2</v>
      </c>
      <c r="B28" s="363" t="s">
        <v>930</v>
      </c>
      <c r="C28" s="359">
        <v>2016</v>
      </c>
      <c r="D28" s="363" t="s">
        <v>931</v>
      </c>
      <c r="E28" s="363" t="s">
        <v>932</v>
      </c>
      <c r="F28" s="363" t="s">
        <v>933</v>
      </c>
      <c r="G28" s="363" t="s">
        <v>934</v>
      </c>
      <c r="H28" s="363" t="s">
        <v>935</v>
      </c>
      <c r="I28" s="354" t="str">
        <f t="shared" si="5"/>
        <v>35.16400,-79.13081</v>
      </c>
      <c r="J28" s="363" t="s">
        <v>936</v>
      </c>
      <c r="K28" s="364" t="str">
        <f t="shared" si="6"/>
        <v>No</v>
      </c>
      <c r="L28" s="363" t="s">
        <v>803</v>
      </c>
      <c r="M28" s="363" t="s">
        <v>803</v>
      </c>
      <c r="N28" s="359" t="s">
        <v>937</v>
      </c>
      <c r="O28" s="359" t="s">
        <v>12</v>
      </c>
      <c r="P28" s="360" t="s">
        <v>0</v>
      </c>
      <c r="Q28" s="359">
        <f>Q23+Q24+Q25+Q26+Q27</f>
        <v>17</v>
      </c>
      <c r="R28" s="361">
        <f t="shared" si="8"/>
        <v>4.8571428571428568</v>
      </c>
      <c r="S28" s="361">
        <f t="shared" si="9"/>
        <v>0.97142857142857142</v>
      </c>
    </row>
    <row r="29" spans="1:19" s="365" customFormat="1">
      <c r="A29" s="362">
        <v>2</v>
      </c>
      <c r="B29" s="363" t="s">
        <v>938</v>
      </c>
      <c r="C29" s="359">
        <v>2016</v>
      </c>
      <c r="D29" s="363" t="s">
        <v>939</v>
      </c>
      <c r="E29" s="363" t="s">
        <v>940</v>
      </c>
      <c r="F29" s="363" t="s">
        <v>941</v>
      </c>
      <c r="G29" s="363" t="s">
        <v>942</v>
      </c>
      <c r="H29" s="363" t="s">
        <v>943</v>
      </c>
      <c r="I29" s="354" t="str">
        <f t="shared" si="5"/>
        <v>35.167315,-79.152175</v>
      </c>
      <c r="J29" s="363" t="s">
        <v>944</v>
      </c>
      <c r="K29" s="364" t="str">
        <f t="shared" si="6"/>
        <v>No</v>
      </c>
      <c r="L29" s="363" t="s">
        <v>803</v>
      </c>
      <c r="M29" s="363" t="s">
        <v>803</v>
      </c>
      <c r="N29" s="359" t="s">
        <v>945</v>
      </c>
      <c r="O29" s="359" t="s">
        <v>12</v>
      </c>
      <c r="P29" s="359"/>
      <c r="Q29" s="359"/>
      <c r="R29" s="359"/>
      <c r="S29" s="359"/>
    </row>
    <row r="30" spans="1:19" s="365" customFormat="1">
      <c r="A30" s="362">
        <v>2</v>
      </c>
      <c r="B30" s="363" t="s">
        <v>946</v>
      </c>
      <c r="C30" s="359">
        <v>2016</v>
      </c>
      <c r="D30" s="363" t="s">
        <v>947</v>
      </c>
      <c r="E30" s="363" t="s">
        <v>948</v>
      </c>
      <c r="F30" s="363" t="s">
        <v>949</v>
      </c>
      <c r="G30" s="363" t="s">
        <v>950</v>
      </c>
      <c r="H30" s="363" t="s">
        <v>951</v>
      </c>
      <c r="I30" s="354" t="str">
        <f t="shared" si="5"/>
        <v>35.178120,-79.167122</v>
      </c>
      <c r="J30" s="363" t="s">
        <v>826</v>
      </c>
      <c r="K30" s="364" t="str">
        <f t="shared" si="6"/>
        <v>No</v>
      </c>
      <c r="L30" s="363" t="s">
        <v>803</v>
      </c>
      <c r="M30" s="363" t="s">
        <v>803</v>
      </c>
      <c r="N30" s="359" t="s">
        <v>827</v>
      </c>
      <c r="O30" s="359" t="s">
        <v>12</v>
      </c>
      <c r="P30" s="359"/>
      <c r="Q30" s="359"/>
      <c r="R30" s="359"/>
      <c r="S30" s="359"/>
    </row>
    <row r="31" spans="1:19" s="365" customFormat="1">
      <c r="A31" s="353">
        <v>2</v>
      </c>
      <c r="B31" s="354" t="s">
        <v>952</v>
      </c>
      <c r="C31" s="359">
        <v>2016</v>
      </c>
      <c r="D31" s="354" t="s">
        <v>953</v>
      </c>
      <c r="E31" s="354" t="s">
        <v>954</v>
      </c>
      <c r="F31" s="354" t="s">
        <v>955</v>
      </c>
      <c r="G31" s="357">
        <v>35.173403999999998</v>
      </c>
      <c r="H31" s="357">
        <v>-79.083186999999995</v>
      </c>
      <c r="I31" s="354" t="str">
        <f t="shared" si="5"/>
        <v>35.173404,-79.083187</v>
      </c>
      <c r="J31" s="354" t="s">
        <v>819</v>
      </c>
      <c r="K31" s="364" t="str">
        <f t="shared" si="6"/>
        <v>No</v>
      </c>
      <c r="L31" s="354" t="s">
        <v>803</v>
      </c>
      <c r="M31" s="354" t="s">
        <v>803</v>
      </c>
      <c r="N31" s="359" t="s">
        <v>812</v>
      </c>
      <c r="O31" s="359" t="s">
        <v>12</v>
      </c>
      <c r="P31" s="359"/>
      <c r="Q31" s="359"/>
      <c r="R31" s="359"/>
      <c r="S31" s="359"/>
    </row>
    <row r="32" spans="1:19" s="365" customFormat="1">
      <c r="A32" s="362">
        <v>2</v>
      </c>
      <c r="B32" s="363" t="s">
        <v>956</v>
      </c>
      <c r="C32" s="359">
        <v>2016</v>
      </c>
      <c r="D32" s="363" t="s">
        <v>957</v>
      </c>
      <c r="E32" s="363" t="s">
        <v>958</v>
      </c>
      <c r="F32" s="363" t="s">
        <v>959</v>
      </c>
      <c r="G32" s="363" t="s">
        <v>960</v>
      </c>
      <c r="H32" s="363" t="s">
        <v>961</v>
      </c>
      <c r="I32" s="354" t="str">
        <f t="shared" si="5"/>
        <v>35.169316,-79.093914</v>
      </c>
      <c r="J32" s="363" t="s">
        <v>962</v>
      </c>
      <c r="K32" s="364" t="str">
        <f t="shared" si="6"/>
        <v>No</v>
      </c>
      <c r="L32" s="363" t="s">
        <v>803</v>
      </c>
      <c r="M32" s="363" t="s">
        <v>803</v>
      </c>
      <c r="N32" s="359" t="s">
        <v>920</v>
      </c>
      <c r="O32" s="359" t="s">
        <v>12</v>
      </c>
      <c r="P32" s="359"/>
      <c r="Q32" s="359"/>
      <c r="R32" s="359"/>
      <c r="S32" s="359"/>
    </row>
    <row r="33" spans="1:19" s="365" customFormat="1">
      <c r="A33" s="362">
        <v>2</v>
      </c>
      <c r="B33" s="363" t="s">
        <v>963</v>
      </c>
      <c r="C33" s="359">
        <v>2017</v>
      </c>
      <c r="D33" s="363" t="s">
        <v>964</v>
      </c>
      <c r="E33" s="363" t="s">
        <v>965</v>
      </c>
      <c r="F33" s="363" t="s">
        <v>966</v>
      </c>
      <c r="G33" s="363" t="s">
        <v>967</v>
      </c>
      <c r="H33" s="363" t="s">
        <v>968</v>
      </c>
      <c r="I33" s="354" t="str">
        <f t="shared" si="5"/>
        <v>35.164128,-79.115499</v>
      </c>
      <c r="J33" s="363" t="s">
        <v>969</v>
      </c>
      <c r="K33" s="364" t="str">
        <f t="shared" si="6"/>
        <v>No</v>
      </c>
      <c r="L33" s="363" t="s">
        <v>803</v>
      </c>
      <c r="M33" s="363" t="s">
        <v>803</v>
      </c>
      <c r="N33" s="359" t="s">
        <v>970</v>
      </c>
      <c r="O33" s="359" t="s">
        <v>12</v>
      </c>
      <c r="P33" s="359"/>
      <c r="Q33" s="359"/>
      <c r="R33" s="359"/>
      <c r="S33" s="359"/>
    </row>
    <row r="34" spans="1:19" s="365" customFormat="1">
      <c r="A34" s="362">
        <v>2</v>
      </c>
      <c r="B34" s="363" t="s">
        <v>971</v>
      </c>
      <c r="C34" s="359">
        <v>2017</v>
      </c>
      <c r="D34" s="363" t="s">
        <v>972</v>
      </c>
      <c r="E34" s="363" t="s">
        <v>973</v>
      </c>
      <c r="F34" s="363" t="s">
        <v>974</v>
      </c>
      <c r="G34" s="363" t="s">
        <v>975</v>
      </c>
      <c r="H34" s="363" t="s">
        <v>976</v>
      </c>
      <c r="I34" s="354" t="str">
        <f t="shared" si="5"/>
        <v>35.164221,-79.143055</v>
      </c>
      <c r="J34" s="363" t="s">
        <v>811</v>
      </c>
      <c r="K34" s="364" t="str">
        <f t="shared" si="6"/>
        <v>No</v>
      </c>
      <c r="L34" s="363" t="s">
        <v>803</v>
      </c>
      <c r="M34" s="363" t="s">
        <v>803</v>
      </c>
      <c r="N34" s="359" t="s">
        <v>812</v>
      </c>
      <c r="O34" s="359" t="s">
        <v>12</v>
      </c>
      <c r="P34" s="359"/>
      <c r="Q34" s="359"/>
      <c r="R34" s="359"/>
      <c r="S34" s="359"/>
    </row>
    <row r="35" spans="1:19">
      <c r="A35" s="362">
        <v>2</v>
      </c>
      <c r="B35" s="363" t="s">
        <v>977</v>
      </c>
      <c r="C35" s="359">
        <v>2017</v>
      </c>
      <c r="D35" s="363" t="s">
        <v>978</v>
      </c>
      <c r="E35" s="363" t="s">
        <v>866</v>
      </c>
      <c r="F35" s="363" t="s">
        <v>979</v>
      </c>
      <c r="G35" s="363" t="s">
        <v>980</v>
      </c>
      <c r="H35" s="363" t="s">
        <v>981</v>
      </c>
      <c r="I35" s="354" t="str">
        <f t="shared" si="5"/>
        <v>35.172812,-79.084989</v>
      </c>
      <c r="J35" s="363" t="s">
        <v>982</v>
      </c>
      <c r="K35" s="364" t="str">
        <f t="shared" si="6"/>
        <v>No</v>
      </c>
      <c r="L35" s="363" t="s">
        <v>803</v>
      </c>
      <c r="M35" s="363" t="s">
        <v>803</v>
      </c>
      <c r="N35" s="359" t="s">
        <v>983</v>
      </c>
      <c r="O35" s="359" t="s">
        <v>12</v>
      </c>
      <c r="S35" s="359"/>
    </row>
    <row r="36" spans="1:19" s="365" customFormat="1">
      <c r="A36" s="362">
        <v>2</v>
      </c>
      <c r="B36" s="363" t="s">
        <v>984</v>
      </c>
      <c r="C36" s="359">
        <v>2017</v>
      </c>
      <c r="D36" s="363" t="s">
        <v>985</v>
      </c>
      <c r="E36" s="363" t="s">
        <v>986</v>
      </c>
      <c r="F36" s="363" t="s">
        <v>987</v>
      </c>
      <c r="G36" s="363" t="s">
        <v>988</v>
      </c>
      <c r="H36" s="363" t="s">
        <v>989</v>
      </c>
      <c r="I36" s="354" t="str">
        <f t="shared" si="5"/>
        <v>35.183182,-79.183419</v>
      </c>
      <c r="J36" s="363" t="s">
        <v>990</v>
      </c>
      <c r="K36" s="364" t="str">
        <f t="shared" si="6"/>
        <v>No</v>
      </c>
      <c r="L36" s="363" t="s">
        <v>803</v>
      </c>
      <c r="M36" s="363" t="s">
        <v>803</v>
      </c>
      <c r="N36" s="359" t="s">
        <v>812</v>
      </c>
      <c r="O36" s="359" t="s">
        <v>12</v>
      </c>
      <c r="P36" s="359"/>
      <c r="Q36" s="359"/>
      <c r="R36" s="359"/>
      <c r="S36" s="359"/>
    </row>
    <row r="37" spans="1:19" s="365" customFormat="1">
      <c r="A37" s="353">
        <v>2</v>
      </c>
      <c r="B37" s="354" t="s">
        <v>991</v>
      </c>
      <c r="C37" s="359">
        <v>2017</v>
      </c>
      <c r="D37" s="354" t="s">
        <v>992</v>
      </c>
      <c r="E37" s="354" t="s">
        <v>993</v>
      </c>
      <c r="F37" s="354" t="s">
        <v>994</v>
      </c>
      <c r="G37" s="357">
        <v>35.173192999999998</v>
      </c>
      <c r="H37" s="357">
        <v>-79.083736000000002</v>
      </c>
      <c r="I37" s="354" t="str">
        <f t="shared" si="5"/>
        <v>35.173193,-79.083736</v>
      </c>
      <c r="J37" s="354" t="s">
        <v>995</v>
      </c>
      <c r="K37" s="364" t="str">
        <f t="shared" si="6"/>
        <v>No</v>
      </c>
      <c r="L37" s="354" t="s">
        <v>803</v>
      </c>
      <c r="M37" s="354" t="s">
        <v>803</v>
      </c>
      <c r="N37" s="359" t="s">
        <v>996</v>
      </c>
      <c r="O37" s="359" t="s">
        <v>12</v>
      </c>
      <c r="P37" s="359"/>
      <c r="Q37" s="359"/>
      <c r="R37" s="359"/>
      <c r="S37" s="359"/>
    </row>
    <row r="38" spans="1:19" s="365" customFormat="1">
      <c r="A38" s="362">
        <v>2</v>
      </c>
      <c r="B38" s="363" t="s">
        <v>997</v>
      </c>
      <c r="C38" s="359">
        <v>2017</v>
      </c>
      <c r="D38" s="363" t="s">
        <v>998</v>
      </c>
      <c r="E38" s="363" t="s">
        <v>999</v>
      </c>
      <c r="F38" s="363" t="s">
        <v>1000</v>
      </c>
      <c r="G38" s="363" t="s">
        <v>1001</v>
      </c>
      <c r="H38" s="363" t="s">
        <v>1002</v>
      </c>
      <c r="I38" s="354" t="str">
        <f t="shared" si="5"/>
        <v>35.163645,-79.111436</v>
      </c>
      <c r="J38" s="363" t="s">
        <v>826</v>
      </c>
      <c r="K38" s="364" t="str">
        <f t="shared" si="6"/>
        <v>No</v>
      </c>
      <c r="L38" s="363" t="s">
        <v>803</v>
      </c>
      <c r="M38" s="363" t="s">
        <v>803</v>
      </c>
      <c r="N38" s="359" t="s">
        <v>827</v>
      </c>
      <c r="O38" s="359" t="s">
        <v>12</v>
      </c>
      <c r="P38" s="359"/>
      <c r="Q38" s="359"/>
      <c r="R38" s="359"/>
      <c r="S38" s="359"/>
    </row>
    <row r="39" spans="1:19">
      <c r="A39" s="362">
        <v>2</v>
      </c>
      <c r="B39" s="363" t="s">
        <v>1003</v>
      </c>
      <c r="C39" s="359">
        <v>2018</v>
      </c>
      <c r="D39" s="363" t="s">
        <v>1004</v>
      </c>
      <c r="E39" s="363" t="s">
        <v>1005</v>
      </c>
      <c r="F39" s="363" t="s">
        <v>1006</v>
      </c>
      <c r="G39" s="363" t="s">
        <v>1007</v>
      </c>
      <c r="H39" s="363" t="s">
        <v>1008</v>
      </c>
      <c r="I39" s="354" t="str">
        <f t="shared" si="5"/>
        <v>35.165853,-79.142439</v>
      </c>
      <c r="J39" s="363" t="s">
        <v>811</v>
      </c>
      <c r="K39" s="364" t="str">
        <f t="shared" si="6"/>
        <v>No</v>
      </c>
      <c r="L39" s="363" t="s">
        <v>803</v>
      </c>
      <c r="M39" s="363" t="s">
        <v>803</v>
      </c>
      <c r="N39" s="359" t="s">
        <v>812</v>
      </c>
      <c r="O39" s="359" t="s">
        <v>12</v>
      </c>
      <c r="S39" s="359"/>
    </row>
    <row r="40" spans="1:19" s="371" customFormat="1">
      <c r="A40" s="367"/>
      <c r="B40" s="368"/>
      <c r="C40" s="369"/>
      <c r="D40" s="368"/>
      <c r="E40" s="368"/>
      <c r="F40" s="368"/>
      <c r="G40" s="368"/>
      <c r="H40" s="368"/>
      <c r="I40" s="368"/>
      <c r="J40" s="368"/>
      <c r="K40" s="370"/>
      <c r="L40" s="368"/>
      <c r="M40" s="368"/>
      <c r="N40" s="369"/>
      <c r="O40" s="369"/>
      <c r="P40" s="369"/>
      <c r="Q40" s="369"/>
      <c r="R40" s="369"/>
      <c r="S40" s="369"/>
    </row>
    <row r="41" spans="1:19">
      <c r="A41" s="353">
        <v>3</v>
      </c>
      <c r="B41" s="354" t="s">
        <v>1009</v>
      </c>
      <c r="C41" s="355">
        <v>2015</v>
      </c>
      <c r="D41" s="354" t="s">
        <v>1010</v>
      </c>
      <c r="E41" s="354" t="s">
        <v>1011</v>
      </c>
      <c r="F41" s="354" t="s">
        <v>1012</v>
      </c>
      <c r="G41" s="354" t="s">
        <v>1013</v>
      </c>
      <c r="H41" s="354" t="s">
        <v>1014</v>
      </c>
      <c r="I41" s="354" t="str">
        <f t="shared" ref="I41:I52" si="10">CONCATENATE(G41,",", H41)</f>
        <v>35.171633,-79.283931</v>
      </c>
      <c r="J41" s="354" t="s">
        <v>1015</v>
      </c>
      <c r="K41" s="364" t="str">
        <f t="shared" ref="K41:K47" si="11">IF(ISNUMBER(SEARCH("No Injury Reported",L41)),"No","Yes")</f>
        <v>Yes</v>
      </c>
      <c r="L41" s="354" t="s">
        <v>790</v>
      </c>
      <c r="M41" s="354" t="s">
        <v>907</v>
      </c>
      <c r="N41" s="359" t="s">
        <v>827</v>
      </c>
      <c r="O41" s="359" t="s">
        <v>534</v>
      </c>
      <c r="P41" s="360" t="s">
        <v>532</v>
      </c>
      <c r="Q41" s="359">
        <f>COUNTIF($O$41:$O$52, P41)</f>
        <v>0</v>
      </c>
      <c r="R41" s="361">
        <f>Q41/3.5</f>
        <v>0</v>
      </c>
      <c r="S41" s="361">
        <f>R41*0.2</f>
        <v>0</v>
      </c>
    </row>
    <row r="42" spans="1:19">
      <c r="A42" s="353">
        <v>3</v>
      </c>
      <c r="B42" s="354" t="s">
        <v>1016</v>
      </c>
      <c r="C42" s="355">
        <v>2015</v>
      </c>
      <c r="D42" s="354" t="s">
        <v>1017</v>
      </c>
      <c r="E42" s="354" t="s">
        <v>1018</v>
      </c>
      <c r="F42" s="354" t="s">
        <v>941</v>
      </c>
      <c r="G42" s="354" t="s">
        <v>1019</v>
      </c>
      <c r="H42" s="354" t="s">
        <v>1020</v>
      </c>
      <c r="I42" s="354" t="str">
        <f t="shared" si="10"/>
        <v>35.18591,-79.19510</v>
      </c>
      <c r="J42" s="354" t="s">
        <v>1021</v>
      </c>
      <c r="K42" s="358" t="str">
        <f t="shared" si="11"/>
        <v>Yes</v>
      </c>
      <c r="L42" s="354" t="s">
        <v>790</v>
      </c>
      <c r="M42" s="354" t="s">
        <v>1022</v>
      </c>
      <c r="N42" s="359" t="s">
        <v>1023</v>
      </c>
      <c r="O42" s="359" t="s">
        <v>534</v>
      </c>
      <c r="P42" s="360" t="s">
        <v>533</v>
      </c>
      <c r="Q42" s="359">
        <f t="shared" ref="Q42:Q45" si="12">COUNTIF($O$41:$O$52, P42)</f>
        <v>1</v>
      </c>
      <c r="R42" s="361">
        <f t="shared" ref="R42:R46" si="13">Q42/3.5</f>
        <v>0.2857142857142857</v>
      </c>
      <c r="S42" s="361">
        <f t="shared" ref="S42:S46" si="14">R42*0.2</f>
        <v>5.7142857142857141E-2</v>
      </c>
    </row>
    <row r="43" spans="1:19" s="365" customFormat="1">
      <c r="A43" s="353">
        <v>3</v>
      </c>
      <c r="B43" s="354" t="s">
        <v>1024</v>
      </c>
      <c r="C43" s="355">
        <v>2015</v>
      </c>
      <c r="D43" s="354" t="s">
        <v>1025</v>
      </c>
      <c r="E43" s="354" t="s">
        <v>1026</v>
      </c>
      <c r="F43" s="354" t="s">
        <v>1027</v>
      </c>
      <c r="G43" s="354" t="s">
        <v>1028</v>
      </c>
      <c r="H43" s="354" t="s">
        <v>1029</v>
      </c>
      <c r="I43" s="354" t="str">
        <f t="shared" si="10"/>
        <v>35.184871,-79.188939</v>
      </c>
      <c r="J43" s="354" t="s">
        <v>826</v>
      </c>
      <c r="K43" s="358" t="str">
        <f t="shared" si="11"/>
        <v>Yes</v>
      </c>
      <c r="L43" s="354" t="s">
        <v>871</v>
      </c>
      <c r="M43" s="354" t="s">
        <v>907</v>
      </c>
      <c r="N43" s="359" t="s">
        <v>827</v>
      </c>
      <c r="O43" s="359" t="s">
        <v>534</v>
      </c>
      <c r="P43" s="360" t="s">
        <v>534</v>
      </c>
      <c r="Q43" s="359">
        <f t="shared" si="12"/>
        <v>4</v>
      </c>
      <c r="R43" s="361">
        <f t="shared" si="13"/>
        <v>1.1428571428571428</v>
      </c>
      <c r="S43" s="361">
        <f t="shared" si="14"/>
        <v>0.22857142857142856</v>
      </c>
    </row>
    <row r="44" spans="1:19" s="365" customFormat="1">
      <c r="A44" s="353">
        <v>3</v>
      </c>
      <c r="B44" s="354" t="s">
        <v>1030</v>
      </c>
      <c r="C44" s="355">
        <v>2015</v>
      </c>
      <c r="D44" s="354" t="s">
        <v>1031</v>
      </c>
      <c r="E44" s="354" t="s">
        <v>1032</v>
      </c>
      <c r="F44" s="354" t="s">
        <v>1033</v>
      </c>
      <c r="G44" s="354" t="s">
        <v>1019</v>
      </c>
      <c r="H44" s="354" t="s">
        <v>1034</v>
      </c>
      <c r="I44" s="354" t="str">
        <f t="shared" si="10"/>
        <v>35.18591,-79.26134</v>
      </c>
      <c r="J44" s="354" t="s">
        <v>811</v>
      </c>
      <c r="K44" s="358" t="str">
        <f t="shared" si="11"/>
        <v>No</v>
      </c>
      <c r="L44" s="354" t="s">
        <v>803</v>
      </c>
      <c r="M44" s="354" t="s">
        <v>803</v>
      </c>
      <c r="N44" s="359" t="s">
        <v>812</v>
      </c>
      <c r="O44" s="359" t="s">
        <v>12</v>
      </c>
      <c r="P44" s="360" t="s">
        <v>535</v>
      </c>
      <c r="Q44" s="359">
        <f t="shared" si="12"/>
        <v>1</v>
      </c>
      <c r="R44" s="361">
        <f t="shared" si="13"/>
        <v>0.2857142857142857</v>
      </c>
      <c r="S44" s="361">
        <f t="shared" si="14"/>
        <v>5.7142857142857141E-2</v>
      </c>
    </row>
    <row r="45" spans="1:19" s="365" customFormat="1">
      <c r="A45" s="353">
        <v>3</v>
      </c>
      <c r="B45" s="354" t="s">
        <v>1035</v>
      </c>
      <c r="C45" s="355">
        <v>2016</v>
      </c>
      <c r="D45" s="354" t="s">
        <v>1036</v>
      </c>
      <c r="E45" s="354" t="s">
        <v>1037</v>
      </c>
      <c r="F45" s="354" t="s">
        <v>1038</v>
      </c>
      <c r="G45" s="354" t="s">
        <v>1039</v>
      </c>
      <c r="H45" s="354" t="s">
        <v>1040</v>
      </c>
      <c r="I45" s="354" t="str">
        <f t="shared" si="10"/>
        <v>35.184242,-79.187439</v>
      </c>
      <c r="J45" s="354" t="s">
        <v>826</v>
      </c>
      <c r="K45" s="358" t="str">
        <f t="shared" si="11"/>
        <v>No</v>
      </c>
      <c r="L45" s="354" t="s">
        <v>803</v>
      </c>
      <c r="M45" s="354" t="s">
        <v>803</v>
      </c>
      <c r="N45" s="359" t="s">
        <v>827</v>
      </c>
      <c r="O45" s="359" t="s">
        <v>12</v>
      </c>
      <c r="P45" s="360" t="s">
        <v>12</v>
      </c>
      <c r="Q45" s="359">
        <f t="shared" si="12"/>
        <v>6</v>
      </c>
      <c r="R45" s="361">
        <f t="shared" si="13"/>
        <v>1.7142857142857142</v>
      </c>
      <c r="S45" s="361">
        <f t="shared" si="14"/>
        <v>0.34285714285714286</v>
      </c>
    </row>
    <row r="46" spans="1:19" s="365" customFormat="1">
      <c r="A46" s="353">
        <v>3</v>
      </c>
      <c r="B46" s="354" t="s">
        <v>1041</v>
      </c>
      <c r="C46" s="359">
        <v>2016</v>
      </c>
      <c r="D46" s="354" t="s">
        <v>1042</v>
      </c>
      <c r="E46" s="354" t="s">
        <v>1043</v>
      </c>
      <c r="F46" s="354" t="s">
        <v>1044</v>
      </c>
      <c r="G46" s="354" t="s">
        <v>1045</v>
      </c>
      <c r="H46" s="354" t="s">
        <v>1046</v>
      </c>
      <c r="I46" s="354" t="str">
        <f t="shared" si="10"/>
        <v>35.171652,-79.28383</v>
      </c>
      <c r="J46" s="354" t="s">
        <v>1047</v>
      </c>
      <c r="K46" s="358" t="str">
        <f t="shared" si="11"/>
        <v>No</v>
      </c>
      <c r="L46" s="354" t="s">
        <v>803</v>
      </c>
      <c r="M46" s="354" t="s">
        <v>803</v>
      </c>
      <c r="N46" s="359" t="s">
        <v>1048</v>
      </c>
      <c r="O46" s="359" t="s">
        <v>12</v>
      </c>
      <c r="P46" s="360" t="s">
        <v>0</v>
      </c>
      <c r="Q46" s="359">
        <f>Q41+Q42+Q43+Q44+Q45</f>
        <v>12</v>
      </c>
      <c r="R46" s="361">
        <f t="shared" si="13"/>
        <v>3.4285714285714284</v>
      </c>
      <c r="S46" s="361">
        <f t="shared" si="14"/>
        <v>0.68571428571428572</v>
      </c>
    </row>
    <row r="47" spans="1:19">
      <c r="A47" s="353">
        <v>3</v>
      </c>
      <c r="B47" s="354" t="s">
        <v>1049</v>
      </c>
      <c r="C47" s="355">
        <v>2017</v>
      </c>
      <c r="D47" s="354" t="s">
        <v>1050</v>
      </c>
      <c r="E47" s="354" t="s">
        <v>121</v>
      </c>
      <c r="F47" s="354" t="s">
        <v>1051</v>
      </c>
      <c r="G47" s="357">
        <v>35.185299000000001</v>
      </c>
      <c r="H47" s="357">
        <v>-79.253913999999995</v>
      </c>
      <c r="I47" s="354" t="str">
        <f t="shared" si="10"/>
        <v>35.185299,-79.253914</v>
      </c>
      <c r="J47" s="354" t="s">
        <v>826</v>
      </c>
      <c r="K47" s="358" t="str">
        <f t="shared" si="11"/>
        <v>No</v>
      </c>
      <c r="L47" s="354" t="s">
        <v>803</v>
      </c>
      <c r="M47" s="354" t="s">
        <v>803</v>
      </c>
      <c r="N47" s="359" t="s">
        <v>827</v>
      </c>
      <c r="O47" s="359" t="s">
        <v>12</v>
      </c>
      <c r="S47" s="359"/>
    </row>
    <row r="48" spans="1:19" s="365" customFormat="1">
      <c r="A48" s="353">
        <v>3</v>
      </c>
      <c r="B48" s="354" t="s">
        <v>1049</v>
      </c>
      <c r="C48" s="355">
        <v>2017</v>
      </c>
      <c r="D48" s="354" t="s">
        <v>1050</v>
      </c>
      <c r="E48" s="354" t="s">
        <v>121</v>
      </c>
      <c r="F48" s="354" t="s">
        <v>1051</v>
      </c>
      <c r="G48" s="357">
        <v>35.185299000000001</v>
      </c>
      <c r="H48" s="357">
        <v>-79.253913999999995</v>
      </c>
      <c r="I48" s="354" t="str">
        <f t="shared" si="10"/>
        <v>35.185299,-79.253914</v>
      </c>
      <c r="J48" s="354" t="s">
        <v>1052</v>
      </c>
      <c r="K48" s="358" t="s">
        <v>1053</v>
      </c>
      <c r="L48" s="354" t="s">
        <v>1054</v>
      </c>
      <c r="M48" s="354" t="s">
        <v>1054</v>
      </c>
      <c r="N48" s="359" t="s">
        <v>920</v>
      </c>
      <c r="O48" s="359" t="s">
        <v>535</v>
      </c>
      <c r="P48" s="359"/>
      <c r="Q48" s="359"/>
      <c r="R48" s="359"/>
      <c r="S48" s="359"/>
    </row>
    <row r="49" spans="1:19" s="365" customFormat="1">
      <c r="A49" s="353">
        <v>3</v>
      </c>
      <c r="B49" s="354" t="s">
        <v>1055</v>
      </c>
      <c r="C49" s="359">
        <v>2017</v>
      </c>
      <c r="D49" s="354" t="s">
        <v>1056</v>
      </c>
      <c r="E49" s="354" t="s">
        <v>1057</v>
      </c>
      <c r="F49" s="354" t="s">
        <v>1058</v>
      </c>
      <c r="G49" s="354" t="s">
        <v>1059</v>
      </c>
      <c r="H49" s="354" t="s">
        <v>1060</v>
      </c>
      <c r="I49" s="354" t="str">
        <f t="shared" si="10"/>
        <v>35.183300,-79.210803</v>
      </c>
      <c r="J49" s="354" t="s">
        <v>826</v>
      </c>
      <c r="K49" s="358" t="str">
        <f>IF(ISNUMBER(SEARCH("No Injury Reported",L49)),"No","Yes")</f>
        <v>No</v>
      </c>
      <c r="L49" s="354" t="s">
        <v>803</v>
      </c>
      <c r="M49" s="354" t="s">
        <v>803</v>
      </c>
      <c r="N49" s="359" t="s">
        <v>827</v>
      </c>
      <c r="O49" s="359" t="s">
        <v>12</v>
      </c>
      <c r="P49" s="359"/>
      <c r="Q49" s="359"/>
      <c r="R49" s="359"/>
      <c r="S49" s="359"/>
    </row>
    <row r="50" spans="1:19">
      <c r="A50" s="353">
        <v>3</v>
      </c>
      <c r="B50" s="354" t="s">
        <v>1061</v>
      </c>
      <c r="C50" s="355">
        <v>2017</v>
      </c>
      <c r="D50" s="354" t="s">
        <v>878</v>
      </c>
      <c r="E50" s="354" t="s">
        <v>1062</v>
      </c>
      <c r="F50" s="354" t="s">
        <v>1063</v>
      </c>
      <c r="G50" s="354" t="s">
        <v>1064</v>
      </c>
      <c r="H50" s="354" t="s">
        <v>1065</v>
      </c>
      <c r="I50" s="354" t="str">
        <f t="shared" si="10"/>
        <v>35.180524,-79.232911</v>
      </c>
      <c r="J50" s="354" t="s">
        <v>1066</v>
      </c>
      <c r="K50" s="358" t="str">
        <f>IF(ISNUMBER(SEARCH("No Injury Reported",L50)),"No","Yes")</f>
        <v>Yes</v>
      </c>
      <c r="L50" s="354" t="s">
        <v>907</v>
      </c>
      <c r="M50" s="354" t="s">
        <v>1054</v>
      </c>
      <c r="N50" s="359" t="s">
        <v>920</v>
      </c>
      <c r="O50" s="359" t="s">
        <v>534</v>
      </c>
      <c r="S50" s="359"/>
    </row>
    <row r="51" spans="1:19">
      <c r="A51" s="353">
        <v>3</v>
      </c>
      <c r="B51" s="354" t="s">
        <v>1067</v>
      </c>
      <c r="C51" s="355">
        <v>2018</v>
      </c>
      <c r="D51" s="354" t="s">
        <v>1068</v>
      </c>
      <c r="E51" s="354" t="s">
        <v>1069</v>
      </c>
      <c r="F51" s="354" t="s">
        <v>1070</v>
      </c>
      <c r="G51" s="354" t="s">
        <v>1071</v>
      </c>
      <c r="H51" s="357">
        <v>-79.192763999999997</v>
      </c>
      <c r="I51" s="354" t="str">
        <f t="shared" si="10"/>
        <v>35.185960,-79.192764</v>
      </c>
      <c r="J51" s="354" t="s">
        <v>826</v>
      </c>
      <c r="K51" s="358" t="str">
        <f>IF(ISNUMBER(SEARCH("No Injury Reported",L51)),"No","Yes")</f>
        <v>No</v>
      </c>
      <c r="L51" s="354" t="s">
        <v>803</v>
      </c>
      <c r="M51" s="354" t="s">
        <v>803</v>
      </c>
      <c r="N51" s="359" t="s">
        <v>827</v>
      </c>
      <c r="O51" s="359" t="s">
        <v>12</v>
      </c>
      <c r="S51" s="359"/>
    </row>
    <row r="52" spans="1:19" s="365" customFormat="1">
      <c r="A52" s="353">
        <v>3</v>
      </c>
      <c r="B52" s="354" t="s">
        <v>1072</v>
      </c>
      <c r="C52" s="355">
        <v>2018</v>
      </c>
      <c r="D52" s="354" t="s">
        <v>1073</v>
      </c>
      <c r="E52" s="354" t="s">
        <v>1074</v>
      </c>
      <c r="F52" s="354" t="s">
        <v>1075</v>
      </c>
      <c r="G52" s="354" t="s">
        <v>1076</v>
      </c>
      <c r="H52" s="354" t="s">
        <v>1077</v>
      </c>
      <c r="I52" s="354" t="str">
        <f t="shared" si="10"/>
        <v>35.174232,-79.281357</v>
      </c>
      <c r="J52" s="354" t="s">
        <v>826</v>
      </c>
      <c r="K52" s="358" t="str">
        <f>IF(ISNUMBER(SEARCH("No Injury Reported",L52)),"No","Yes")</f>
        <v>Yes</v>
      </c>
      <c r="L52" s="354" t="s">
        <v>1078</v>
      </c>
      <c r="M52" s="354" t="s">
        <v>803</v>
      </c>
      <c r="N52" s="359" t="s">
        <v>827</v>
      </c>
      <c r="O52" s="359" t="s">
        <v>533</v>
      </c>
      <c r="P52" s="359"/>
      <c r="Q52" s="359"/>
      <c r="R52" s="359"/>
      <c r="S52" s="359"/>
    </row>
    <row r="53" spans="1:19" s="371" customFormat="1">
      <c r="A53" s="367"/>
      <c r="B53" s="368"/>
      <c r="C53" s="369"/>
      <c r="D53" s="368"/>
      <c r="E53" s="368"/>
      <c r="F53" s="368"/>
      <c r="G53" s="368"/>
      <c r="H53" s="368"/>
      <c r="I53" s="368"/>
      <c r="J53" s="368"/>
      <c r="K53" s="370"/>
      <c r="L53" s="368"/>
      <c r="M53" s="368"/>
      <c r="N53" s="369"/>
      <c r="O53" s="369"/>
      <c r="P53" s="369"/>
      <c r="Q53" s="369"/>
      <c r="R53" s="369"/>
      <c r="S53" s="369"/>
    </row>
    <row r="54" spans="1:19" s="365" customFormat="1">
      <c r="A54" s="362">
        <v>4</v>
      </c>
      <c r="B54" s="363" t="s">
        <v>1079</v>
      </c>
      <c r="C54" s="359">
        <v>2015</v>
      </c>
      <c r="D54" s="363" t="s">
        <v>1080</v>
      </c>
      <c r="E54" s="363" t="s">
        <v>1081</v>
      </c>
      <c r="F54" s="363" t="s">
        <v>1082</v>
      </c>
      <c r="G54" s="363" t="s">
        <v>1083</v>
      </c>
      <c r="H54" s="363" t="s">
        <v>1084</v>
      </c>
      <c r="I54" s="354" t="str">
        <f>CONCATENATE(G54,",", H54)</f>
        <v>35.108603,-79.338785</v>
      </c>
      <c r="J54" s="363" t="s">
        <v>1085</v>
      </c>
      <c r="K54" s="364" t="str">
        <f>IF(ISNUMBER(SEARCH("No Injury Reported",L54)),"No","Yes")</f>
        <v>Yes</v>
      </c>
      <c r="L54" s="363" t="s">
        <v>1086</v>
      </c>
      <c r="M54" s="363" t="s">
        <v>803</v>
      </c>
      <c r="N54" s="359" t="s">
        <v>827</v>
      </c>
      <c r="O54" s="359" t="s">
        <v>534</v>
      </c>
      <c r="P54" s="360" t="s">
        <v>532</v>
      </c>
      <c r="Q54" s="359">
        <f>COUNTIF($O$54:$O$57, P54)</f>
        <v>0</v>
      </c>
      <c r="R54" s="361">
        <f>Q54/3.5</f>
        <v>0</v>
      </c>
      <c r="S54" s="361">
        <f>R54*0.2</f>
        <v>0</v>
      </c>
    </row>
    <row r="55" spans="1:19" s="365" customFormat="1">
      <c r="A55" s="362">
        <v>4</v>
      </c>
      <c r="B55" s="363" t="s">
        <v>1087</v>
      </c>
      <c r="C55" s="359">
        <v>2016</v>
      </c>
      <c r="D55" s="363" t="s">
        <v>1088</v>
      </c>
      <c r="E55" s="363" t="s">
        <v>1018</v>
      </c>
      <c r="F55" s="363" t="s">
        <v>1089</v>
      </c>
      <c r="G55" s="363" t="s">
        <v>1090</v>
      </c>
      <c r="H55" s="363" t="s">
        <v>1091</v>
      </c>
      <c r="I55" s="354" t="str">
        <f>CONCATENATE(G55,",", H55)</f>
        <v>35.11843,-79.34258</v>
      </c>
      <c r="J55" s="363" t="s">
        <v>819</v>
      </c>
      <c r="K55" s="364" t="str">
        <f>IF(ISNUMBER(SEARCH("No Injury Reported",L55)),"No","Yes")</f>
        <v>No</v>
      </c>
      <c r="L55" s="363" t="s">
        <v>803</v>
      </c>
      <c r="M55" s="363" t="s">
        <v>803</v>
      </c>
      <c r="N55" s="359" t="s">
        <v>812</v>
      </c>
      <c r="O55" s="359" t="s">
        <v>12</v>
      </c>
      <c r="P55" s="360" t="s">
        <v>533</v>
      </c>
      <c r="Q55" s="359">
        <f t="shared" ref="Q55:Q58" si="15">COUNTIF($O$54:$O$57, P55)</f>
        <v>0</v>
      </c>
      <c r="R55" s="361">
        <f t="shared" ref="R55:R59" si="16">Q55/3.5</f>
        <v>0</v>
      </c>
      <c r="S55" s="361">
        <f t="shared" ref="S55:S59" si="17">R55*0.2</f>
        <v>0</v>
      </c>
    </row>
    <row r="56" spans="1:19">
      <c r="A56" s="362">
        <v>4</v>
      </c>
      <c r="B56" s="363" t="s">
        <v>1092</v>
      </c>
      <c r="C56" s="359">
        <v>2016</v>
      </c>
      <c r="D56" s="363" t="s">
        <v>1093</v>
      </c>
      <c r="E56" s="363" t="s">
        <v>1094</v>
      </c>
      <c r="F56" s="363" t="s">
        <v>1095</v>
      </c>
      <c r="G56" s="363" t="s">
        <v>1096</v>
      </c>
      <c r="H56" s="363" t="s">
        <v>1097</v>
      </c>
      <c r="I56" s="354" t="str">
        <f>CONCATENATE(G56,",", H56)</f>
        <v>35.108165,-79.338521</v>
      </c>
      <c r="J56" s="363" t="s">
        <v>1098</v>
      </c>
      <c r="K56" s="364" t="str">
        <f>IF(ISNUMBER(SEARCH("No Injury Reported",L56)),"No","Yes")</f>
        <v>No</v>
      </c>
      <c r="L56" s="363" t="s">
        <v>803</v>
      </c>
      <c r="M56" s="363" t="s">
        <v>803</v>
      </c>
      <c r="N56" s="359" t="s">
        <v>827</v>
      </c>
      <c r="O56" s="359" t="s">
        <v>12</v>
      </c>
      <c r="P56" s="360" t="s">
        <v>534</v>
      </c>
      <c r="Q56" s="359">
        <f t="shared" si="15"/>
        <v>1</v>
      </c>
      <c r="R56" s="361">
        <f t="shared" si="16"/>
        <v>0.2857142857142857</v>
      </c>
      <c r="S56" s="361">
        <f t="shared" si="17"/>
        <v>5.7142857142857141E-2</v>
      </c>
    </row>
    <row r="57" spans="1:19">
      <c r="A57" s="362">
        <v>4</v>
      </c>
      <c r="B57" s="363" t="s">
        <v>1099</v>
      </c>
      <c r="C57" s="359">
        <v>2017</v>
      </c>
      <c r="D57" s="363" t="s">
        <v>1100</v>
      </c>
      <c r="E57" s="363" t="s">
        <v>1101</v>
      </c>
      <c r="F57" s="363" t="s">
        <v>1102</v>
      </c>
      <c r="G57" s="363" t="s">
        <v>1103</v>
      </c>
      <c r="H57" s="363" t="s">
        <v>1104</v>
      </c>
      <c r="I57" s="354" t="str">
        <f>CONCATENATE(G57,",", H57)</f>
        <v>35.110871,-79.341604</v>
      </c>
      <c r="J57" s="363" t="s">
        <v>962</v>
      </c>
      <c r="K57" s="364" t="s">
        <v>1053</v>
      </c>
      <c r="L57" s="363" t="s">
        <v>1054</v>
      </c>
      <c r="M57" s="363" t="s">
        <v>1054</v>
      </c>
      <c r="N57" s="359" t="s">
        <v>920</v>
      </c>
      <c r="O57" s="359" t="s">
        <v>535</v>
      </c>
      <c r="P57" s="360" t="s">
        <v>535</v>
      </c>
      <c r="Q57" s="359">
        <f t="shared" si="15"/>
        <v>1</v>
      </c>
      <c r="R57" s="361">
        <f t="shared" si="16"/>
        <v>0.2857142857142857</v>
      </c>
      <c r="S57" s="361">
        <f t="shared" si="17"/>
        <v>5.7142857142857141E-2</v>
      </c>
    </row>
    <row r="58" spans="1:19">
      <c r="A58" s="362"/>
      <c r="B58" s="363"/>
      <c r="C58" s="359"/>
      <c r="D58" s="363"/>
      <c r="E58" s="363"/>
      <c r="F58" s="363"/>
      <c r="G58" s="363"/>
      <c r="H58" s="363"/>
      <c r="I58" s="354"/>
      <c r="J58" s="363"/>
      <c r="K58" s="364"/>
      <c r="L58" s="363"/>
      <c r="M58" s="363"/>
      <c r="P58" s="360" t="s">
        <v>12</v>
      </c>
      <c r="Q58" s="359">
        <f t="shared" si="15"/>
        <v>2</v>
      </c>
      <c r="R58" s="361">
        <f t="shared" si="16"/>
        <v>0.5714285714285714</v>
      </c>
      <c r="S58" s="361">
        <f t="shared" si="17"/>
        <v>0.11428571428571428</v>
      </c>
    </row>
    <row r="59" spans="1:19">
      <c r="A59" s="362"/>
      <c r="B59" s="363"/>
      <c r="C59" s="359"/>
      <c r="D59" s="363"/>
      <c r="E59" s="363"/>
      <c r="F59" s="363"/>
      <c r="G59" s="363"/>
      <c r="H59" s="363"/>
      <c r="I59" s="354"/>
      <c r="J59" s="363"/>
      <c r="K59" s="364"/>
      <c r="L59" s="363"/>
      <c r="M59" s="363"/>
      <c r="P59" s="360" t="s">
        <v>0</v>
      </c>
      <c r="Q59" s="359">
        <f>Q54+Q55+Q56+Q57+Q58</f>
        <v>4</v>
      </c>
      <c r="R59" s="361">
        <f t="shared" si="16"/>
        <v>1.1428571428571428</v>
      </c>
      <c r="S59" s="361">
        <f t="shared" si="17"/>
        <v>0.22857142857142856</v>
      </c>
    </row>
    <row r="60" spans="1:19" s="371" customFormat="1">
      <c r="A60" s="367"/>
      <c r="B60" s="368"/>
      <c r="C60" s="369"/>
      <c r="D60" s="368"/>
      <c r="E60" s="368"/>
      <c r="F60" s="368"/>
      <c r="G60" s="368"/>
      <c r="H60" s="368"/>
      <c r="I60" s="368"/>
      <c r="J60" s="368"/>
      <c r="K60" s="370"/>
      <c r="L60" s="368"/>
      <c r="M60" s="368"/>
      <c r="N60" s="369"/>
      <c r="O60" s="369"/>
      <c r="P60" s="369"/>
      <c r="Q60" s="369"/>
      <c r="R60" s="369"/>
      <c r="S60" s="369"/>
    </row>
    <row r="61" spans="1:19">
      <c r="A61" s="353">
        <v>5</v>
      </c>
      <c r="B61" s="354" t="s">
        <v>1105</v>
      </c>
      <c r="C61" s="355">
        <v>2015</v>
      </c>
      <c r="D61" s="354" t="s">
        <v>1106</v>
      </c>
      <c r="E61" s="354" t="s">
        <v>1107</v>
      </c>
      <c r="F61" s="354" t="s">
        <v>1108</v>
      </c>
      <c r="G61" s="357">
        <v>35.049039999999998</v>
      </c>
      <c r="H61" s="357">
        <v>-79.329210000000003</v>
      </c>
      <c r="I61" s="354" t="str">
        <f t="shared" ref="I61:I80" si="18">CONCATENATE(G61,",", H61)</f>
        <v>35.04904,-79.32921</v>
      </c>
      <c r="J61" s="354" t="s">
        <v>1109</v>
      </c>
      <c r="K61" s="364" t="str">
        <f t="shared" ref="K61:K77" si="19">IF(ISNUMBER(SEARCH("No Injury Reported",L61)),"No","Yes")</f>
        <v>No</v>
      </c>
      <c r="L61" s="354" t="s">
        <v>803</v>
      </c>
      <c r="M61" s="354" t="s">
        <v>803</v>
      </c>
      <c r="N61" s="359" t="s">
        <v>812</v>
      </c>
      <c r="O61" s="359" t="s">
        <v>12</v>
      </c>
      <c r="P61" s="360" t="s">
        <v>532</v>
      </c>
      <c r="Q61" s="359">
        <f>COUNTIF($O$61:$O$80, P61)</f>
        <v>0</v>
      </c>
      <c r="R61" s="361">
        <f>Q61/3.5</f>
        <v>0</v>
      </c>
      <c r="S61" s="361">
        <f>R61*0.2</f>
        <v>0</v>
      </c>
    </row>
    <row r="62" spans="1:19">
      <c r="A62" s="362">
        <v>5</v>
      </c>
      <c r="B62" s="363" t="s">
        <v>1110</v>
      </c>
      <c r="C62" s="359">
        <v>2015</v>
      </c>
      <c r="D62" s="363" t="s">
        <v>1111</v>
      </c>
      <c r="E62" s="363" t="s">
        <v>1112</v>
      </c>
      <c r="F62" s="363" t="s">
        <v>1082</v>
      </c>
      <c r="G62" s="363" t="s">
        <v>1113</v>
      </c>
      <c r="H62" s="363" t="s">
        <v>1114</v>
      </c>
      <c r="I62" s="354" t="str">
        <f t="shared" si="18"/>
        <v>35.04908,-79.32925</v>
      </c>
      <c r="J62" s="363" t="s">
        <v>1115</v>
      </c>
      <c r="K62" s="364" t="str">
        <f t="shared" si="19"/>
        <v>No</v>
      </c>
      <c r="L62" s="363" t="s">
        <v>803</v>
      </c>
      <c r="M62" s="363" t="s">
        <v>803</v>
      </c>
      <c r="N62" s="359" t="s">
        <v>827</v>
      </c>
      <c r="O62" s="359" t="s">
        <v>12</v>
      </c>
      <c r="P62" s="360" t="s">
        <v>533</v>
      </c>
      <c r="Q62" s="359">
        <f t="shared" ref="Q62:Q65" si="20">COUNTIF($O$61:$O$80, P62)</f>
        <v>1</v>
      </c>
      <c r="R62" s="361">
        <f t="shared" ref="R62:R66" si="21">Q62/3.5</f>
        <v>0.2857142857142857</v>
      </c>
      <c r="S62" s="361">
        <f t="shared" ref="S62:S66" si="22">R62*0.2</f>
        <v>5.7142857142857141E-2</v>
      </c>
    </row>
    <row r="63" spans="1:19">
      <c r="A63" s="362">
        <v>5</v>
      </c>
      <c r="B63" s="363" t="s">
        <v>1116</v>
      </c>
      <c r="C63" s="359">
        <v>2015</v>
      </c>
      <c r="D63" s="363" t="s">
        <v>1117</v>
      </c>
      <c r="E63" s="363" t="s">
        <v>1118</v>
      </c>
      <c r="F63" s="363" t="s">
        <v>1119</v>
      </c>
      <c r="G63" s="363" t="s">
        <v>1120</v>
      </c>
      <c r="H63" s="363" t="s">
        <v>1121</v>
      </c>
      <c r="I63" s="354" t="str">
        <f t="shared" si="18"/>
        <v>35.049182,-79.329286</v>
      </c>
      <c r="J63" s="363" t="s">
        <v>819</v>
      </c>
      <c r="K63" s="364" t="str">
        <f t="shared" si="19"/>
        <v>No</v>
      </c>
      <c r="L63" s="363" t="s">
        <v>803</v>
      </c>
      <c r="M63" s="363" t="s">
        <v>803</v>
      </c>
      <c r="N63" s="359" t="s">
        <v>812</v>
      </c>
      <c r="O63" s="359" t="s">
        <v>12</v>
      </c>
      <c r="P63" s="360" t="s">
        <v>534</v>
      </c>
      <c r="Q63" s="359">
        <f t="shared" si="20"/>
        <v>2</v>
      </c>
      <c r="R63" s="361">
        <f t="shared" si="21"/>
        <v>0.5714285714285714</v>
      </c>
      <c r="S63" s="361">
        <f t="shared" si="22"/>
        <v>0.11428571428571428</v>
      </c>
    </row>
    <row r="64" spans="1:19">
      <c r="A64" s="362">
        <v>5</v>
      </c>
      <c r="B64" s="363" t="s">
        <v>1122</v>
      </c>
      <c r="C64" s="359">
        <v>2015</v>
      </c>
      <c r="D64" s="363" t="s">
        <v>1123</v>
      </c>
      <c r="E64" s="363" t="s">
        <v>1124</v>
      </c>
      <c r="F64" s="363" t="s">
        <v>1125</v>
      </c>
      <c r="G64" s="363" t="s">
        <v>1126</v>
      </c>
      <c r="H64" s="363" t="s">
        <v>1127</v>
      </c>
      <c r="I64" s="354" t="str">
        <f t="shared" si="18"/>
        <v>35.05731,-79.23565</v>
      </c>
      <c r="J64" s="363" t="s">
        <v>1128</v>
      </c>
      <c r="K64" s="364" t="str">
        <f t="shared" si="19"/>
        <v>No</v>
      </c>
      <c r="L64" s="363" t="s">
        <v>803</v>
      </c>
      <c r="M64" s="363" t="s">
        <v>803</v>
      </c>
      <c r="N64" s="359" t="s">
        <v>1023</v>
      </c>
      <c r="O64" s="359" t="s">
        <v>12</v>
      </c>
      <c r="P64" s="360" t="s">
        <v>535</v>
      </c>
      <c r="Q64" s="359">
        <f t="shared" si="20"/>
        <v>1</v>
      </c>
      <c r="R64" s="361">
        <f t="shared" si="21"/>
        <v>0.2857142857142857</v>
      </c>
      <c r="S64" s="361">
        <f t="shared" si="22"/>
        <v>5.7142857142857141E-2</v>
      </c>
    </row>
    <row r="65" spans="1:19">
      <c r="A65" s="353">
        <v>5</v>
      </c>
      <c r="B65" s="354" t="s">
        <v>1129</v>
      </c>
      <c r="C65" s="355">
        <v>2015</v>
      </c>
      <c r="D65" s="354" t="s">
        <v>1130</v>
      </c>
      <c r="E65" s="354" t="s">
        <v>1131</v>
      </c>
      <c r="F65" s="354" t="s">
        <v>1119</v>
      </c>
      <c r="G65" s="354" t="s">
        <v>1132</v>
      </c>
      <c r="H65" s="354" t="s">
        <v>1133</v>
      </c>
      <c r="I65" s="354" t="str">
        <f t="shared" si="18"/>
        <v>35.049021,-79.32931</v>
      </c>
      <c r="J65" s="354" t="s">
        <v>1134</v>
      </c>
      <c r="K65" s="358" t="str">
        <f t="shared" si="19"/>
        <v>Yes</v>
      </c>
      <c r="L65" s="354" t="s">
        <v>871</v>
      </c>
      <c r="M65" s="354" t="s">
        <v>907</v>
      </c>
      <c r="N65" s="359" t="s">
        <v>812</v>
      </c>
      <c r="O65" s="359" t="s">
        <v>534</v>
      </c>
      <c r="P65" s="360" t="s">
        <v>12</v>
      </c>
      <c r="Q65" s="359">
        <f t="shared" si="20"/>
        <v>16</v>
      </c>
      <c r="R65" s="361">
        <f t="shared" si="21"/>
        <v>4.5714285714285712</v>
      </c>
      <c r="S65" s="361">
        <f t="shared" si="22"/>
        <v>0.91428571428571426</v>
      </c>
    </row>
    <row r="66" spans="1:19" s="365" customFormat="1">
      <c r="A66" s="362">
        <v>5</v>
      </c>
      <c r="B66" s="363" t="s">
        <v>1135</v>
      </c>
      <c r="C66" s="359">
        <v>2016</v>
      </c>
      <c r="D66" s="363" t="s">
        <v>1136</v>
      </c>
      <c r="E66" s="363" t="s">
        <v>1137</v>
      </c>
      <c r="F66" s="363" t="s">
        <v>1138</v>
      </c>
      <c r="G66" s="363" t="s">
        <v>1139</v>
      </c>
      <c r="H66" s="363" t="s">
        <v>1140</v>
      </c>
      <c r="I66" s="354" t="str">
        <f t="shared" si="18"/>
        <v>35.04765,-79.33346</v>
      </c>
      <c r="J66" s="363" t="s">
        <v>1141</v>
      </c>
      <c r="K66" s="364" t="str">
        <f t="shared" si="19"/>
        <v>No</v>
      </c>
      <c r="L66" s="363" t="s">
        <v>803</v>
      </c>
      <c r="M66" s="363" t="s">
        <v>803</v>
      </c>
      <c r="N66" s="359" t="s">
        <v>920</v>
      </c>
      <c r="O66" s="359" t="s">
        <v>12</v>
      </c>
      <c r="P66" s="360" t="s">
        <v>0</v>
      </c>
      <c r="Q66" s="359">
        <f>Q61+Q62+Q63+Q64+Q65</f>
        <v>20</v>
      </c>
      <c r="R66" s="361">
        <f t="shared" si="21"/>
        <v>5.7142857142857144</v>
      </c>
      <c r="S66" s="361">
        <f t="shared" si="22"/>
        <v>1.142857142857143</v>
      </c>
    </row>
    <row r="67" spans="1:19">
      <c r="A67" s="362">
        <v>5</v>
      </c>
      <c r="B67" s="363" t="s">
        <v>1142</v>
      </c>
      <c r="C67" s="359">
        <v>2016</v>
      </c>
      <c r="D67" s="363" t="s">
        <v>1143</v>
      </c>
      <c r="E67" s="363" t="s">
        <v>1144</v>
      </c>
      <c r="F67" s="363" t="s">
        <v>1145</v>
      </c>
      <c r="G67" s="363" t="s">
        <v>1146</v>
      </c>
      <c r="H67" s="363" t="s">
        <v>1147</v>
      </c>
      <c r="I67" s="354" t="str">
        <f t="shared" si="18"/>
        <v>35.049029,-79.32922</v>
      </c>
      <c r="J67" s="363" t="s">
        <v>1148</v>
      </c>
      <c r="K67" s="364" t="str">
        <f t="shared" si="19"/>
        <v>No</v>
      </c>
      <c r="L67" s="363" t="s">
        <v>803</v>
      </c>
      <c r="M67" s="363" t="s">
        <v>803</v>
      </c>
      <c r="N67" s="359" t="s">
        <v>804</v>
      </c>
      <c r="O67" s="359" t="s">
        <v>12</v>
      </c>
      <c r="S67" s="359"/>
    </row>
    <row r="68" spans="1:19">
      <c r="A68" s="362">
        <v>5</v>
      </c>
      <c r="B68" s="363" t="s">
        <v>1149</v>
      </c>
      <c r="C68" s="359">
        <v>2016</v>
      </c>
      <c r="D68" s="363" t="s">
        <v>1150</v>
      </c>
      <c r="E68" s="363" t="s">
        <v>1151</v>
      </c>
      <c r="F68" s="363" t="s">
        <v>1152</v>
      </c>
      <c r="G68" s="363" t="s">
        <v>1153</v>
      </c>
      <c r="H68" s="363" t="s">
        <v>1154</v>
      </c>
      <c r="I68" s="354" t="str">
        <f t="shared" si="18"/>
        <v>35.057479,-79.236375</v>
      </c>
      <c r="J68" s="363" t="s">
        <v>1155</v>
      </c>
      <c r="K68" s="364" t="str">
        <f t="shared" si="19"/>
        <v>No</v>
      </c>
      <c r="L68" s="363" t="s">
        <v>803</v>
      </c>
      <c r="M68" s="363" t="s">
        <v>803</v>
      </c>
      <c r="N68" s="359" t="s">
        <v>1023</v>
      </c>
      <c r="O68" s="359" t="s">
        <v>12</v>
      </c>
      <c r="S68" s="359"/>
    </row>
    <row r="69" spans="1:19">
      <c r="A69" s="362">
        <v>5</v>
      </c>
      <c r="B69" s="363" t="s">
        <v>1156</v>
      </c>
      <c r="C69" s="359">
        <v>2016</v>
      </c>
      <c r="D69" s="363" t="s">
        <v>1157</v>
      </c>
      <c r="E69" s="363" t="s">
        <v>1158</v>
      </c>
      <c r="F69" s="363" t="s">
        <v>1159</v>
      </c>
      <c r="G69" s="363" t="s">
        <v>1160</v>
      </c>
      <c r="H69" s="363" t="s">
        <v>1161</v>
      </c>
      <c r="I69" s="354" t="str">
        <f t="shared" si="18"/>
        <v>35.049068,-79.3293</v>
      </c>
      <c r="J69" s="363" t="s">
        <v>811</v>
      </c>
      <c r="K69" s="364" t="str">
        <f t="shared" si="19"/>
        <v>No</v>
      </c>
      <c r="L69" s="363" t="s">
        <v>803</v>
      </c>
      <c r="M69" s="363" t="s">
        <v>803</v>
      </c>
      <c r="N69" s="359" t="s">
        <v>812</v>
      </c>
      <c r="O69" s="359" t="s">
        <v>12</v>
      </c>
      <c r="S69" s="359"/>
    </row>
    <row r="70" spans="1:19" s="365" customFormat="1">
      <c r="A70" s="362">
        <v>5</v>
      </c>
      <c r="B70" s="363" t="s">
        <v>1162</v>
      </c>
      <c r="C70" s="359">
        <v>2016</v>
      </c>
      <c r="D70" s="363" t="s">
        <v>1163</v>
      </c>
      <c r="E70" s="363" t="s">
        <v>1164</v>
      </c>
      <c r="F70" s="363" t="s">
        <v>1165</v>
      </c>
      <c r="G70" s="363" t="s">
        <v>1166</v>
      </c>
      <c r="H70" s="363" t="s">
        <v>1167</v>
      </c>
      <c r="I70" s="354" t="str">
        <f t="shared" si="18"/>
        <v>35.048656,-79.330383</v>
      </c>
      <c r="J70" s="363" t="s">
        <v>811</v>
      </c>
      <c r="K70" s="364" t="str">
        <f t="shared" si="19"/>
        <v>No</v>
      </c>
      <c r="L70" s="363" t="s">
        <v>803</v>
      </c>
      <c r="M70" s="363" t="s">
        <v>803</v>
      </c>
      <c r="N70" s="359" t="s">
        <v>812</v>
      </c>
      <c r="O70" s="359" t="s">
        <v>12</v>
      </c>
      <c r="P70" s="359"/>
      <c r="Q70" s="359"/>
      <c r="R70" s="359"/>
      <c r="S70" s="359"/>
    </row>
    <row r="71" spans="1:19" s="365" customFormat="1">
      <c r="A71" s="362">
        <v>5</v>
      </c>
      <c r="B71" s="363" t="s">
        <v>1168</v>
      </c>
      <c r="C71" s="359">
        <v>2016</v>
      </c>
      <c r="D71" s="363" t="s">
        <v>835</v>
      </c>
      <c r="E71" s="363" t="s">
        <v>1169</v>
      </c>
      <c r="F71" s="363" t="s">
        <v>1165</v>
      </c>
      <c r="G71" s="363" t="s">
        <v>1170</v>
      </c>
      <c r="H71" s="363" t="s">
        <v>1171</v>
      </c>
      <c r="I71" s="354" t="str">
        <f t="shared" si="18"/>
        <v>35.048598,-79.330660</v>
      </c>
      <c r="J71" s="363" t="s">
        <v>840</v>
      </c>
      <c r="K71" s="364" t="str">
        <f t="shared" si="19"/>
        <v>No</v>
      </c>
      <c r="L71" s="363" t="s">
        <v>803</v>
      </c>
      <c r="M71" s="363" t="s">
        <v>803</v>
      </c>
      <c r="N71" s="359" t="s">
        <v>929</v>
      </c>
      <c r="O71" s="359" t="s">
        <v>12</v>
      </c>
      <c r="P71" s="359"/>
      <c r="Q71" s="359"/>
      <c r="R71" s="359"/>
      <c r="S71" s="359"/>
    </row>
    <row r="72" spans="1:19">
      <c r="A72" s="362">
        <v>5</v>
      </c>
      <c r="B72" s="363" t="s">
        <v>1172</v>
      </c>
      <c r="C72" s="359">
        <v>2017</v>
      </c>
      <c r="D72" s="363" t="s">
        <v>1173</v>
      </c>
      <c r="E72" s="363" t="s">
        <v>1174</v>
      </c>
      <c r="F72" s="363" t="s">
        <v>1175</v>
      </c>
      <c r="G72" s="363" t="s">
        <v>1176</v>
      </c>
      <c r="H72" s="363" t="s">
        <v>1177</v>
      </c>
      <c r="I72" s="354" t="str">
        <f t="shared" si="18"/>
        <v>35.056492,-79.231687</v>
      </c>
      <c r="J72" s="363" t="s">
        <v>1178</v>
      </c>
      <c r="K72" s="364" t="str">
        <f t="shared" si="19"/>
        <v>No</v>
      </c>
      <c r="L72" s="363" t="s">
        <v>803</v>
      </c>
      <c r="M72" s="363" t="s">
        <v>803</v>
      </c>
      <c r="N72" s="359" t="s">
        <v>812</v>
      </c>
      <c r="O72" s="359" t="s">
        <v>12</v>
      </c>
      <c r="S72" s="359"/>
    </row>
    <row r="73" spans="1:19">
      <c r="A73" s="362">
        <v>5</v>
      </c>
      <c r="B73" s="363" t="s">
        <v>1179</v>
      </c>
      <c r="C73" s="359">
        <v>2017</v>
      </c>
      <c r="D73" s="363" t="s">
        <v>1180</v>
      </c>
      <c r="E73" s="363" t="s">
        <v>1181</v>
      </c>
      <c r="F73" s="363" t="s">
        <v>1182</v>
      </c>
      <c r="G73" s="363" t="s">
        <v>1183</v>
      </c>
      <c r="H73" s="363" t="s">
        <v>1184</v>
      </c>
      <c r="I73" s="354" t="str">
        <f t="shared" si="18"/>
        <v>35.058876,-79.288775</v>
      </c>
      <c r="J73" s="363" t="s">
        <v>826</v>
      </c>
      <c r="K73" s="364" t="str">
        <f t="shared" si="19"/>
        <v>No</v>
      </c>
      <c r="L73" s="363" t="s">
        <v>803</v>
      </c>
      <c r="M73" s="363" t="s">
        <v>803</v>
      </c>
      <c r="N73" s="359" t="s">
        <v>827</v>
      </c>
      <c r="O73" s="359" t="s">
        <v>12</v>
      </c>
      <c r="S73" s="359"/>
    </row>
    <row r="74" spans="1:19">
      <c r="A74" s="362">
        <v>5</v>
      </c>
      <c r="B74" s="363" t="s">
        <v>1185</v>
      </c>
      <c r="C74" s="359">
        <v>2017</v>
      </c>
      <c r="D74" s="363" t="s">
        <v>1186</v>
      </c>
      <c r="E74" s="363" t="s">
        <v>1187</v>
      </c>
      <c r="F74" s="363" t="s">
        <v>1182</v>
      </c>
      <c r="G74" s="363" t="s">
        <v>1188</v>
      </c>
      <c r="H74" s="363" t="s">
        <v>1189</v>
      </c>
      <c r="I74" s="354" t="str">
        <f t="shared" si="18"/>
        <v>35.055260,-79.302498</v>
      </c>
      <c r="J74" s="363" t="s">
        <v>826</v>
      </c>
      <c r="K74" s="364" t="str">
        <f t="shared" si="19"/>
        <v>Yes</v>
      </c>
      <c r="L74" s="363" t="s">
        <v>1190</v>
      </c>
      <c r="M74" s="363" t="s">
        <v>907</v>
      </c>
      <c r="N74" s="359" t="s">
        <v>827</v>
      </c>
      <c r="O74" s="359" t="s">
        <v>533</v>
      </c>
      <c r="S74" s="359"/>
    </row>
    <row r="75" spans="1:19" s="372" customFormat="1">
      <c r="A75" s="362">
        <v>5</v>
      </c>
      <c r="B75" s="363" t="s">
        <v>1191</v>
      </c>
      <c r="C75" s="359">
        <v>2017</v>
      </c>
      <c r="D75" s="363" t="s">
        <v>1192</v>
      </c>
      <c r="E75" s="363" t="s">
        <v>899</v>
      </c>
      <c r="F75" s="363" t="s">
        <v>1193</v>
      </c>
      <c r="G75" s="363" t="s">
        <v>1194</v>
      </c>
      <c r="H75" s="363" t="s">
        <v>1195</v>
      </c>
      <c r="I75" s="354" t="str">
        <f t="shared" si="18"/>
        <v>35.058515,-79.258372</v>
      </c>
      <c r="J75" s="363" t="s">
        <v>826</v>
      </c>
      <c r="K75" s="364" t="str">
        <f t="shared" si="19"/>
        <v>No</v>
      </c>
      <c r="L75" s="363" t="s">
        <v>803</v>
      </c>
      <c r="M75" s="363" t="s">
        <v>803</v>
      </c>
      <c r="N75" s="359" t="s">
        <v>827</v>
      </c>
      <c r="O75" s="359" t="s">
        <v>12</v>
      </c>
      <c r="P75" s="359"/>
      <c r="Q75" s="359"/>
      <c r="R75" s="359"/>
      <c r="S75" s="359"/>
    </row>
    <row r="76" spans="1:19">
      <c r="A76" s="362">
        <v>5</v>
      </c>
      <c r="B76" s="363" t="s">
        <v>1196</v>
      </c>
      <c r="C76" s="359">
        <v>2018</v>
      </c>
      <c r="D76" s="363" t="s">
        <v>1004</v>
      </c>
      <c r="E76" s="363" t="s">
        <v>1197</v>
      </c>
      <c r="F76" s="363" t="s">
        <v>1165</v>
      </c>
      <c r="G76" s="363" t="s">
        <v>1198</v>
      </c>
      <c r="H76" s="363" t="s">
        <v>1199</v>
      </c>
      <c r="I76" s="354" t="str">
        <f t="shared" si="18"/>
        <v>35.048856,-79.329815</v>
      </c>
      <c r="J76" s="363" t="s">
        <v>1200</v>
      </c>
      <c r="K76" s="364" t="str">
        <f t="shared" si="19"/>
        <v>No</v>
      </c>
      <c r="L76" s="363" t="s">
        <v>803</v>
      </c>
      <c r="M76" s="363" t="s">
        <v>803</v>
      </c>
      <c r="N76" s="359" t="s">
        <v>920</v>
      </c>
      <c r="O76" s="359" t="s">
        <v>12</v>
      </c>
      <c r="S76" s="359"/>
    </row>
    <row r="77" spans="1:19" s="365" customFormat="1">
      <c r="A77" s="353">
        <v>5</v>
      </c>
      <c r="B77" s="354" t="s">
        <v>1201</v>
      </c>
      <c r="C77" s="355">
        <v>2018</v>
      </c>
      <c r="D77" s="354" t="s">
        <v>1202</v>
      </c>
      <c r="E77" s="354" t="s">
        <v>1203</v>
      </c>
      <c r="F77" s="354" t="s">
        <v>1182</v>
      </c>
      <c r="G77" s="354" t="s">
        <v>1204</v>
      </c>
      <c r="H77" s="354" t="s">
        <v>1205</v>
      </c>
      <c r="I77" s="354" t="str">
        <f t="shared" si="18"/>
        <v>35.051290,-79.316183</v>
      </c>
      <c r="J77" s="354" t="s">
        <v>1206</v>
      </c>
      <c r="K77" s="358" t="str">
        <f t="shared" si="19"/>
        <v>Yes</v>
      </c>
      <c r="L77" s="354" t="s">
        <v>1054</v>
      </c>
      <c r="M77" s="354" t="s">
        <v>907</v>
      </c>
      <c r="N77" s="359" t="s">
        <v>920</v>
      </c>
      <c r="O77" s="359" t="s">
        <v>534</v>
      </c>
      <c r="P77" s="359"/>
      <c r="Q77" s="359"/>
      <c r="R77" s="359"/>
      <c r="S77" s="359"/>
    </row>
    <row r="78" spans="1:19">
      <c r="A78" s="362">
        <v>5</v>
      </c>
      <c r="B78" s="363" t="s">
        <v>1207</v>
      </c>
      <c r="C78" s="359">
        <v>2018</v>
      </c>
      <c r="D78" s="363" t="s">
        <v>1208</v>
      </c>
      <c r="E78" s="363" t="s">
        <v>1209</v>
      </c>
      <c r="F78" s="363" t="s">
        <v>1165</v>
      </c>
      <c r="G78" s="363" t="s">
        <v>1210</v>
      </c>
      <c r="H78" s="363" t="s">
        <v>1211</v>
      </c>
      <c r="I78" s="354" t="str">
        <f t="shared" si="18"/>
        <v>35.049384,-79.321096</v>
      </c>
      <c r="J78" s="363" t="s">
        <v>1212</v>
      </c>
      <c r="K78" s="364" t="s">
        <v>1053</v>
      </c>
      <c r="L78" s="363" t="s">
        <v>1054</v>
      </c>
      <c r="M78" s="363" t="s">
        <v>1054</v>
      </c>
      <c r="N78" s="359" t="s">
        <v>827</v>
      </c>
      <c r="O78" s="359" t="s">
        <v>535</v>
      </c>
      <c r="S78" s="359"/>
    </row>
    <row r="79" spans="1:19">
      <c r="A79" s="353">
        <v>5</v>
      </c>
      <c r="B79" s="354" t="s">
        <v>1213</v>
      </c>
      <c r="C79" s="355">
        <v>2018</v>
      </c>
      <c r="D79" s="354" t="s">
        <v>1214</v>
      </c>
      <c r="E79" s="354" t="s">
        <v>114</v>
      </c>
      <c r="F79" s="354" t="s">
        <v>1165</v>
      </c>
      <c r="G79" s="357">
        <v>35.059255</v>
      </c>
      <c r="H79" s="357">
        <v>-79.279646999999997</v>
      </c>
      <c r="I79" s="354" t="str">
        <f t="shared" si="18"/>
        <v>35.059255,-79.279647</v>
      </c>
      <c r="J79" s="354" t="s">
        <v>1178</v>
      </c>
      <c r="K79" s="364" t="str">
        <f>IF(ISNUMBER(SEARCH("No Injury Reported",L79)),"No","Yes")</f>
        <v>No</v>
      </c>
      <c r="L79" s="354" t="s">
        <v>803</v>
      </c>
      <c r="M79" s="354" t="s">
        <v>803</v>
      </c>
      <c r="N79" s="359" t="s">
        <v>812</v>
      </c>
      <c r="O79" s="359" t="s">
        <v>12</v>
      </c>
      <c r="S79" s="359"/>
    </row>
    <row r="80" spans="1:19">
      <c r="A80" s="362">
        <v>5</v>
      </c>
      <c r="B80" s="363" t="s">
        <v>1215</v>
      </c>
      <c r="C80" s="359">
        <v>2017</v>
      </c>
      <c r="D80" s="363" t="s">
        <v>1216</v>
      </c>
      <c r="E80" s="363" t="s">
        <v>1217</v>
      </c>
      <c r="F80" s="363" t="s">
        <v>1182</v>
      </c>
      <c r="G80" s="366">
        <v>35.055197</v>
      </c>
      <c r="H80" s="363" t="s">
        <v>1218</v>
      </c>
      <c r="I80" s="354" t="str">
        <f t="shared" si="18"/>
        <v>35.055197,-79.302918</v>
      </c>
      <c r="J80" s="363" t="s">
        <v>826</v>
      </c>
      <c r="K80" s="364" t="str">
        <f>IF(ISNUMBER(SEARCH("No Injury Reported",L80)),"No","Yes")</f>
        <v>No</v>
      </c>
      <c r="L80" s="363" t="s">
        <v>803</v>
      </c>
      <c r="M80" s="363" t="s">
        <v>803</v>
      </c>
      <c r="N80" s="359" t="s">
        <v>827</v>
      </c>
      <c r="O80" s="359" t="s">
        <v>12</v>
      </c>
      <c r="S80" s="359"/>
    </row>
    <row r="81" spans="1:19" s="371" customFormat="1">
      <c r="A81" s="367"/>
      <c r="B81" s="368"/>
      <c r="C81" s="369"/>
      <c r="D81" s="368"/>
      <c r="E81" s="368"/>
      <c r="F81" s="368"/>
      <c r="G81" s="373"/>
      <c r="H81" s="368"/>
      <c r="I81" s="368"/>
      <c r="J81" s="368"/>
      <c r="K81" s="370"/>
      <c r="L81" s="368"/>
      <c r="M81" s="368"/>
      <c r="N81" s="369"/>
      <c r="O81" s="369"/>
      <c r="P81" s="369"/>
      <c r="Q81" s="369"/>
      <c r="R81" s="369"/>
      <c r="S81" s="369"/>
    </row>
    <row r="82" spans="1:19">
      <c r="A82" s="353">
        <v>6</v>
      </c>
      <c r="B82" s="354" t="s">
        <v>1219</v>
      </c>
      <c r="C82" s="355">
        <v>2015</v>
      </c>
      <c r="D82" s="354" t="s">
        <v>1220</v>
      </c>
      <c r="E82" s="354" t="s">
        <v>1221</v>
      </c>
      <c r="F82" s="354" t="s">
        <v>1222</v>
      </c>
      <c r="G82" s="357">
        <v>35.049612000000003</v>
      </c>
      <c r="H82" s="357">
        <v>-79.112695000000002</v>
      </c>
      <c r="I82" s="354" t="str">
        <f t="shared" ref="I82:I145" si="23">CONCATENATE(G82,",", H82)</f>
        <v>35.049612,-79.112695</v>
      </c>
      <c r="J82" s="354" t="s">
        <v>1223</v>
      </c>
      <c r="K82" s="364" t="str">
        <f t="shared" ref="K82:K120" si="24">IF(ISNUMBER(SEARCH("No Injury Reported",L82)),"No","Yes")</f>
        <v>No</v>
      </c>
      <c r="L82" s="354" t="s">
        <v>803</v>
      </c>
      <c r="M82" s="354" t="s">
        <v>803</v>
      </c>
      <c r="N82" s="359" t="s">
        <v>827</v>
      </c>
      <c r="O82" s="359" t="s">
        <v>12</v>
      </c>
      <c r="P82" s="360" t="s">
        <v>532</v>
      </c>
      <c r="Q82" s="359">
        <f>COUNTIF($O$82:$O$153, P82)</f>
        <v>1</v>
      </c>
      <c r="R82" s="361">
        <f>Q82/3.5</f>
        <v>0.2857142857142857</v>
      </c>
      <c r="S82" s="361">
        <f>R82*0.2</f>
        <v>5.7142857142857141E-2</v>
      </c>
    </row>
    <row r="83" spans="1:19">
      <c r="A83" s="353">
        <v>6</v>
      </c>
      <c r="B83" s="354" t="s">
        <v>1224</v>
      </c>
      <c r="C83" s="355">
        <v>2015</v>
      </c>
      <c r="D83" s="354" t="s">
        <v>1225</v>
      </c>
      <c r="E83" s="354" t="s">
        <v>1226</v>
      </c>
      <c r="F83" s="354" t="s">
        <v>1227</v>
      </c>
      <c r="G83" s="357">
        <v>35.055751000000001</v>
      </c>
      <c r="H83" s="357">
        <v>-79.089932000000005</v>
      </c>
      <c r="I83" s="354" t="str">
        <f t="shared" si="23"/>
        <v>35.055751,-79.089932</v>
      </c>
      <c r="J83" s="354" t="s">
        <v>1228</v>
      </c>
      <c r="K83" s="364" t="str">
        <f t="shared" si="24"/>
        <v>No</v>
      </c>
      <c r="L83" s="354" t="s">
        <v>803</v>
      </c>
      <c r="M83" s="354" t="s">
        <v>803</v>
      </c>
      <c r="N83" s="359" t="s">
        <v>812</v>
      </c>
      <c r="O83" s="359" t="s">
        <v>12</v>
      </c>
      <c r="P83" s="360" t="s">
        <v>533</v>
      </c>
      <c r="Q83" s="359">
        <f t="shared" ref="Q83:Q86" si="25">COUNTIF($O$82:$O$153, P83)</f>
        <v>1</v>
      </c>
      <c r="R83" s="361">
        <f t="shared" ref="R83:R87" si="26">Q83/3.5</f>
        <v>0.2857142857142857</v>
      </c>
      <c r="S83" s="361">
        <f t="shared" ref="S83:S87" si="27">R83*0.2</f>
        <v>5.7142857142857141E-2</v>
      </c>
    </row>
    <row r="84" spans="1:19">
      <c r="A84" s="353">
        <v>6</v>
      </c>
      <c r="B84" s="354" t="s">
        <v>1229</v>
      </c>
      <c r="C84" s="355">
        <v>2015</v>
      </c>
      <c r="D84" s="354" t="s">
        <v>1230</v>
      </c>
      <c r="E84" s="354" t="s">
        <v>1231</v>
      </c>
      <c r="F84" s="354" t="s">
        <v>1227</v>
      </c>
      <c r="G84" s="357">
        <v>35.0497302187595</v>
      </c>
      <c r="H84" s="357">
        <v>-79.119120240211402</v>
      </c>
      <c r="I84" s="354" t="str">
        <f t="shared" si="23"/>
        <v>35.0497302187595,-79.1191202402114</v>
      </c>
      <c r="J84" s="354" t="s">
        <v>1232</v>
      </c>
      <c r="K84" s="364" t="str">
        <f t="shared" si="24"/>
        <v>Yes</v>
      </c>
      <c r="L84" s="354" t="s">
        <v>872</v>
      </c>
      <c r="M84" s="354" t="s">
        <v>871</v>
      </c>
      <c r="N84" s="359" t="s">
        <v>827</v>
      </c>
      <c r="O84" s="359" t="s">
        <v>534</v>
      </c>
      <c r="P84" s="360" t="s">
        <v>534</v>
      </c>
      <c r="Q84" s="359">
        <f t="shared" si="25"/>
        <v>10</v>
      </c>
      <c r="R84" s="361">
        <f t="shared" si="26"/>
        <v>2.8571428571428572</v>
      </c>
      <c r="S84" s="361">
        <f t="shared" si="27"/>
        <v>0.57142857142857151</v>
      </c>
    </row>
    <row r="85" spans="1:19">
      <c r="A85" s="353">
        <v>6</v>
      </c>
      <c r="B85" s="354" t="s">
        <v>1233</v>
      </c>
      <c r="C85" s="355">
        <v>2015</v>
      </c>
      <c r="D85" s="354" t="s">
        <v>1234</v>
      </c>
      <c r="E85" s="354" t="s">
        <v>1235</v>
      </c>
      <c r="F85" s="354" t="s">
        <v>1138</v>
      </c>
      <c r="G85" s="357">
        <v>35.073009999999996</v>
      </c>
      <c r="H85" s="357">
        <v>-79.071128999999999</v>
      </c>
      <c r="I85" s="354" t="str">
        <f t="shared" si="23"/>
        <v>35.07301,-79.071129</v>
      </c>
      <c r="J85" s="354" t="s">
        <v>826</v>
      </c>
      <c r="K85" s="364" t="str">
        <f t="shared" si="24"/>
        <v>Yes</v>
      </c>
      <c r="L85" s="354" t="s">
        <v>907</v>
      </c>
      <c r="M85" s="354" t="s">
        <v>803</v>
      </c>
      <c r="N85" s="359" t="s">
        <v>827</v>
      </c>
      <c r="O85" s="359" t="s">
        <v>534</v>
      </c>
      <c r="P85" s="360" t="s">
        <v>535</v>
      </c>
      <c r="Q85" s="359">
        <f t="shared" si="25"/>
        <v>8</v>
      </c>
      <c r="R85" s="361">
        <f t="shared" si="26"/>
        <v>2.2857142857142856</v>
      </c>
      <c r="S85" s="361">
        <f t="shared" si="27"/>
        <v>0.45714285714285713</v>
      </c>
    </row>
    <row r="86" spans="1:19">
      <c r="A86" s="353">
        <v>6</v>
      </c>
      <c r="B86" s="354" t="s">
        <v>1233</v>
      </c>
      <c r="C86" s="355">
        <v>2015</v>
      </c>
      <c r="D86" s="354" t="s">
        <v>1234</v>
      </c>
      <c r="E86" s="354" t="s">
        <v>1235</v>
      </c>
      <c r="F86" s="354" t="s">
        <v>1138</v>
      </c>
      <c r="G86" s="357">
        <v>35.073009999999996</v>
      </c>
      <c r="H86" s="357">
        <v>-79.071128999999999</v>
      </c>
      <c r="I86" s="354" t="str">
        <f t="shared" si="23"/>
        <v>35.07301,-79.071129</v>
      </c>
      <c r="J86" s="354" t="s">
        <v>1236</v>
      </c>
      <c r="K86" s="358" t="str">
        <f t="shared" si="24"/>
        <v>No</v>
      </c>
      <c r="L86" s="354" t="s">
        <v>803</v>
      </c>
      <c r="M86" s="354" t="s">
        <v>803</v>
      </c>
      <c r="N86" s="359" t="s">
        <v>920</v>
      </c>
      <c r="O86" s="359" t="s">
        <v>12</v>
      </c>
      <c r="P86" s="360" t="s">
        <v>12</v>
      </c>
      <c r="Q86" s="359">
        <f t="shared" si="25"/>
        <v>52</v>
      </c>
      <c r="R86" s="361">
        <f t="shared" si="26"/>
        <v>14.857142857142858</v>
      </c>
      <c r="S86" s="361">
        <f t="shared" si="27"/>
        <v>2.9714285714285715</v>
      </c>
    </row>
    <row r="87" spans="1:19">
      <c r="A87" s="362">
        <v>6</v>
      </c>
      <c r="B87" s="363" t="s">
        <v>1237</v>
      </c>
      <c r="C87" s="359">
        <v>2015</v>
      </c>
      <c r="D87" s="363" t="s">
        <v>1238</v>
      </c>
      <c r="E87" s="363" t="s">
        <v>1239</v>
      </c>
      <c r="F87" s="363" t="s">
        <v>1240</v>
      </c>
      <c r="G87" s="363" t="s">
        <v>1241</v>
      </c>
      <c r="H87" s="363" t="s">
        <v>1242</v>
      </c>
      <c r="I87" s="354" t="str">
        <f t="shared" si="23"/>
        <v>35.04773,-79.16147</v>
      </c>
      <c r="J87" s="363" t="s">
        <v>1243</v>
      </c>
      <c r="K87" s="364" t="str">
        <f t="shared" si="24"/>
        <v>Yes</v>
      </c>
      <c r="L87" s="363" t="s">
        <v>1054</v>
      </c>
      <c r="M87" s="363" t="s">
        <v>1054</v>
      </c>
      <c r="N87" s="359" t="s">
        <v>920</v>
      </c>
      <c r="O87" s="359" t="s">
        <v>535</v>
      </c>
      <c r="P87" s="360" t="s">
        <v>0</v>
      </c>
      <c r="Q87" s="359">
        <f>Q82+Q83+Q84+Q85+Q86</f>
        <v>72</v>
      </c>
      <c r="R87" s="361">
        <f t="shared" si="26"/>
        <v>20.571428571428573</v>
      </c>
      <c r="S87" s="361">
        <f t="shared" si="27"/>
        <v>4.1142857142857148</v>
      </c>
    </row>
    <row r="88" spans="1:19">
      <c r="A88" s="353">
        <v>6</v>
      </c>
      <c r="B88" s="354" t="s">
        <v>1244</v>
      </c>
      <c r="C88" s="355">
        <v>2015</v>
      </c>
      <c r="D88" s="354" t="s">
        <v>1245</v>
      </c>
      <c r="E88" s="354" t="s">
        <v>1246</v>
      </c>
      <c r="F88" s="354" t="s">
        <v>1247</v>
      </c>
      <c r="G88" s="357">
        <v>35.04974</v>
      </c>
      <c r="H88" s="357">
        <v>-79.112809999999996</v>
      </c>
      <c r="I88" s="354" t="str">
        <f t="shared" si="23"/>
        <v>35.04974,-79.11281</v>
      </c>
      <c r="J88" s="354" t="s">
        <v>1248</v>
      </c>
      <c r="K88" s="364" t="str">
        <f t="shared" si="24"/>
        <v>No</v>
      </c>
      <c r="L88" s="354" t="s">
        <v>803</v>
      </c>
      <c r="M88" s="354" t="s">
        <v>803</v>
      </c>
      <c r="N88" s="359" t="s">
        <v>827</v>
      </c>
      <c r="O88" s="359" t="s">
        <v>12</v>
      </c>
      <c r="S88" s="359"/>
    </row>
    <row r="89" spans="1:19">
      <c r="A89" s="353">
        <v>6</v>
      </c>
      <c r="B89" s="354" t="s">
        <v>1249</v>
      </c>
      <c r="C89" s="355">
        <v>2015</v>
      </c>
      <c r="D89" s="354" t="s">
        <v>1250</v>
      </c>
      <c r="E89" s="354" t="s">
        <v>1251</v>
      </c>
      <c r="F89" s="354" t="s">
        <v>1252</v>
      </c>
      <c r="G89" s="357">
        <v>35.049639999999997</v>
      </c>
      <c r="H89" s="357">
        <v>-79.112849999999995</v>
      </c>
      <c r="I89" s="354" t="str">
        <f t="shared" si="23"/>
        <v>35.04964,-79.11285</v>
      </c>
      <c r="J89" s="354" t="s">
        <v>1253</v>
      </c>
      <c r="K89" s="364" t="str">
        <f t="shared" si="24"/>
        <v>No</v>
      </c>
      <c r="L89" s="354" t="s">
        <v>803</v>
      </c>
      <c r="M89" s="354" t="s">
        <v>803</v>
      </c>
      <c r="N89" s="359" t="s">
        <v>827</v>
      </c>
      <c r="O89" s="359" t="s">
        <v>12</v>
      </c>
      <c r="S89" s="359"/>
    </row>
    <row r="90" spans="1:19">
      <c r="A90" s="362">
        <v>6</v>
      </c>
      <c r="B90" s="363" t="s">
        <v>1254</v>
      </c>
      <c r="C90" s="359">
        <v>2015</v>
      </c>
      <c r="D90" s="363" t="s">
        <v>1250</v>
      </c>
      <c r="E90" s="363" t="s">
        <v>1255</v>
      </c>
      <c r="F90" s="363" t="s">
        <v>1256</v>
      </c>
      <c r="G90" s="363" t="s">
        <v>1257</v>
      </c>
      <c r="H90" s="363" t="s">
        <v>1258</v>
      </c>
      <c r="I90" s="354" t="str">
        <f t="shared" si="23"/>
        <v>35.05650,-79.23163</v>
      </c>
      <c r="J90" s="363" t="s">
        <v>819</v>
      </c>
      <c r="K90" s="364" t="str">
        <f t="shared" si="24"/>
        <v>No</v>
      </c>
      <c r="L90" s="363" t="s">
        <v>803</v>
      </c>
      <c r="M90" s="363" t="s">
        <v>803</v>
      </c>
      <c r="N90" s="359" t="s">
        <v>827</v>
      </c>
      <c r="O90" s="359" t="s">
        <v>12</v>
      </c>
      <c r="S90" s="359"/>
    </row>
    <row r="91" spans="1:19">
      <c r="A91" s="362">
        <v>6</v>
      </c>
      <c r="B91" s="363" t="s">
        <v>1259</v>
      </c>
      <c r="C91" s="359">
        <v>2015</v>
      </c>
      <c r="D91" s="363" t="s">
        <v>1260</v>
      </c>
      <c r="E91" s="363" t="s">
        <v>1226</v>
      </c>
      <c r="F91" s="363" t="s">
        <v>1261</v>
      </c>
      <c r="G91" s="363" t="s">
        <v>1262</v>
      </c>
      <c r="H91" s="363" t="s">
        <v>1263</v>
      </c>
      <c r="I91" s="354" t="str">
        <f t="shared" si="23"/>
        <v>35.07476,-79.07031</v>
      </c>
      <c r="J91" s="363" t="s">
        <v>1264</v>
      </c>
      <c r="K91" s="364" t="str">
        <f t="shared" si="24"/>
        <v>Yes</v>
      </c>
      <c r="L91" s="363" t="s">
        <v>907</v>
      </c>
      <c r="M91" s="363" t="s">
        <v>803</v>
      </c>
      <c r="N91" s="359" t="s">
        <v>812</v>
      </c>
      <c r="O91" s="359" t="s">
        <v>534</v>
      </c>
      <c r="S91" s="359"/>
    </row>
    <row r="92" spans="1:19">
      <c r="A92" s="362">
        <v>6</v>
      </c>
      <c r="B92" s="363" t="s">
        <v>1265</v>
      </c>
      <c r="C92" s="359">
        <v>2015</v>
      </c>
      <c r="D92" s="363" t="s">
        <v>1266</v>
      </c>
      <c r="E92" s="363" t="s">
        <v>1267</v>
      </c>
      <c r="F92" s="363" t="s">
        <v>1268</v>
      </c>
      <c r="G92" s="363" t="s">
        <v>1269</v>
      </c>
      <c r="H92" s="366">
        <v>-79.112780000000001</v>
      </c>
      <c r="I92" s="354" t="str">
        <f t="shared" si="23"/>
        <v>35.04961,-79.11278</v>
      </c>
      <c r="J92" s="363" t="s">
        <v>1270</v>
      </c>
      <c r="K92" s="364" t="str">
        <f t="shared" si="24"/>
        <v>No</v>
      </c>
      <c r="L92" s="363" t="s">
        <v>803</v>
      </c>
      <c r="M92" s="363" t="s">
        <v>803</v>
      </c>
      <c r="N92" s="359" t="s">
        <v>804</v>
      </c>
      <c r="O92" s="359" t="s">
        <v>12</v>
      </c>
      <c r="S92" s="359"/>
    </row>
    <row r="93" spans="1:19">
      <c r="A93" s="362">
        <v>6</v>
      </c>
      <c r="B93" s="363" t="s">
        <v>1271</v>
      </c>
      <c r="C93" s="359">
        <v>2015</v>
      </c>
      <c r="D93" s="363" t="s">
        <v>1272</v>
      </c>
      <c r="E93" s="363" t="s">
        <v>1273</v>
      </c>
      <c r="F93" s="363" t="s">
        <v>1274</v>
      </c>
      <c r="G93" s="363" t="s">
        <v>1275</v>
      </c>
      <c r="H93" s="363" t="s">
        <v>1276</v>
      </c>
      <c r="I93" s="354" t="str">
        <f t="shared" si="23"/>
        <v>35.04953,-79.13658</v>
      </c>
      <c r="J93" s="363" t="s">
        <v>1264</v>
      </c>
      <c r="K93" s="364" t="str">
        <f t="shared" si="24"/>
        <v>No</v>
      </c>
      <c r="L93" s="363" t="s">
        <v>803</v>
      </c>
      <c r="M93" s="363" t="s">
        <v>803</v>
      </c>
      <c r="N93" s="359" t="s">
        <v>812</v>
      </c>
      <c r="O93" s="359" t="s">
        <v>12</v>
      </c>
      <c r="S93" s="359"/>
    </row>
    <row r="94" spans="1:19" s="365" customFormat="1">
      <c r="A94" s="362">
        <v>6</v>
      </c>
      <c r="B94" s="363" t="s">
        <v>1277</v>
      </c>
      <c r="C94" s="359">
        <v>2015</v>
      </c>
      <c r="D94" s="363" t="s">
        <v>1278</v>
      </c>
      <c r="E94" s="363" t="s">
        <v>1279</v>
      </c>
      <c r="F94" s="363" t="s">
        <v>1252</v>
      </c>
      <c r="G94" s="363" t="s">
        <v>1280</v>
      </c>
      <c r="H94" s="363" t="s">
        <v>1281</v>
      </c>
      <c r="I94" s="354" t="str">
        <f t="shared" si="23"/>
        <v>35.04966,-79.11452</v>
      </c>
      <c r="J94" s="363" t="s">
        <v>1128</v>
      </c>
      <c r="K94" s="364" t="str">
        <f t="shared" si="24"/>
        <v>No</v>
      </c>
      <c r="L94" s="363" t="s">
        <v>803</v>
      </c>
      <c r="M94" s="363" t="s">
        <v>803</v>
      </c>
      <c r="N94" s="359" t="s">
        <v>1023</v>
      </c>
      <c r="O94" s="359" t="s">
        <v>12</v>
      </c>
      <c r="P94" s="359"/>
      <c r="Q94" s="359"/>
      <c r="R94" s="359"/>
      <c r="S94" s="359"/>
    </row>
    <row r="95" spans="1:19">
      <c r="A95" s="362">
        <v>6</v>
      </c>
      <c r="B95" s="363" t="s">
        <v>1282</v>
      </c>
      <c r="C95" s="359">
        <v>2016</v>
      </c>
      <c r="D95" s="363" t="s">
        <v>1283</v>
      </c>
      <c r="E95" s="363" t="s">
        <v>1284</v>
      </c>
      <c r="F95" s="363" t="s">
        <v>1285</v>
      </c>
      <c r="G95" s="363" t="s">
        <v>1286</v>
      </c>
      <c r="H95" s="363" t="s">
        <v>1287</v>
      </c>
      <c r="I95" s="354" t="str">
        <f t="shared" si="23"/>
        <v>35.053830,-79.217447</v>
      </c>
      <c r="J95" s="363" t="s">
        <v>1288</v>
      </c>
      <c r="K95" s="364" t="str">
        <f t="shared" si="24"/>
        <v>No</v>
      </c>
      <c r="L95" s="363" t="s">
        <v>803</v>
      </c>
      <c r="M95" s="363" t="s">
        <v>803</v>
      </c>
      <c r="N95" s="359" t="s">
        <v>920</v>
      </c>
      <c r="O95" s="359" t="s">
        <v>12</v>
      </c>
      <c r="S95" s="359"/>
    </row>
    <row r="96" spans="1:19" s="365" customFormat="1">
      <c r="A96" s="362">
        <v>6</v>
      </c>
      <c r="B96" s="363" t="s">
        <v>1289</v>
      </c>
      <c r="C96" s="359">
        <v>2016</v>
      </c>
      <c r="D96" s="363" t="s">
        <v>931</v>
      </c>
      <c r="E96" s="363" t="s">
        <v>1290</v>
      </c>
      <c r="F96" s="363" t="s">
        <v>1268</v>
      </c>
      <c r="G96" s="363" t="s">
        <v>1291</v>
      </c>
      <c r="H96" s="363" t="s">
        <v>1292</v>
      </c>
      <c r="I96" s="354" t="str">
        <f t="shared" si="23"/>
        <v>35.04964,-79.11282</v>
      </c>
      <c r="J96" s="363" t="s">
        <v>1293</v>
      </c>
      <c r="K96" s="364" t="str">
        <f t="shared" si="24"/>
        <v>No</v>
      </c>
      <c r="L96" s="363" t="s">
        <v>803</v>
      </c>
      <c r="M96" s="363" t="s">
        <v>803</v>
      </c>
      <c r="N96" s="359" t="s">
        <v>804</v>
      </c>
      <c r="O96" s="359" t="s">
        <v>12</v>
      </c>
      <c r="P96" s="359"/>
      <c r="Q96" s="359"/>
      <c r="R96" s="359"/>
      <c r="S96" s="359"/>
    </row>
    <row r="97" spans="1:19">
      <c r="A97" s="362">
        <v>6</v>
      </c>
      <c r="B97" s="363" t="s">
        <v>1294</v>
      </c>
      <c r="C97" s="359">
        <v>2016</v>
      </c>
      <c r="D97" s="363" t="s">
        <v>1295</v>
      </c>
      <c r="E97" s="363" t="s">
        <v>1296</v>
      </c>
      <c r="F97" s="363" t="s">
        <v>1252</v>
      </c>
      <c r="G97" s="363" t="s">
        <v>1297</v>
      </c>
      <c r="H97" s="363" t="s">
        <v>1298</v>
      </c>
      <c r="I97" s="354" t="str">
        <f t="shared" si="23"/>
        <v>35.049769,-79.121006</v>
      </c>
      <c r="J97" s="363" t="s">
        <v>1299</v>
      </c>
      <c r="K97" s="364" t="str">
        <f t="shared" si="24"/>
        <v>Yes</v>
      </c>
      <c r="L97" s="363" t="s">
        <v>1300</v>
      </c>
      <c r="M97" s="363" t="s">
        <v>871</v>
      </c>
      <c r="N97" s="359" t="s">
        <v>920</v>
      </c>
      <c r="O97" s="359" t="s">
        <v>532</v>
      </c>
      <c r="S97" s="359"/>
    </row>
    <row r="98" spans="1:19">
      <c r="A98" s="362">
        <v>6</v>
      </c>
      <c r="B98" s="363" t="s">
        <v>1294</v>
      </c>
      <c r="C98" s="359">
        <v>2016</v>
      </c>
      <c r="D98" s="363" t="s">
        <v>1295</v>
      </c>
      <c r="E98" s="363" t="s">
        <v>1296</v>
      </c>
      <c r="F98" s="363" t="s">
        <v>1252</v>
      </c>
      <c r="G98" s="363" t="s">
        <v>1297</v>
      </c>
      <c r="H98" s="363" t="s">
        <v>1298</v>
      </c>
      <c r="I98" s="354" t="str">
        <f t="shared" si="23"/>
        <v>35.049769,-79.121006</v>
      </c>
      <c r="J98" s="363" t="s">
        <v>1301</v>
      </c>
      <c r="K98" s="364" t="str">
        <f t="shared" si="24"/>
        <v>Yes</v>
      </c>
      <c r="L98" s="363" t="s">
        <v>1302</v>
      </c>
      <c r="M98" s="363" t="s">
        <v>871</v>
      </c>
      <c r="N98" s="359" t="s">
        <v>920</v>
      </c>
      <c r="O98" s="359" t="s">
        <v>533</v>
      </c>
      <c r="S98" s="359"/>
    </row>
    <row r="99" spans="1:19" s="365" customFormat="1">
      <c r="A99" s="362">
        <v>6</v>
      </c>
      <c r="B99" s="363" t="s">
        <v>1303</v>
      </c>
      <c r="C99" s="359">
        <v>2016</v>
      </c>
      <c r="D99" s="363" t="s">
        <v>1304</v>
      </c>
      <c r="E99" s="363" t="s">
        <v>1305</v>
      </c>
      <c r="F99" s="363" t="s">
        <v>1252</v>
      </c>
      <c r="G99" s="363" t="s">
        <v>1291</v>
      </c>
      <c r="H99" s="363" t="s">
        <v>1306</v>
      </c>
      <c r="I99" s="354" t="str">
        <f t="shared" si="23"/>
        <v>35.04964,-79.11270</v>
      </c>
      <c r="J99" s="363" t="s">
        <v>1307</v>
      </c>
      <c r="K99" s="364" t="str">
        <f t="shared" si="24"/>
        <v>No</v>
      </c>
      <c r="L99" s="363" t="s">
        <v>803</v>
      </c>
      <c r="M99" s="363" t="s">
        <v>803</v>
      </c>
      <c r="N99" s="359" t="s">
        <v>812</v>
      </c>
      <c r="O99" s="359" t="s">
        <v>12</v>
      </c>
      <c r="P99" s="359"/>
      <c r="Q99" s="359"/>
      <c r="R99" s="359"/>
      <c r="S99" s="359"/>
    </row>
    <row r="100" spans="1:19">
      <c r="A100" s="353">
        <v>6</v>
      </c>
      <c r="B100" s="354" t="s">
        <v>1308</v>
      </c>
      <c r="C100" s="355">
        <v>2016</v>
      </c>
      <c r="D100" s="354" t="s">
        <v>1088</v>
      </c>
      <c r="E100" s="354" t="s">
        <v>875</v>
      </c>
      <c r="F100" s="354" t="s">
        <v>1309</v>
      </c>
      <c r="G100" s="354" t="s">
        <v>1310</v>
      </c>
      <c r="H100" s="354" t="s">
        <v>1311</v>
      </c>
      <c r="I100" s="354" t="str">
        <f t="shared" si="23"/>
        <v>35.049644,-79.112837</v>
      </c>
      <c r="J100" s="354" t="s">
        <v>826</v>
      </c>
      <c r="K100" s="364" t="str">
        <f t="shared" si="24"/>
        <v>No</v>
      </c>
      <c r="L100" s="354" t="s">
        <v>803</v>
      </c>
      <c r="M100" s="354" t="s">
        <v>803</v>
      </c>
      <c r="N100" s="359" t="s">
        <v>827</v>
      </c>
      <c r="O100" s="359" t="s">
        <v>12</v>
      </c>
      <c r="S100" s="359"/>
    </row>
    <row r="101" spans="1:19">
      <c r="A101" s="362">
        <v>6</v>
      </c>
      <c r="B101" s="363" t="s">
        <v>1312</v>
      </c>
      <c r="C101" s="359">
        <v>2016</v>
      </c>
      <c r="D101" s="363" t="s">
        <v>1313</v>
      </c>
      <c r="E101" s="363" t="s">
        <v>1314</v>
      </c>
      <c r="F101" s="363" t="s">
        <v>1309</v>
      </c>
      <c r="G101" s="363" t="s">
        <v>1310</v>
      </c>
      <c r="H101" s="363" t="s">
        <v>1311</v>
      </c>
      <c r="I101" s="354" t="str">
        <f t="shared" si="23"/>
        <v>35.049644,-79.112837</v>
      </c>
      <c r="J101" s="363" t="s">
        <v>1315</v>
      </c>
      <c r="K101" s="364" t="str">
        <f t="shared" si="24"/>
        <v>No</v>
      </c>
      <c r="L101" s="363" t="s">
        <v>803</v>
      </c>
      <c r="M101" s="363" t="s">
        <v>803</v>
      </c>
      <c r="N101" s="359" t="s">
        <v>812</v>
      </c>
      <c r="O101" s="359" t="s">
        <v>12</v>
      </c>
      <c r="S101" s="359"/>
    </row>
    <row r="102" spans="1:19">
      <c r="A102" s="353">
        <v>6</v>
      </c>
      <c r="B102" s="354" t="s">
        <v>1316</v>
      </c>
      <c r="C102" s="355">
        <v>2016</v>
      </c>
      <c r="D102" s="354" t="s">
        <v>1317</v>
      </c>
      <c r="E102" s="354" t="s">
        <v>1318</v>
      </c>
      <c r="F102" s="354" t="s">
        <v>1274</v>
      </c>
      <c r="G102" s="354" t="s">
        <v>1319</v>
      </c>
      <c r="H102" s="354" t="s">
        <v>1320</v>
      </c>
      <c r="I102" s="354" t="str">
        <f t="shared" si="23"/>
        <v>35.04956,-79.13606</v>
      </c>
      <c r="J102" s="354" t="s">
        <v>1321</v>
      </c>
      <c r="K102" s="358" t="str">
        <f t="shared" si="24"/>
        <v>No</v>
      </c>
      <c r="L102" s="354" t="s">
        <v>803</v>
      </c>
      <c r="M102" s="354" t="s">
        <v>803</v>
      </c>
      <c r="N102" s="359" t="s">
        <v>920</v>
      </c>
      <c r="O102" s="359" t="s">
        <v>12</v>
      </c>
      <c r="S102" s="359"/>
    </row>
    <row r="103" spans="1:19" s="365" customFormat="1">
      <c r="A103" s="362">
        <v>6</v>
      </c>
      <c r="B103" s="363" t="s">
        <v>1322</v>
      </c>
      <c r="C103" s="359">
        <v>2016</v>
      </c>
      <c r="D103" s="363" t="s">
        <v>1323</v>
      </c>
      <c r="E103" s="363" t="s">
        <v>1324</v>
      </c>
      <c r="F103" s="363" t="s">
        <v>1325</v>
      </c>
      <c r="G103" s="363" t="s">
        <v>1326</v>
      </c>
      <c r="H103" s="363" t="s">
        <v>1327</v>
      </c>
      <c r="I103" s="354" t="str">
        <f t="shared" si="23"/>
        <v>35.049432,-79.136614</v>
      </c>
      <c r="J103" s="363" t="s">
        <v>1128</v>
      </c>
      <c r="K103" s="364" t="str">
        <f t="shared" si="24"/>
        <v>No</v>
      </c>
      <c r="L103" s="363" t="s">
        <v>803</v>
      </c>
      <c r="M103" s="363" t="s">
        <v>803</v>
      </c>
      <c r="N103" s="359" t="s">
        <v>1023</v>
      </c>
      <c r="O103" s="359" t="s">
        <v>12</v>
      </c>
      <c r="P103" s="359"/>
      <c r="Q103" s="359"/>
      <c r="R103" s="359"/>
      <c r="S103" s="359"/>
    </row>
    <row r="104" spans="1:19">
      <c r="A104" s="362">
        <v>6</v>
      </c>
      <c r="B104" s="363" t="s">
        <v>1328</v>
      </c>
      <c r="C104" s="359">
        <v>2016</v>
      </c>
      <c r="D104" s="363" t="s">
        <v>1329</v>
      </c>
      <c r="E104" s="363" t="s">
        <v>1318</v>
      </c>
      <c r="F104" s="363" t="s">
        <v>1227</v>
      </c>
      <c r="G104" s="363" t="s">
        <v>1330</v>
      </c>
      <c r="H104" s="363" t="s">
        <v>1331</v>
      </c>
      <c r="I104" s="354" t="str">
        <f t="shared" si="23"/>
        <v>35.06197,-79.08354</v>
      </c>
      <c r="J104" s="363" t="s">
        <v>1332</v>
      </c>
      <c r="K104" s="364" t="str">
        <f t="shared" si="24"/>
        <v>No</v>
      </c>
      <c r="L104" s="363" t="s">
        <v>803</v>
      </c>
      <c r="M104" s="363" t="s">
        <v>803</v>
      </c>
      <c r="N104" s="359" t="s">
        <v>920</v>
      </c>
      <c r="O104" s="359" t="s">
        <v>12</v>
      </c>
      <c r="S104" s="359"/>
    </row>
    <row r="105" spans="1:19">
      <c r="A105" s="362">
        <v>6</v>
      </c>
      <c r="B105" s="363" t="s">
        <v>1333</v>
      </c>
      <c r="C105" s="359">
        <v>2016</v>
      </c>
      <c r="D105" s="363" t="s">
        <v>1334</v>
      </c>
      <c r="E105" s="363" t="s">
        <v>1335</v>
      </c>
      <c r="F105" s="363" t="s">
        <v>1336</v>
      </c>
      <c r="G105" s="363" t="s">
        <v>1337</v>
      </c>
      <c r="H105" s="363" t="s">
        <v>1338</v>
      </c>
      <c r="I105" s="354" t="str">
        <f t="shared" si="23"/>
        <v>35.056261,-79.089655</v>
      </c>
      <c r="J105" s="363" t="s">
        <v>819</v>
      </c>
      <c r="K105" s="364" t="str">
        <f t="shared" si="24"/>
        <v>No</v>
      </c>
      <c r="L105" s="363" t="s">
        <v>803</v>
      </c>
      <c r="M105" s="363" t="s">
        <v>803</v>
      </c>
      <c r="N105" s="359" t="s">
        <v>812</v>
      </c>
      <c r="O105" s="359" t="s">
        <v>12</v>
      </c>
      <c r="S105" s="359"/>
    </row>
    <row r="106" spans="1:19">
      <c r="A106" s="353">
        <v>6</v>
      </c>
      <c r="B106" s="354" t="s">
        <v>1339</v>
      </c>
      <c r="C106" s="359">
        <v>2016</v>
      </c>
      <c r="D106" s="354" t="s">
        <v>1340</v>
      </c>
      <c r="E106" s="354" t="s">
        <v>1341</v>
      </c>
      <c r="F106" s="354" t="s">
        <v>1342</v>
      </c>
      <c r="G106" s="354" t="s">
        <v>1343</v>
      </c>
      <c r="H106" s="354" t="s">
        <v>1344</v>
      </c>
      <c r="I106" s="354" t="str">
        <f t="shared" si="23"/>
        <v>35.049636,-79.113046</v>
      </c>
      <c r="J106" s="354" t="s">
        <v>811</v>
      </c>
      <c r="K106" s="358" t="str">
        <f t="shared" si="24"/>
        <v>No</v>
      </c>
      <c r="L106" s="354" t="s">
        <v>803</v>
      </c>
      <c r="M106" s="354" t="s">
        <v>803</v>
      </c>
      <c r="N106" s="359" t="s">
        <v>812</v>
      </c>
      <c r="O106" s="359" t="s">
        <v>12</v>
      </c>
      <c r="S106" s="359"/>
    </row>
    <row r="107" spans="1:19">
      <c r="A107" s="362">
        <v>6</v>
      </c>
      <c r="B107" s="363" t="s">
        <v>1345</v>
      </c>
      <c r="C107" s="359">
        <v>2016</v>
      </c>
      <c r="D107" s="363" t="s">
        <v>1346</v>
      </c>
      <c r="E107" s="363" t="s">
        <v>1347</v>
      </c>
      <c r="F107" s="363" t="s">
        <v>1348</v>
      </c>
      <c r="G107" s="363" t="s">
        <v>1349</v>
      </c>
      <c r="H107" s="363" t="s">
        <v>1350</v>
      </c>
      <c r="I107" s="354" t="str">
        <f t="shared" si="23"/>
        <v>35.049878,-79.109830</v>
      </c>
      <c r="J107" s="363" t="s">
        <v>819</v>
      </c>
      <c r="K107" s="364" t="str">
        <f t="shared" si="24"/>
        <v>No</v>
      </c>
      <c r="L107" s="363" t="s">
        <v>803</v>
      </c>
      <c r="M107" s="363" t="s">
        <v>803</v>
      </c>
      <c r="N107" s="359" t="s">
        <v>812</v>
      </c>
      <c r="O107" s="359" t="s">
        <v>12</v>
      </c>
      <c r="S107" s="359"/>
    </row>
    <row r="108" spans="1:19">
      <c r="A108" s="362">
        <v>6</v>
      </c>
      <c r="B108" s="363" t="s">
        <v>1351</v>
      </c>
      <c r="C108" s="359">
        <v>2016</v>
      </c>
      <c r="D108" s="363" t="s">
        <v>1352</v>
      </c>
      <c r="E108" s="363" t="s">
        <v>1353</v>
      </c>
      <c r="F108" s="363" t="s">
        <v>1325</v>
      </c>
      <c r="G108" s="363" t="s">
        <v>1354</v>
      </c>
      <c r="H108" s="363" t="s">
        <v>1355</v>
      </c>
      <c r="I108" s="354" t="str">
        <f t="shared" si="23"/>
        <v>35.049473,-79.136688</v>
      </c>
      <c r="J108" s="363" t="s">
        <v>1270</v>
      </c>
      <c r="K108" s="364" t="str">
        <f t="shared" si="24"/>
        <v>No</v>
      </c>
      <c r="L108" s="363" t="s">
        <v>803</v>
      </c>
      <c r="M108" s="363" t="s">
        <v>803</v>
      </c>
      <c r="N108" s="359" t="s">
        <v>804</v>
      </c>
      <c r="O108" s="359" t="s">
        <v>12</v>
      </c>
      <c r="S108" s="359"/>
    </row>
    <row r="109" spans="1:19">
      <c r="A109" s="362">
        <v>6</v>
      </c>
      <c r="B109" s="363" t="s">
        <v>1356</v>
      </c>
      <c r="C109" s="359">
        <v>2016</v>
      </c>
      <c r="D109" s="363" t="s">
        <v>1352</v>
      </c>
      <c r="E109" s="363" t="s">
        <v>1353</v>
      </c>
      <c r="F109" s="363" t="s">
        <v>1357</v>
      </c>
      <c r="G109" s="363" t="s">
        <v>1358</v>
      </c>
      <c r="H109" s="363" t="s">
        <v>1359</v>
      </c>
      <c r="I109" s="354" t="str">
        <f t="shared" si="23"/>
        <v>35.049443,-79.13660</v>
      </c>
      <c r="J109" s="363" t="s">
        <v>819</v>
      </c>
      <c r="K109" s="364" t="str">
        <f t="shared" si="24"/>
        <v>No</v>
      </c>
      <c r="L109" s="363" t="s">
        <v>803</v>
      </c>
      <c r="M109" s="363" t="s">
        <v>803</v>
      </c>
      <c r="N109" s="359" t="s">
        <v>812</v>
      </c>
      <c r="O109" s="359" t="s">
        <v>12</v>
      </c>
      <c r="S109" s="359"/>
    </row>
    <row r="110" spans="1:19">
      <c r="A110" s="362">
        <v>6</v>
      </c>
      <c r="B110" s="363" t="s">
        <v>1356</v>
      </c>
      <c r="C110" s="359">
        <v>2016</v>
      </c>
      <c r="D110" s="363" t="s">
        <v>1352</v>
      </c>
      <c r="E110" s="363" t="s">
        <v>1353</v>
      </c>
      <c r="F110" s="363" t="s">
        <v>1357</v>
      </c>
      <c r="G110" s="363" t="s">
        <v>1358</v>
      </c>
      <c r="H110" s="363" t="s">
        <v>1359</v>
      </c>
      <c r="I110" s="354" t="str">
        <f t="shared" si="23"/>
        <v>35.049443,-79.13660</v>
      </c>
      <c r="J110" s="363" t="s">
        <v>819</v>
      </c>
      <c r="K110" s="364" t="str">
        <f t="shared" si="24"/>
        <v>No</v>
      </c>
      <c r="L110" s="363" t="s">
        <v>803</v>
      </c>
      <c r="M110" s="363" t="s">
        <v>803</v>
      </c>
      <c r="N110" s="359" t="s">
        <v>812</v>
      </c>
      <c r="O110" s="359" t="s">
        <v>12</v>
      </c>
      <c r="S110" s="359"/>
    </row>
    <row r="111" spans="1:19">
      <c r="A111" s="362">
        <v>6</v>
      </c>
      <c r="B111" s="363" t="s">
        <v>1360</v>
      </c>
      <c r="C111" s="359">
        <v>2016</v>
      </c>
      <c r="D111" s="363" t="s">
        <v>1361</v>
      </c>
      <c r="E111" s="363" t="s">
        <v>1362</v>
      </c>
      <c r="F111" s="363" t="s">
        <v>1363</v>
      </c>
      <c r="G111" s="363" t="s">
        <v>1364</v>
      </c>
      <c r="H111" s="363" t="s">
        <v>1365</v>
      </c>
      <c r="I111" s="354" t="str">
        <f t="shared" si="23"/>
        <v>35.04965,-79.11306</v>
      </c>
      <c r="J111" s="363" t="s">
        <v>1366</v>
      </c>
      <c r="K111" s="364" t="str">
        <f t="shared" si="24"/>
        <v>No</v>
      </c>
      <c r="L111" s="363" t="s">
        <v>803</v>
      </c>
      <c r="M111" s="363" t="s">
        <v>803</v>
      </c>
      <c r="N111" s="359" t="s">
        <v>827</v>
      </c>
      <c r="O111" s="359" t="s">
        <v>12</v>
      </c>
      <c r="S111" s="359"/>
    </row>
    <row r="112" spans="1:19" s="365" customFormat="1">
      <c r="A112" s="362">
        <v>6</v>
      </c>
      <c r="B112" s="363" t="s">
        <v>1367</v>
      </c>
      <c r="C112" s="359">
        <v>2016</v>
      </c>
      <c r="D112" s="363" t="s">
        <v>1368</v>
      </c>
      <c r="E112" s="363" t="s">
        <v>1369</v>
      </c>
      <c r="F112" s="363" t="s">
        <v>1138</v>
      </c>
      <c r="G112" s="363" t="s">
        <v>1370</v>
      </c>
      <c r="H112" s="363" t="s">
        <v>1371</v>
      </c>
      <c r="I112" s="354" t="str">
        <f t="shared" si="23"/>
        <v>35.050537,-79.202767</v>
      </c>
      <c r="J112" s="363" t="s">
        <v>826</v>
      </c>
      <c r="K112" s="364" t="str">
        <f t="shared" si="24"/>
        <v>No</v>
      </c>
      <c r="L112" s="363" t="s">
        <v>803</v>
      </c>
      <c r="M112" s="363" t="s">
        <v>803</v>
      </c>
      <c r="N112" s="359" t="s">
        <v>827</v>
      </c>
      <c r="O112" s="359" t="s">
        <v>12</v>
      </c>
      <c r="P112" s="359"/>
      <c r="Q112" s="359"/>
      <c r="R112" s="359"/>
      <c r="S112" s="359"/>
    </row>
    <row r="113" spans="1:19" s="365" customFormat="1">
      <c r="A113" s="362">
        <v>6</v>
      </c>
      <c r="B113" s="363" t="s">
        <v>1372</v>
      </c>
      <c r="C113" s="359">
        <v>2016</v>
      </c>
      <c r="D113" s="363" t="s">
        <v>1373</v>
      </c>
      <c r="E113" s="363" t="s">
        <v>1374</v>
      </c>
      <c r="F113" s="363" t="s">
        <v>1375</v>
      </c>
      <c r="G113" s="363" t="s">
        <v>1376</v>
      </c>
      <c r="H113" s="363" t="s">
        <v>1377</v>
      </c>
      <c r="I113" s="354" t="str">
        <f t="shared" si="23"/>
        <v>35.051112,-79.200497</v>
      </c>
      <c r="J113" s="363" t="s">
        <v>826</v>
      </c>
      <c r="K113" s="364" t="str">
        <f t="shared" si="24"/>
        <v>Yes</v>
      </c>
      <c r="L113" s="363" t="s">
        <v>907</v>
      </c>
      <c r="M113" s="363" t="s">
        <v>803</v>
      </c>
      <c r="N113" s="359" t="s">
        <v>827</v>
      </c>
      <c r="O113" s="359" t="s">
        <v>534</v>
      </c>
      <c r="P113" s="359"/>
      <c r="Q113" s="359"/>
      <c r="R113" s="359"/>
      <c r="S113" s="359"/>
    </row>
    <row r="114" spans="1:19">
      <c r="A114" s="362">
        <v>6</v>
      </c>
      <c r="B114" s="363" t="s">
        <v>1378</v>
      </c>
      <c r="C114" s="359">
        <v>2016</v>
      </c>
      <c r="D114" s="363" t="s">
        <v>1379</v>
      </c>
      <c r="E114" s="363" t="s">
        <v>1380</v>
      </c>
      <c r="F114" s="363" t="s">
        <v>1381</v>
      </c>
      <c r="G114" s="363" t="s">
        <v>1382</v>
      </c>
      <c r="H114" s="363" t="s">
        <v>1383</v>
      </c>
      <c r="I114" s="354" t="str">
        <f t="shared" si="23"/>
        <v>35.049825,-79.129489</v>
      </c>
      <c r="J114" s="363" t="s">
        <v>826</v>
      </c>
      <c r="K114" s="364" t="str">
        <f t="shared" si="24"/>
        <v>No</v>
      </c>
      <c r="L114" s="363" t="s">
        <v>803</v>
      </c>
      <c r="M114" s="363" t="s">
        <v>803</v>
      </c>
      <c r="N114" s="359" t="s">
        <v>827</v>
      </c>
      <c r="O114" s="359" t="s">
        <v>12</v>
      </c>
      <c r="S114" s="359"/>
    </row>
    <row r="115" spans="1:19">
      <c r="A115" s="362">
        <v>6</v>
      </c>
      <c r="B115" s="363" t="s">
        <v>1384</v>
      </c>
      <c r="C115" s="359">
        <v>2016</v>
      </c>
      <c r="D115" s="363" t="s">
        <v>1157</v>
      </c>
      <c r="E115" s="363" t="s">
        <v>1385</v>
      </c>
      <c r="F115" s="363" t="s">
        <v>1138</v>
      </c>
      <c r="G115" s="363" t="s">
        <v>1386</v>
      </c>
      <c r="H115" s="366">
        <v>-79.074978000000002</v>
      </c>
      <c r="I115" s="354" t="str">
        <f t="shared" si="23"/>
        <v>35.069318,-79.074978</v>
      </c>
      <c r="J115" s="363" t="s">
        <v>1387</v>
      </c>
      <c r="K115" s="364" t="str">
        <f t="shared" si="24"/>
        <v>No</v>
      </c>
      <c r="L115" s="363" t="s">
        <v>803</v>
      </c>
      <c r="M115" s="363" t="s">
        <v>803</v>
      </c>
      <c r="N115" s="359" t="s">
        <v>804</v>
      </c>
      <c r="O115" s="359" t="s">
        <v>12</v>
      </c>
      <c r="S115" s="359"/>
    </row>
    <row r="116" spans="1:19">
      <c r="A116" s="353">
        <v>6</v>
      </c>
      <c r="B116" s="354" t="s">
        <v>1388</v>
      </c>
      <c r="C116" s="359">
        <v>2016</v>
      </c>
      <c r="D116" s="354" t="s">
        <v>835</v>
      </c>
      <c r="E116" s="354" t="s">
        <v>1389</v>
      </c>
      <c r="F116" s="354" t="s">
        <v>1102</v>
      </c>
      <c r="G116" s="354" t="s">
        <v>1390</v>
      </c>
      <c r="H116" s="354" t="s">
        <v>1391</v>
      </c>
      <c r="I116" s="354" t="str">
        <f t="shared" si="23"/>
        <v>35.049599,-79.112196</v>
      </c>
      <c r="J116" s="354" t="s">
        <v>819</v>
      </c>
      <c r="K116" s="358" t="str">
        <f t="shared" si="24"/>
        <v>No</v>
      </c>
      <c r="L116" s="354" t="s">
        <v>803</v>
      </c>
      <c r="M116" s="354" t="s">
        <v>803</v>
      </c>
      <c r="N116" s="359" t="s">
        <v>812</v>
      </c>
      <c r="O116" s="359" t="s">
        <v>12</v>
      </c>
      <c r="S116" s="359"/>
    </row>
    <row r="117" spans="1:19">
      <c r="A117" s="353">
        <v>6</v>
      </c>
      <c r="B117" s="354" t="s">
        <v>1392</v>
      </c>
      <c r="C117" s="355">
        <v>2016</v>
      </c>
      <c r="D117" s="354" t="s">
        <v>1393</v>
      </c>
      <c r="E117" s="354" t="s">
        <v>1394</v>
      </c>
      <c r="F117" s="354" t="s">
        <v>1102</v>
      </c>
      <c r="G117" s="357">
        <v>35.050510000000003</v>
      </c>
      <c r="H117" s="357">
        <v>-79.205327999999994</v>
      </c>
      <c r="I117" s="354" t="str">
        <f t="shared" si="23"/>
        <v>35.05051,-79.205328</v>
      </c>
      <c r="J117" s="354" t="s">
        <v>826</v>
      </c>
      <c r="K117" s="358" t="str">
        <f t="shared" si="24"/>
        <v>No</v>
      </c>
      <c r="L117" s="354" t="s">
        <v>803</v>
      </c>
      <c r="M117" s="354" t="s">
        <v>1395</v>
      </c>
      <c r="N117" s="359" t="s">
        <v>827</v>
      </c>
      <c r="O117" s="359" t="s">
        <v>534</v>
      </c>
      <c r="S117" s="359"/>
    </row>
    <row r="118" spans="1:19">
      <c r="A118" s="353">
        <v>6</v>
      </c>
      <c r="B118" s="354" t="s">
        <v>1392</v>
      </c>
      <c r="C118" s="359">
        <v>2016</v>
      </c>
      <c r="D118" s="354" t="s">
        <v>1393</v>
      </c>
      <c r="E118" s="354" t="s">
        <v>1394</v>
      </c>
      <c r="F118" s="354" t="s">
        <v>1102</v>
      </c>
      <c r="G118" s="357">
        <v>35.050510000000003</v>
      </c>
      <c r="H118" s="357">
        <v>-79.205327999999994</v>
      </c>
      <c r="I118" s="354" t="str">
        <f t="shared" si="23"/>
        <v>35.05051,-79.205328</v>
      </c>
      <c r="J118" s="354" t="s">
        <v>826</v>
      </c>
      <c r="K118" s="358" t="str">
        <f t="shared" si="24"/>
        <v>No</v>
      </c>
      <c r="L118" s="354" t="s">
        <v>803</v>
      </c>
      <c r="M118" s="354" t="s">
        <v>803</v>
      </c>
      <c r="N118" s="359" t="s">
        <v>827</v>
      </c>
      <c r="O118" s="359" t="s">
        <v>12</v>
      </c>
      <c r="S118" s="359"/>
    </row>
    <row r="119" spans="1:19">
      <c r="A119" s="353">
        <v>6</v>
      </c>
      <c r="B119" s="354" t="s">
        <v>1396</v>
      </c>
      <c r="C119" s="355">
        <v>2017</v>
      </c>
      <c r="D119" s="354" t="s">
        <v>1397</v>
      </c>
      <c r="E119" s="354" t="s">
        <v>1398</v>
      </c>
      <c r="F119" s="354" t="s">
        <v>1375</v>
      </c>
      <c r="G119" s="357">
        <v>35.050362999999997</v>
      </c>
      <c r="H119" s="357">
        <v>-79.205442000000005</v>
      </c>
      <c r="I119" s="354" t="str">
        <f t="shared" si="23"/>
        <v>35.050363,-79.205442</v>
      </c>
      <c r="J119" s="354" t="s">
        <v>826</v>
      </c>
      <c r="K119" s="364" t="str">
        <f t="shared" si="24"/>
        <v>No</v>
      </c>
      <c r="L119" s="354" t="s">
        <v>803</v>
      </c>
      <c r="M119" s="354" t="s">
        <v>803</v>
      </c>
      <c r="N119" s="359" t="s">
        <v>827</v>
      </c>
      <c r="O119" s="359" t="s">
        <v>12</v>
      </c>
      <c r="S119" s="359"/>
    </row>
    <row r="120" spans="1:19">
      <c r="A120" s="362">
        <v>6</v>
      </c>
      <c r="B120" s="363" t="s">
        <v>1399</v>
      </c>
      <c r="C120" s="359">
        <v>2017</v>
      </c>
      <c r="D120" s="363" t="s">
        <v>1400</v>
      </c>
      <c r="E120" s="363" t="s">
        <v>1401</v>
      </c>
      <c r="F120" s="363" t="s">
        <v>1402</v>
      </c>
      <c r="G120" s="363" t="s">
        <v>1403</v>
      </c>
      <c r="H120" s="363" t="s">
        <v>1404</v>
      </c>
      <c r="I120" s="354" t="str">
        <f t="shared" si="23"/>
        <v>35.080969,-79.054219</v>
      </c>
      <c r="J120" s="363" t="s">
        <v>819</v>
      </c>
      <c r="K120" s="364" t="str">
        <f t="shared" si="24"/>
        <v>No</v>
      </c>
      <c r="L120" s="363" t="s">
        <v>803</v>
      </c>
      <c r="M120" s="363" t="s">
        <v>803</v>
      </c>
      <c r="N120" s="359" t="s">
        <v>812</v>
      </c>
      <c r="O120" s="359" t="s">
        <v>12</v>
      </c>
      <c r="S120" s="359"/>
    </row>
    <row r="121" spans="1:19">
      <c r="A121" s="353">
        <v>6</v>
      </c>
      <c r="B121" s="354" t="s">
        <v>1405</v>
      </c>
      <c r="C121" s="355">
        <v>2017</v>
      </c>
      <c r="D121" s="354" t="s">
        <v>1406</v>
      </c>
      <c r="E121" s="354" t="s">
        <v>1407</v>
      </c>
      <c r="F121" s="354" t="s">
        <v>1357</v>
      </c>
      <c r="G121" s="357">
        <v>35.047505000000001</v>
      </c>
      <c r="H121" s="357">
        <v>-79.155772999999996</v>
      </c>
      <c r="I121" s="354" t="str">
        <f t="shared" si="23"/>
        <v>35.047505,-79.155773</v>
      </c>
      <c r="J121" s="354" t="s">
        <v>826</v>
      </c>
      <c r="K121" s="364" t="s">
        <v>1053</v>
      </c>
      <c r="L121" s="354" t="s">
        <v>1054</v>
      </c>
      <c r="M121" s="354" t="s">
        <v>1054</v>
      </c>
      <c r="N121" s="359" t="s">
        <v>827</v>
      </c>
      <c r="O121" s="359" t="s">
        <v>535</v>
      </c>
      <c r="S121" s="359"/>
    </row>
    <row r="122" spans="1:19">
      <c r="A122" s="362">
        <v>6</v>
      </c>
      <c r="B122" s="363" t="s">
        <v>1408</v>
      </c>
      <c r="C122" s="359">
        <v>2017</v>
      </c>
      <c r="D122" s="363" t="s">
        <v>1409</v>
      </c>
      <c r="E122" s="363" t="s">
        <v>1410</v>
      </c>
      <c r="F122" s="363" t="s">
        <v>1375</v>
      </c>
      <c r="G122" s="363" t="s">
        <v>1411</v>
      </c>
      <c r="H122" s="363" t="s">
        <v>1412</v>
      </c>
      <c r="I122" s="354" t="str">
        <f t="shared" si="23"/>
        <v>35.050877,-79.200882</v>
      </c>
      <c r="J122" s="363" t="s">
        <v>1413</v>
      </c>
      <c r="K122" s="364" t="s">
        <v>1053</v>
      </c>
      <c r="L122" s="363" t="s">
        <v>1054</v>
      </c>
      <c r="M122" s="363" t="s">
        <v>1054</v>
      </c>
      <c r="N122" s="359" t="s">
        <v>920</v>
      </c>
      <c r="O122" s="359" t="s">
        <v>535</v>
      </c>
      <c r="S122" s="359"/>
    </row>
    <row r="123" spans="1:19">
      <c r="A123" s="362">
        <v>6</v>
      </c>
      <c r="B123" s="363" t="s">
        <v>1414</v>
      </c>
      <c r="C123" s="359">
        <v>2017</v>
      </c>
      <c r="D123" s="363" t="s">
        <v>1415</v>
      </c>
      <c r="E123" s="363" t="s">
        <v>1416</v>
      </c>
      <c r="F123" s="363" t="s">
        <v>1417</v>
      </c>
      <c r="G123" s="363" t="s">
        <v>1418</v>
      </c>
      <c r="H123" s="363" t="s">
        <v>1419</v>
      </c>
      <c r="I123" s="354" t="str">
        <f t="shared" si="23"/>
        <v>35.060904,-79.084367</v>
      </c>
      <c r="J123" s="363" t="s">
        <v>1420</v>
      </c>
      <c r="K123" s="364" t="str">
        <f>IF(ISNUMBER(SEARCH("No Injury Reported",L123)),"No","Yes")</f>
        <v>No</v>
      </c>
      <c r="L123" s="363" t="s">
        <v>803</v>
      </c>
      <c r="M123" s="363" t="s">
        <v>803</v>
      </c>
      <c r="N123" s="359" t="s">
        <v>804</v>
      </c>
      <c r="O123" s="359" t="s">
        <v>12</v>
      </c>
      <c r="S123" s="359"/>
    </row>
    <row r="124" spans="1:19">
      <c r="A124" s="362">
        <v>6</v>
      </c>
      <c r="B124" s="363" t="s">
        <v>1421</v>
      </c>
      <c r="C124" s="359">
        <v>2017</v>
      </c>
      <c r="D124" s="363" t="s">
        <v>1422</v>
      </c>
      <c r="E124" s="363" t="s">
        <v>1423</v>
      </c>
      <c r="F124" s="363" t="s">
        <v>1417</v>
      </c>
      <c r="G124" s="363" t="s">
        <v>1424</v>
      </c>
      <c r="H124" s="363" t="s">
        <v>1425</v>
      </c>
      <c r="I124" s="354" t="str">
        <f t="shared" si="23"/>
        <v>35.049664,-79.113785</v>
      </c>
      <c r="J124" s="363" t="s">
        <v>819</v>
      </c>
      <c r="K124" s="364" t="str">
        <f>IF(ISNUMBER(SEARCH("No Injury Reported",L124)),"No","Yes")</f>
        <v>Yes</v>
      </c>
      <c r="L124" s="363" t="s">
        <v>907</v>
      </c>
      <c r="M124" s="363" t="s">
        <v>803</v>
      </c>
      <c r="N124" s="359" t="s">
        <v>812</v>
      </c>
      <c r="O124" s="359" t="s">
        <v>534</v>
      </c>
      <c r="S124" s="359"/>
    </row>
    <row r="125" spans="1:19">
      <c r="A125" s="362">
        <v>6</v>
      </c>
      <c r="B125" s="363" t="s">
        <v>1426</v>
      </c>
      <c r="C125" s="359">
        <v>2017</v>
      </c>
      <c r="D125" s="363" t="s">
        <v>1427</v>
      </c>
      <c r="E125" s="363" t="s">
        <v>1428</v>
      </c>
      <c r="F125" s="363" t="s">
        <v>1357</v>
      </c>
      <c r="G125" s="363" t="s">
        <v>1429</v>
      </c>
      <c r="H125" s="363" t="s">
        <v>1430</v>
      </c>
      <c r="I125" s="354" t="str">
        <f t="shared" si="23"/>
        <v>35.049544,-79.136624</v>
      </c>
      <c r="J125" s="363" t="s">
        <v>819</v>
      </c>
      <c r="K125" s="364" t="str">
        <f>IF(ISNUMBER(SEARCH("No Injury Reported",L125)),"No","Yes")</f>
        <v>No</v>
      </c>
      <c r="L125" s="363" t="s">
        <v>803</v>
      </c>
      <c r="M125" s="363" t="s">
        <v>803</v>
      </c>
      <c r="N125" s="359" t="s">
        <v>812</v>
      </c>
      <c r="O125" s="359" t="s">
        <v>12</v>
      </c>
      <c r="S125" s="359"/>
    </row>
    <row r="126" spans="1:19" s="365" customFormat="1">
      <c r="A126" s="362">
        <v>6</v>
      </c>
      <c r="B126" s="363" t="s">
        <v>1431</v>
      </c>
      <c r="C126" s="359">
        <v>2017</v>
      </c>
      <c r="D126" s="363" t="s">
        <v>1432</v>
      </c>
      <c r="E126" s="363" t="s">
        <v>910</v>
      </c>
      <c r="F126" s="363" t="s">
        <v>1417</v>
      </c>
      <c r="G126" s="363" t="s">
        <v>1433</v>
      </c>
      <c r="H126" s="363" t="s">
        <v>1434</v>
      </c>
      <c r="I126" s="354" t="str">
        <f t="shared" si="23"/>
        <v>35.049509,-79.099638</v>
      </c>
      <c r="J126" s="363" t="s">
        <v>1420</v>
      </c>
      <c r="K126" s="364" t="str">
        <f>IF(ISNUMBER(SEARCH("No Injury Reported",L126)),"No","Yes")</f>
        <v>No</v>
      </c>
      <c r="L126" s="363" t="s">
        <v>803</v>
      </c>
      <c r="M126" s="363" t="s">
        <v>803</v>
      </c>
      <c r="N126" s="359" t="s">
        <v>804</v>
      </c>
      <c r="O126" s="359" t="s">
        <v>12</v>
      </c>
      <c r="P126" s="359"/>
      <c r="Q126" s="359"/>
      <c r="R126" s="359"/>
      <c r="S126" s="359"/>
    </row>
    <row r="127" spans="1:19" s="365" customFormat="1">
      <c r="A127" s="353">
        <v>6</v>
      </c>
      <c r="B127" s="354" t="s">
        <v>1435</v>
      </c>
      <c r="C127" s="355">
        <v>2017</v>
      </c>
      <c r="D127" s="354" t="s">
        <v>1432</v>
      </c>
      <c r="E127" s="354" t="s">
        <v>1436</v>
      </c>
      <c r="F127" s="354" t="s">
        <v>1375</v>
      </c>
      <c r="G127" s="354" t="s">
        <v>1437</v>
      </c>
      <c r="H127" s="354" t="s">
        <v>1438</v>
      </c>
      <c r="I127" s="354" t="str">
        <f t="shared" si="23"/>
        <v>35.051931,-79.209429</v>
      </c>
      <c r="J127" s="354" t="s">
        <v>826</v>
      </c>
      <c r="K127" s="364" t="str">
        <f>IF(ISNUMBER(SEARCH("No Injury Reported",L127)),"No","Yes")</f>
        <v>No</v>
      </c>
      <c r="L127" s="354" t="s">
        <v>803</v>
      </c>
      <c r="M127" s="354" t="s">
        <v>803</v>
      </c>
      <c r="N127" s="359" t="s">
        <v>827</v>
      </c>
      <c r="O127" s="359" t="s">
        <v>12</v>
      </c>
      <c r="P127" s="359"/>
      <c r="Q127" s="359"/>
      <c r="R127" s="359"/>
      <c r="S127" s="359"/>
    </row>
    <row r="128" spans="1:19">
      <c r="A128" s="353">
        <v>6</v>
      </c>
      <c r="B128" s="354" t="s">
        <v>1435</v>
      </c>
      <c r="C128" s="355">
        <v>2017</v>
      </c>
      <c r="D128" s="354" t="s">
        <v>1432</v>
      </c>
      <c r="E128" s="354" t="s">
        <v>1436</v>
      </c>
      <c r="F128" s="354" t="s">
        <v>1375</v>
      </c>
      <c r="G128" s="354" t="s">
        <v>1439</v>
      </c>
      <c r="H128" s="354" t="s">
        <v>1440</v>
      </c>
      <c r="I128" s="354" t="str">
        <f t="shared" si="23"/>
        <v>35.051123,-79.207366</v>
      </c>
      <c r="J128" s="354" t="s">
        <v>826</v>
      </c>
      <c r="K128" s="364" t="s">
        <v>1053</v>
      </c>
      <c r="L128" s="354" t="s">
        <v>1054</v>
      </c>
      <c r="M128" s="354" t="s">
        <v>1054</v>
      </c>
      <c r="N128" s="359" t="s">
        <v>827</v>
      </c>
      <c r="O128" s="359" t="s">
        <v>535</v>
      </c>
      <c r="S128" s="359"/>
    </row>
    <row r="129" spans="1:19">
      <c r="A129" s="362">
        <v>6</v>
      </c>
      <c r="B129" s="363" t="s">
        <v>1441</v>
      </c>
      <c r="C129" s="359">
        <v>2017</v>
      </c>
      <c r="D129" s="363" t="s">
        <v>1442</v>
      </c>
      <c r="E129" s="363" t="s">
        <v>1443</v>
      </c>
      <c r="F129" s="363" t="s">
        <v>1444</v>
      </c>
      <c r="G129" s="363" t="s">
        <v>1445</v>
      </c>
      <c r="H129" s="363" t="s">
        <v>1446</v>
      </c>
      <c r="I129" s="354" t="str">
        <f t="shared" si="23"/>
        <v>35.049475,-79.136668</v>
      </c>
      <c r="J129" s="363" t="s">
        <v>819</v>
      </c>
      <c r="K129" s="364" t="str">
        <f t="shared" ref="K129:K135" si="28">IF(ISNUMBER(SEARCH("No Injury Reported",L129)),"No","Yes")</f>
        <v>No</v>
      </c>
      <c r="L129" s="363" t="s">
        <v>803</v>
      </c>
      <c r="M129" s="363" t="s">
        <v>803</v>
      </c>
      <c r="N129" s="359" t="s">
        <v>812</v>
      </c>
      <c r="O129" s="359" t="s">
        <v>12</v>
      </c>
      <c r="S129" s="359"/>
    </row>
    <row r="130" spans="1:19">
      <c r="A130" s="362">
        <v>6</v>
      </c>
      <c r="B130" s="363" t="s">
        <v>1447</v>
      </c>
      <c r="C130" s="359">
        <v>2017</v>
      </c>
      <c r="D130" s="363" t="s">
        <v>1448</v>
      </c>
      <c r="E130" s="363" t="s">
        <v>1449</v>
      </c>
      <c r="F130" s="363" t="s">
        <v>1417</v>
      </c>
      <c r="G130" s="363" t="s">
        <v>1450</v>
      </c>
      <c r="H130" s="363" t="s">
        <v>1451</v>
      </c>
      <c r="I130" s="354" t="str">
        <f t="shared" si="23"/>
        <v>35.049745,-79.106877</v>
      </c>
      <c r="J130" s="363" t="s">
        <v>819</v>
      </c>
      <c r="K130" s="364" t="str">
        <f t="shared" si="28"/>
        <v>No</v>
      </c>
      <c r="L130" s="363" t="s">
        <v>803</v>
      </c>
      <c r="M130" s="363" t="s">
        <v>803</v>
      </c>
      <c r="N130" s="359" t="s">
        <v>812</v>
      </c>
      <c r="O130" s="359" t="s">
        <v>12</v>
      </c>
      <c r="S130" s="359"/>
    </row>
    <row r="131" spans="1:19" s="365" customFormat="1">
      <c r="A131" s="362">
        <v>6</v>
      </c>
      <c r="B131" s="363" t="s">
        <v>1452</v>
      </c>
      <c r="C131" s="359">
        <v>2017</v>
      </c>
      <c r="D131" s="363" t="s">
        <v>1453</v>
      </c>
      <c r="E131" s="363" t="s">
        <v>1043</v>
      </c>
      <c r="F131" s="363" t="s">
        <v>1357</v>
      </c>
      <c r="G131" s="363" t="s">
        <v>1454</v>
      </c>
      <c r="H131" s="363" t="s">
        <v>1455</v>
      </c>
      <c r="I131" s="354" t="str">
        <f t="shared" si="23"/>
        <v>35.049499,-79.136471</v>
      </c>
      <c r="J131" s="363" t="s">
        <v>1270</v>
      </c>
      <c r="K131" s="364" t="str">
        <f t="shared" si="28"/>
        <v>Yes</v>
      </c>
      <c r="L131" s="363" t="s">
        <v>1054</v>
      </c>
      <c r="M131" s="363" t="s">
        <v>907</v>
      </c>
      <c r="N131" s="359" t="s">
        <v>804</v>
      </c>
      <c r="O131" s="359" t="s">
        <v>534</v>
      </c>
      <c r="P131" s="359"/>
      <c r="Q131" s="359"/>
      <c r="R131" s="359"/>
      <c r="S131" s="359"/>
    </row>
    <row r="132" spans="1:19">
      <c r="A132" s="362">
        <v>6</v>
      </c>
      <c r="B132" s="363" t="s">
        <v>1456</v>
      </c>
      <c r="C132" s="359">
        <v>2017</v>
      </c>
      <c r="D132" s="363" t="s">
        <v>878</v>
      </c>
      <c r="E132" s="363" t="s">
        <v>1457</v>
      </c>
      <c r="F132" s="363" t="s">
        <v>1336</v>
      </c>
      <c r="G132" s="366">
        <v>35.068826999999999</v>
      </c>
      <c r="H132" s="363" t="s">
        <v>1458</v>
      </c>
      <c r="I132" s="354" t="str">
        <f t="shared" si="23"/>
        <v>35.068827,-79.075377</v>
      </c>
      <c r="J132" s="363" t="s">
        <v>1128</v>
      </c>
      <c r="K132" s="364" t="str">
        <f t="shared" si="28"/>
        <v>No</v>
      </c>
      <c r="L132" s="363" t="s">
        <v>803</v>
      </c>
      <c r="M132" s="363" t="s">
        <v>803</v>
      </c>
      <c r="N132" s="359" t="s">
        <v>1023</v>
      </c>
      <c r="O132" s="359" t="s">
        <v>12</v>
      </c>
      <c r="S132" s="359"/>
    </row>
    <row r="133" spans="1:19">
      <c r="A133" s="353">
        <v>6</v>
      </c>
      <c r="B133" s="354" t="s">
        <v>1459</v>
      </c>
      <c r="C133" s="355">
        <v>2017</v>
      </c>
      <c r="D133" s="354" t="s">
        <v>1460</v>
      </c>
      <c r="E133" s="354" t="s">
        <v>1461</v>
      </c>
      <c r="F133" s="354" t="s">
        <v>1357</v>
      </c>
      <c r="G133" s="357">
        <v>35.049473999999996</v>
      </c>
      <c r="H133" s="357">
        <v>-79.136543000000003</v>
      </c>
      <c r="I133" s="354" t="str">
        <f t="shared" si="23"/>
        <v>35.049474,-79.136543</v>
      </c>
      <c r="J133" s="354" t="s">
        <v>1462</v>
      </c>
      <c r="K133" s="358" t="str">
        <f t="shared" si="28"/>
        <v>No</v>
      </c>
      <c r="L133" s="354" t="s">
        <v>803</v>
      </c>
      <c r="M133" s="354" t="s">
        <v>1463</v>
      </c>
      <c r="N133" s="359" t="s">
        <v>920</v>
      </c>
      <c r="O133" s="359" t="s">
        <v>534</v>
      </c>
      <c r="S133" s="359"/>
    </row>
    <row r="134" spans="1:19">
      <c r="A134" s="362">
        <v>6</v>
      </c>
      <c r="B134" s="363" t="s">
        <v>1464</v>
      </c>
      <c r="C134" s="359">
        <v>2017</v>
      </c>
      <c r="D134" s="363" t="s">
        <v>992</v>
      </c>
      <c r="E134" s="363" t="s">
        <v>1465</v>
      </c>
      <c r="F134" s="363" t="s">
        <v>1357</v>
      </c>
      <c r="G134" s="363" t="s">
        <v>1466</v>
      </c>
      <c r="H134" s="363" t="s">
        <v>1467</v>
      </c>
      <c r="I134" s="354" t="str">
        <f t="shared" si="23"/>
        <v>35.049470,-79.136584</v>
      </c>
      <c r="J134" s="363" t="s">
        <v>819</v>
      </c>
      <c r="K134" s="364" t="str">
        <f t="shared" si="28"/>
        <v>No</v>
      </c>
      <c r="L134" s="363" t="s">
        <v>803</v>
      </c>
      <c r="M134" s="363" t="s">
        <v>803</v>
      </c>
      <c r="N134" s="359" t="s">
        <v>812</v>
      </c>
      <c r="O134" s="359" t="s">
        <v>12</v>
      </c>
      <c r="S134" s="359"/>
    </row>
    <row r="135" spans="1:19">
      <c r="A135" s="362">
        <v>6</v>
      </c>
      <c r="B135" s="363" t="s">
        <v>1468</v>
      </c>
      <c r="C135" s="359">
        <v>2017</v>
      </c>
      <c r="D135" s="363" t="s">
        <v>1469</v>
      </c>
      <c r="E135" s="363" t="s">
        <v>1470</v>
      </c>
      <c r="F135" s="363" t="s">
        <v>1471</v>
      </c>
      <c r="G135" s="363" t="s">
        <v>1472</v>
      </c>
      <c r="H135" s="363" t="s">
        <v>1473</v>
      </c>
      <c r="I135" s="354" t="str">
        <f t="shared" si="23"/>
        <v>35.049930,-79.133652</v>
      </c>
      <c r="J135" s="363" t="s">
        <v>1474</v>
      </c>
      <c r="K135" s="364" t="str">
        <f t="shared" si="28"/>
        <v>No</v>
      </c>
      <c r="L135" s="363" t="s">
        <v>803</v>
      </c>
      <c r="M135" s="363" t="s">
        <v>803</v>
      </c>
      <c r="N135" s="359" t="s">
        <v>827</v>
      </c>
      <c r="O135" s="359" t="s">
        <v>12</v>
      </c>
      <c r="S135" s="359"/>
    </row>
    <row r="136" spans="1:19">
      <c r="A136" s="362">
        <v>6</v>
      </c>
      <c r="B136" s="363" t="s">
        <v>1475</v>
      </c>
      <c r="C136" s="359">
        <v>2017</v>
      </c>
      <c r="D136" s="363" t="s">
        <v>1476</v>
      </c>
      <c r="E136" s="363" t="s">
        <v>1477</v>
      </c>
      <c r="F136" s="363" t="s">
        <v>1375</v>
      </c>
      <c r="G136" s="363" t="s">
        <v>1439</v>
      </c>
      <c r="H136" s="363" t="s">
        <v>1440</v>
      </c>
      <c r="I136" s="354" t="str">
        <f t="shared" si="23"/>
        <v>35.051123,-79.207366</v>
      </c>
      <c r="J136" s="363" t="s">
        <v>1413</v>
      </c>
      <c r="K136" s="364" t="s">
        <v>1053</v>
      </c>
      <c r="L136" s="363" t="s">
        <v>1054</v>
      </c>
      <c r="M136" s="363" t="s">
        <v>1054</v>
      </c>
      <c r="N136" s="359" t="s">
        <v>920</v>
      </c>
      <c r="O136" s="359" t="s">
        <v>535</v>
      </c>
      <c r="S136" s="359"/>
    </row>
    <row r="137" spans="1:19">
      <c r="A137" s="362">
        <v>6</v>
      </c>
      <c r="B137" s="363" t="s">
        <v>1478</v>
      </c>
      <c r="C137" s="359">
        <v>2017</v>
      </c>
      <c r="D137" s="363" t="s">
        <v>1479</v>
      </c>
      <c r="E137" s="363" t="s">
        <v>1480</v>
      </c>
      <c r="F137" s="363" t="s">
        <v>1182</v>
      </c>
      <c r="G137" s="363" t="s">
        <v>1481</v>
      </c>
      <c r="H137" s="363" t="s">
        <v>1482</v>
      </c>
      <c r="I137" s="354" t="str">
        <f t="shared" si="23"/>
        <v>35.058731,-79.087171</v>
      </c>
      <c r="J137" s="363" t="s">
        <v>826</v>
      </c>
      <c r="K137" s="364" t="s">
        <v>1053</v>
      </c>
      <c r="L137" s="363" t="s">
        <v>1054</v>
      </c>
      <c r="M137" s="363" t="s">
        <v>1054</v>
      </c>
      <c r="N137" s="359" t="s">
        <v>827</v>
      </c>
      <c r="O137" s="359" t="s">
        <v>535</v>
      </c>
      <c r="S137" s="359"/>
    </row>
    <row r="138" spans="1:19" s="365" customFormat="1">
      <c r="A138" s="362">
        <v>6</v>
      </c>
      <c r="B138" s="363" t="s">
        <v>1483</v>
      </c>
      <c r="C138" s="359">
        <v>2017</v>
      </c>
      <c r="D138" s="363" t="s">
        <v>1484</v>
      </c>
      <c r="E138" s="363" t="s">
        <v>1485</v>
      </c>
      <c r="F138" s="363" t="s">
        <v>1402</v>
      </c>
      <c r="G138" s="363" t="s">
        <v>1486</v>
      </c>
      <c r="H138" s="363" t="s">
        <v>1487</v>
      </c>
      <c r="I138" s="354" t="str">
        <f t="shared" si="23"/>
        <v>35.081781,-79.053186</v>
      </c>
      <c r="J138" s="363" t="s">
        <v>1248</v>
      </c>
      <c r="K138" s="364" t="str">
        <f>IF(ISNUMBER(SEARCH("No Injury Reported",L138)),"No","Yes")</f>
        <v>No</v>
      </c>
      <c r="L138" s="363" t="s">
        <v>803</v>
      </c>
      <c r="M138" s="363" t="s">
        <v>803</v>
      </c>
      <c r="N138" s="359" t="s">
        <v>812</v>
      </c>
      <c r="O138" s="359" t="s">
        <v>12</v>
      </c>
      <c r="P138" s="359"/>
      <c r="Q138" s="359"/>
      <c r="R138" s="359"/>
      <c r="S138" s="359"/>
    </row>
    <row r="139" spans="1:19">
      <c r="A139" s="362">
        <v>6</v>
      </c>
      <c r="B139" s="363" t="s">
        <v>1483</v>
      </c>
      <c r="C139" s="359">
        <v>2017</v>
      </c>
      <c r="D139" s="363" t="s">
        <v>1484</v>
      </c>
      <c r="E139" s="363" t="s">
        <v>1485</v>
      </c>
      <c r="F139" s="363" t="s">
        <v>1402</v>
      </c>
      <c r="G139" s="363" t="s">
        <v>1486</v>
      </c>
      <c r="H139" s="363" t="s">
        <v>1487</v>
      </c>
      <c r="I139" s="354" t="str">
        <f t="shared" si="23"/>
        <v>35.081781,-79.053186</v>
      </c>
      <c r="J139" s="363" t="s">
        <v>1248</v>
      </c>
      <c r="K139" s="364" t="str">
        <f>IF(ISNUMBER(SEARCH("No Injury Reported",L139)),"No","Yes")</f>
        <v>No</v>
      </c>
      <c r="L139" s="363" t="s">
        <v>803</v>
      </c>
      <c r="M139" s="363" t="s">
        <v>803</v>
      </c>
      <c r="N139" s="359" t="s">
        <v>812</v>
      </c>
      <c r="O139" s="359" t="s">
        <v>12</v>
      </c>
      <c r="S139" s="359"/>
    </row>
    <row r="140" spans="1:19">
      <c r="A140" s="362">
        <v>6</v>
      </c>
      <c r="B140" s="363" t="s">
        <v>1488</v>
      </c>
      <c r="C140" s="359">
        <v>2017</v>
      </c>
      <c r="D140" s="363" t="s">
        <v>1489</v>
      </c>
      <c r="E140" s="363" t="s">
        <v>1490</v>
      </c>
      <c r="F140" s="363" t="s">
        <v>1491</v>
      </c>
      <c r="G140" s="363" t="s">
        <v>1492</v>
      </c>
      <c r="H140" s="363" t="s">
        <v>1493</v>
      </c>
      <c r="I140" s="354" t="str">
        <f t="shared" si="23"/>
        <v>35.049496,-79.136411</v>
      </c>
      <c r="J140" s="363" t="s">
        <v>819</v>
      </c>
      <c r="K140" s="364" t="str">
        <f>IF(ISNUMBER(SEARCH("No Injury Reported",L140)),"No","Yes")</f>
        <v>No</v>
      </c>
      <c r="L140" s="363" t="s">
        <v>803</v>
      </c>
      <c r="M140" s="363" t="s">
        <v>907</v>
      </c>
      <c r="N140" s="359" t="s">
        <v>812</v>
      </c>
      <c r="O140" s="359" t="s">
        <v>534</v>
      </c>
      <c r="S140" s="359"/>
    </row>
    <row r="141" spans="1:19">
      <c r="A141" s="362">
        <v>6</v>
      </c>
      <c r="B141" s="363" t="s">
        <v>1494</v>
      </c>
      <c r="C141" s="359">
        <v>2017</v>
      </c>
      <c r="D141" s="363" t="s">
        <v>1495</v>
      </c>
      <c r="E141" s="363" t="s">
        <v>1496</v>
      </c>
      <c r="F141" s="363" t="s">
        <v>1497</v>
      </c>
      <c r="G141" s="363" t="s">
        <v>1498</v>
      </c>
      <c r="H141" s="363" t="s">
        <v>1499</v>
      </c>
      <c r="I141" s="354" t="str">
        <f t="shared" si="23"/>
        <v>35.056570,-79.231522</v>
      </c>
      <c r="J141" s="363" t="s">
        <v>1500</v>
      </c>
      <c r="K141" s="364" t="s">
        <v>1053</v>
      </c>
      <c r="L141" s="363" t="s">
        <v>1054</v>
      </c>
      <c r="M141" s="363" t="s">
        <v>1054</v>
      </c>
      <c r="N141" s="359" t="s">
        <v>1501</v>
      </c>
      <c r="O141" s="359" t="s">
        <v>535</v>
      </c>
      <c r="S141" s="359"/>
    </row>
    <row r="142" spans="1:19">
      <c r="A142" s="362">
        <v>6</v>
      </c>
      <c r="B142" s="363" t="s">
        <v>1502</v>
      </c>
      <c r="C142" s="359">
        <v>2017</v>
      </c>
      <c r="D142" s="363" t="s">
        <v>1503</v>
      </c>
      <c r="E142" s="363" t="s">
        <v>1504</v>
      </c>
      <c r="F142" s="363" t="s">
        <v>1375</v>
      </c>
      <c r="G142" s="363" t="s">
        <v>1505</v>
      </c>
      <c r="H142" s="363" t="s">
        <v>1506</v>
      </c>
      <c r="I142" s="354" t="str">
        <f t="shared" si="23"/>
        <v>35.050533,-79.201817</v>
      </c>
      <c r="J142" s="363" t="s">
        <v>1052</v>
      </c>
      <c r="K142" s="364" t="str">
        <f t="shared" ref="K142:K148" si="29">IF(ISNUMBER(SEARCH("No Injury Reported",L142)),"No","Yes")</f>
        <v>No</v>
      </c>
      <c r="L142" s="363" t="s">
        <v>803</v>
      </c>
      <c r="M142" s="363" t="s">
        <v>803</v>
      </c>
      <c r="N142" s="359" t="s">
        <v>920</v>
      </c>
      <c r="O142" s="359" t="s">
        <v>12</v>
      </c>
      <c r="S142" s="359"/>
    </row>
    <row r="143" spans="1:19">
      <c r="A143" s="362">
        <v>6</v>
      </c>
      <c r="B143" s="363" t="s">
        <v>1507</v>
      </c>
      <c r="C143" s="355">
        <v>2018</v>
      </c>
      <c r="D143" s="363" t="s">
        <v>1508</v>
      </c>
      <c r="E143" s="363" t="s">
        <v>1509</v>
      </c>
      <c r="F143" s="363" t="s">
        <v>1336</v>
      </c>
      <c r="G143" s="363" t="s">
        <v>1510</v>
      </c>
      <c r="H143" s="363" t="s">
        <v>1511</v>
      </c>
      <c r="I143" s="354" t="str">
        <f t="shared" si="23"/>
        <v>35.061167,-79.084172</v>
      </c>
      <c r="J143" s="363" t="s">
        <v>819</v>
      </c>
      <c r="K143" s="364" t="str">
        <f t="shared" si="29"/>
        <v>No</v>
      </c>
      <c r="L143" s="363" t="s">
        <v>803</v>
      </c>
      <c r="M143" s="363" t="s">
        <v>803</v>
      </c>
      <c r="N143" s="359" t="s">
        <v>812</v>
      </c>
      <c r="O143" s="359" t="s">
        <v>12</v>
      </c>
      <c r="S143" s="359"/>
    </row>
    <row r="144" spans="1:19">
      <c r="A144" s="353">
        <v>6</v>
      </c>
      <c r="B144" s="354" t="s">
        <v>1512</v>
      </c>
      <c r="C144" s="355">
        <v>2018</v>
      </c>
      <c r="D144" s="354" t="s">
        <v>1513</v>
      </c>
      <c r="E144" s="354" t="s">
        <v>73</v>
      </c>
      <c r="F144" s="354" t="s">
        <v>1375</v>
      </c>
      <c r="G144" s="354" t="s">
        <v>1514</v>
      </c>
      <c r="H144" s="354" t="s">
        <v>1515</v>
      </c>
      <c r="I144" s="354" t="str">
        <f t="shared" si="23"/>
        <v>35.050905,-79.200907</v>
      </c>
      <c r="J144" s="354" t="s">
        <v>1516</v>
      </c>
      <c r="K144" s="358" t="str">
        <f t="shared" si="29"/>
        <v>No</v>
      </c>
      <c r="L144" s="354" t="s">
        <v>803</v>
      </c>
      <c r="M144" s="354" t="s">
        <v>907</v>
      </c>
      <c r="N144" s="359" t="s">
        <v>812</v>
      </c>
      <c r="O144" s="359" t="s">
        <v>534</v>
      </c>
      <c r="S144" s="359"/>
    </row>
    <row r="145" spans="1:19">
      <c r="A145" s="362">
        <v>6</v>
      </c>
      <c r="B145" s="363" t="s">
        <v>1512</v>
      </c>
      <c r="C145" s="355">
        <v>2018</v>
      </c>
      <c r="D145" s="363" t="s">
        <v>1513</v>
      </c>
      <c r="E145" s="363" t="s">
        <v>73</v>
      </c>
      <c r="F145" s="363" t="s">
        <v>1375</v>
      </c>
      <c r="G145" s="363" t="s">
        <v>1514</v>
      </c>
      <c r="H145" s="363" t="s">
        <v>1515</v>
      </c>
      <c r="I145" s="354" t="str">
        <f t="shared" si="23"/>
        <v>35.050905,-79.200907</v>
      </c>
      <c r="J145" s="363" t="s">
        <v>1517</v>
      </c>
      <c r="K145" s="364" t="str">
        <f t="shared" si="29"/>
        <v>No</v>
      </c>
      <c r="L145" s="363" t="s">
        <v>803</v>
      </c>
      <c r="M145" s="363" t="s">
        <v>803</v>
      </c>
      <c r="N145" s="359" t="s">
        <v>920</v>
      </c>
      <c r="O145" s="359" t="s">
        <v>12</v>
      </c>
      <c r="S145" s="359"/>
    </row>
    <row r="146" spans="1:19">
      <c r="A146" s="362">
        <v>6</v>
      </c>
      <c r="B146" s="363" t="s">
        <v>1518</v>
      </c>
      <c r="C146" s="355">
        <v>2018</v>
      </c>
      <c r="D146" s="363" t="s">
        <v>1519</v>
      </c>
      <c r="E146" s="363" t="s">
        <v>1520</v>
      </c>
      <c r="F146" s="363" t="s">
        <v>1261</v>
      </c>
      <c r="G146" s="363" t="s">
        <v>1521</v>
      </c>
      <c r="H146" s="363" t="s">
        <v>1522</v>
      </c>
      <c r="I146" s="354" t="str">
        <f t="shared" ref="I146:I153" si="30">CONCATENATE(G146,",", H146)</f>
        <v>35.075833,-79.067311</v>
      </c>
      <c r="J146" s="363" t="s">
        <v>1523</v>
      </c>
      <c r="K146" s="364" t="str">
        <f t="shared" si="29"/>
        <v>No</v>
      </c>
      <c r="L146" s="363" t="s">
        <v>803</v>
      </c>
      <c r="M146" s="363" t="s">
        <v>803</v>
      </c>
      <c r="N146" s="359" t="s">
        <v>827</v>
      </c>
      <c r="O146" s="359" t="s">
        <v>12</v>
      </c>
      <c r="S146" s="359"/>
    </row>
    <row r="147" spans="1:19" s="365" customFormat="1">
      <c r="A147" s="362">
        <v>6</v>
      </c>
      <c r="B147" s="363" t="s">
        <v>1524</v>
      </c>
      <c r="C147" s="359">
        <v>2018</v>
      </c>
      <c r="D147" s="363" t="s">
        <v>1525</v>
      </c>
      <c r="E147" s="363" t="s">
        <v>1526</v>
      </c>
      <c r="F147" s="363" t="s">
        <v>1375</v>
      </c>
      <c r="G147" s="363" t="s">
        <v>1437</v>
      </c>
      <c r="H147" s="363" t="s">
        <v>1438</v>
      </c>
      <c r="I147" s="354" t="str">
        <f t="shared" si="30"/>
        <v>35.051931,-79.209429</v>
      </c>
      <c r="J147" s="363" t="s">
        <v>1047</v>
      </c>
      <c r="K147" s="364" t="str">
        <f t="shared" si="29"/>
        <v>No</v>
      </c>
      <c r="L147" s="363" t="s">
        <v>803</v>
      </c>
      <c r="M147" s="363" t="s">
        <v>803</v>
      </c>
      <c r="N147" s="359" t="s">
        <v>1501</v>
      </c>
      <c r="O147" s="359" t="s">
        <v>12</v>
      </c>
      <c r="P147" s="359"/>
      <c r="Q147" s="359"/>
      <c r="R147" s="359"/>
      <c r="S147" s="359"/>
    </row>
    <row r="148" spans="1:19">
      <c r="A148" s="362">
        <v>6</v>
      </c>
      <c r="B148" s="363" t="s">
        <v>1527</v>
      </c>
      <c r="C148" s="359">
        <v>2018</v>
      </c>
      <c r="D148" s="363" t="s">
        <v>1528</v>
      </c>
      <c r="E148" s="363" t="s">
        <v>1529</v>
      </c>
      <c r="F148" s="363" t="s">
        <v>1444</v>
      </c>
      <c r="G148" s="363" t="s">
        <v>1530</v>
      </c>
      <c r="H148" s="363" t="s">
        <v>1531</v>
      </c>
      <c r="I148" s="354" t="str">
        <f t="shared" si="30"/>
        <v>35.049445,-79.136645</v>
      </c>
      <c r="J148" s="363" t="s">
        <v>887</v>
      </c>
      <c r="K148" s="364" t="str">
        <f t="shared" si="29"/>
        <v>No</v>
      </c>
      <c r="L148" s="363" t="s">
        <v>803</v>
      </c>
      <c r="M148" s="363" t="s">
        <v>803</v>
      </c>
      <c r="N148" s="359" t="s">
        <v>812</v>
      </c>
      <c r="O148" s="359" t="s">
        <v>12</v>
      </c>
      <c r="S148" s="359"/>
    </row>
    <row r="149" spans="1:19" s="365" customFormat="1">
      <c r="A149" s="362">
        <v>6</v>
      </c>
      <c r="B149" s="363" t="s">
        <v>1532</v>
      </c>
      <c r="C149" s="359">
        <v>2018</v>
      </c>
      <c r="D149" s="363" t="s">
        <v>1533</v>
      </c>
      <c r="E149" s="363" t="s">
        <v>1534</v>
      </c>
      <c r="F149" s="363" t="s">
        <v>1375</v>
      </c>
      <c r="G149" s="363" t="s">
        <v>1535</v>
      </c>
      <c r="H149" s="363" t="s">
        <v>1536</v>
      </c>
      <c r="I149" s="354" t="str">
        <f t="shared" si="30"/>
        <v>35.051044,-79.199706</v>
      </c>
      <c r="J149" s="363" t="s">
        <v>826</v>
      </c>
      <c r="K149" s="364" t="s">
        <v>1053</v>
      </c>
      <c r="L149" s="363" t="s">
        <v>1054</v>
      </c>
      <c r="M149" s="363" t="s">
        <v>1054</v>
      </c>
      <c r="N149" s="359" t="s">
        <v>827</v>
      </c>
      <c r="O149" s="359" t="s">
        <v>535</v>
      </c>
      <c r="P149" s="359"/>
      <c r="Q149" s="359"/>
      <c r="R149" s="359"/>
      <c r="S149" s="359"/>
    </row>
    <row r="150" spans="1:19" s="365" customFormat="1">
      <c r="A150" s="362">
        <v>6</v>
      </c>
      <c r="B150" s="363" t="s">
        <v>1537</v>
      </c>
      <c r="C150" s="355">
        <v>2018</v>
      </c>
      <c r="D150" s="363" t="s">
        <v>1538</v>
      </c>
      <c r="E150" s="363" t="s">
        <v>1529</v>
      </c>
      <c r="F150" s="363" t="s">
        <v>1539</v>
      </c>
      <c r="G150" s="363" t="s">
        <v>1540</v>
      </c>
      <c r="H150" s="363" t="s">
        <v>1541</v>
      </c>
      <c r="I150" s="354" t="str">
        <f t="shared" si="30"/>
        <v>35.052450,-79.211845</v>
      </c>
      <c r="J150" s="363" t="s">
        <v>1542</v>
      </c>
      <c r="K150" s="364" t="str">
        <f>IF(ISNUMBER(SEARCH("No Injury Reported",L150)),"No","Yes")</f>
        <v>No</v>
      </c>
      <c r="L150" s="363" t="s">
        <v>803</v>
      </c>
      <c r="M150" s="363" t="s">
        <v>803</v>
      </c>
      <c r="N150" s="359" t="s">
        <v>920</v>
      </c>
      <c r="O150" s="359" t="s">
        <v>12</v>
      </c>
      <c r="P150" s="359"/>
      <c r="Q150" s="359"/>
      <c r="R150" s="359"/>
      <c r="S150" s="359"/>
    </row>
    <row r="151" spans="1:19">
      <c r="A151" s="362">
        <v>6</v>
      </c>
      <c r="B151" s="363" t="s">
        <v>1543</v>
      </c>
      <c r="C151" s="355">
        <v>2018</v>
      </c>
      <c r="D151" s="363" t="s">
        <v>1544</v>
      </c>
      <c r="E151" s="363" t="s">
        <v>1169</v>
      </c>
      <c r="F151" s="363" t="s">
        <v>1545</v>
      </c>
      <c r="G151" s="363" t="s">
        <v>1546</v>
      </c>
      <c r="H151" s="363" t="s">
        <v>1547</v>
      </c>
      <c r="I151" s="354" t="str">
        <f t="shared" si="30"/>
        <v>35.056315,-79.230987</v>
      </c>
      <c r="J151" s="363" t="s">
        <v>1548</v>
      </c>
      <c r="K151" s="364" t="str">
        <f>IF(ISNUMBER(SEARCH("No Injury Reported",L151)),"No","Yes")</f>
        <v>No</v>
      </c>
      <c r="L151" s="363" t="s">
        <v>803</v>
      </c>
      <c r="M151" s="363" t="s">
        <v>803</v>
      </c>
      <c r="N151" s="359" t="s">
        <v>827</v>
      </c>
      <c r="O151" s="359" t="s">
        <v>12</v>
      </c>
      <c r="S151" s="359"/>
    </row>
    <row r="152" spans="1:19">
      <c r="A152" s="362">
        <v>6</v>
      </c>
      <c r="B152" s="363" t="s">
        <v>1549</v>
      </c>
      <c r="C152" s="355">
        <v>2018</v>
      </c>
      <c r="D152" s="363" t="s">
        <v>1550</v>
      </c>
      <c r="E152" s="363" t="s">
        <v>1529</v>
      </c>
      <c r="F152" s="363" t="s">
        <v>1551</v>
      </c>
      <c r="G152" s="363" t="s">
        <v>1552</v>
      </c>
      <c r="H152" s="363" t="s">
        <v>1553</v>
      </c>
      <c r="I152" s="354" t="str">
        <f t="shared" si="30"/>
        <v>35.075682,-79.067687</v>
      </c>
      <c r="J152" s="363" t="s">
        <v>1554</v>
      </c>
      <c r="K152" s="364" t="str">
        <f>IF(ISNUMBER(SEARCH("No Injury Reported",L152)),"No","Yes")</f>
        <v>No</v>
      </c>
      <c r="L152" s="363" t="s">
        <v>803</v>
      </c>
      <c r="M152" s="363" t="s">
        <v>803</v>
      </c>
      <c r="N152" s="359" t="s">
        <v>1501</v>
      </c>
      <c r="O152" s="359" t="s">
        <v>12</v>
      </c>
      <c r="S152" s="359"/>
    </row>
    <row r="153" spans="1:19">
      <c r="A153" s="362">
        <v>6</v>
      </c>
      <c r="B153" s="363" t="s">
        <v>1555</v>
      </c>
      <c r="C153" s="355">
        <v>2018</v>
      </c>
      <c r="D153" s="363" t="s">
        <v>1556</v>
      </c>
      <c r="E153" s="363" t="s">
        <v>1557</v>
      </c>
      <c r="F153" s="363" t="s">
        <v>1417</v>
      </c>
      <c r="G153" s="363" t="s">
        <v>1558</v>
      </c>
      <c r="H153" s="363" t="s">
        <v>1559</v>
      </c>
      <c r="I153" s="354" t="str">
        <f t="shared" si="30"/>
        <v>35.049584,-79.113487</v>
      </c>
      <c r="J153" s="363" t="s">
        <v>1560</v>
      </c>
      <c r="K153" s="364" t="str">
        <f>IF(ISNUMBER(SEARCH("No Injury Reported",L153)),"No","Yes")</f>
        <v>No</v>
      </c>
      <c r="L153" s="363" t="s">
        <v>803</v>
      </c>
      <c r="M153" s="363" t="s">
        <v>803</v>
      </c>
      <c r="N153" s="359" t="s">
        <v>827</v>
      </c>
      <c r="O153" s="359" t="s">
        <v>12</v>
      </c>
      <c r="S153" s="359"/>
    </row>
    <row r="154" spans="1:19" s="371" customFormat="1">
      <c r="A154" s="367"/>
      <c r="B154" s="368"/>
      <c r="C154" s="369"/>
      <c r="D154" s="368"/>
      <c r="E154" s="368"/>
      <c r="F154" s="368"/>
      <c r="G154" s="368"/>
      <c r="H154" s="368"/>
      <c r="I154" s="368"/>
      <c r="J154" s="368"/>
      <c r="K154" s="370"/>
      <c r="L154" s="368"/>
      <c r="M154" s="368"/>
      <c r="N154" s="369"/>
      <c r="O154" s="369"/>
      <c r="P154" s="369"/>
      <c r="Q154" s="369"/>
      <c r="R154" s="369"/>
      <c r="S154" s="369"/>
    </row>
    <row r="155" spans="1:19">
      <c r="A155" s="353">
        <v>7</v>
      </c>
      <c r="B155" s="354" t="s">
        <v>1561</v>
      </c>
      <c r="C155" s="355">
        <v>2015</v>
      </c>
      <c r="D155" s="354" t="s">
        <v>1562</v>
      </c>
      <c r="E155" s="354" t="s">
        <v>1563</v>
      </c>
      <c r="F155" s="354" t="s">
        <v>1564</v>
      </c>
      <c r="G155" s="357">
        <v>35.047424999999997</v>
      </c>
      <c r="H155" s="357">
        <v>-79.137782999999999</v>
      </c>
      <c r="I155" s="354" t="str">
        <f>CONCATENATE(G155,",", H155)</f>
        <v>35.047425,-79.137783</v>
      </c>
      <c r="J155" s="354" t="s">
        <v>1565</v>
      </c>
      <c r="K155" s="364" t="str">
        <f>IF(ISNUMBER(SEARCH("No Injury Reported",L155)),"No","Yes")</f>
        <v>No</v>
      </c>
      <c r="L155" s="354" t="s">
        <v>803</v>
      </c>
      <c r="M155" s="354" t="s">
        <v>803</v>
      </c>
      <c r="N155" s="359" t="s">
        <v>827</v>
      </c>
      <c r="O155" s="359" t="s">
        <v>12</v>
      </c>
      <c r="P155" s="360" t="s">
        <v>532</v>
      </c>
      <c r="Q155" s="359">
        <f>COUNTIF($O$155:$O$159, P155)</f>
        <v>0</v>
      </c>
      <c r="R155" s="361">
        <f>Q155/3.5</f>
        <v>0</v>
      </c>
      <c r="S155" s="361">
        <f>R155*0.2</f>
        <v>0</v>
      </c>
    </row>
    <row r="156" spans="1:19" s="365" customFormat="1">
      <c r="A156" s="353">
        <v>7</v>
      </c>
      <c r="B156" s="354" t="s">
        <v>1566</v>
      </c>
      <c r="C156" s="355">
        <v>2015</v>
      </c>
      <c r="D156" s="354" t="s">
        <v>1567</v>
      </c>
      <c r="E156" s="354" t="s">
        <v>65</v>
      </c>
      <c r="F156" s="354" t="s">
        <v>1568</v>
      </c>
      <c r="G156" s="357">
        <v>35.048329000000003</v>
      </c>
      <c r="H156" s="357">
        <v>-79.137590000000003</v>
      </c>
      <c r="I156" s="354" t="str">
        <f>CONCATENATE(G156,",", H156)</f>
        <v>35.048329,-79.13759</v>
      </c>
      <c r="J156" s="354" t="s">
        <v>1569</v>
      </c>
      <c r="K156" s="358" t="str">
        <f>IF(ISNUMBER(SEARCH("No Injury Reported",L156)),"No","Yes")</f>
        <v>No</v>
      </c>
      <c r="L156" s="354" t="s">
        <v>803</v>
      </c>
      <c r="M156" s="354" t="s">
        <v>803</v>
      </c>
      <c r="N156" s="359" t="s">
        <v>920</v>
      </c>
      <c r="O156" s="359" t="s">
        <v>12</v>
      </c>
      <c r="P156" s="360" t="s">
        <v>533</v>
      </c>
      <c r="Q156" s="359">
        <f t="shared" ref="Q156:Q159" si="31">COUNTIF($O$155:$O$159, P156)</f>
        <v>0</v>
      </c>
      <c r="R156" s="361">
        <f t="shared" ref="R156:R160" si="32">Q156/3.5</f>
        <v>0</v>
      </c>
      <c r="S156" s="361">
        <f t="shared" ref="S156:S160" si="33">R156*0.2</f>
        <v>0</v>
      </c>
    </row>
    <row r="157" spans="1:19">
      <c r="A157" s="362">
        <v>7</v>
      </c>
      <c r="B157" s="363" t="s">
        <v>1570</v>
      </c>
      <c r="C157" s="359">
        <v>2015</v>
      </c>
      <c r="D157" s="363" t="s">
        <v>1571</v>
      </c>
      <c r="E157" s="363" t="s">
        <v>1572</v>
      </c>
      <c r="F157" s="363" t="s">
        <v>1573</v>
      </c>
      <c r="G157" s="357">
        <v>35.047424999999997</v>
      </c>
      <c r="H157" s="357">
        <v>-79.137782999999999</v>
      </c>
      <c r="I157" s="354" t="str">
        <f>CONCATENATE(G157,",", H157)</f>
        <v>35.047425,-79.137783</v>
      </c>
      <c r="J157" s="363" t="s">
        <v>819</v>
      </c>
      <c r="K157" s="364" t="str">
        <f>IF(ISNUMBER(SEARCH("No Injury Reported",L157)),"No","Yes")</f>
        <v>No</v>
      </c>
      <c r="L157" s="363" t="s">
        <v>803</v>
      </c>
      <c r="M157" s="363" t="s">
        <v>803</v>
      </c>
      <c r="N157" s="359" t="s">
        <v>812</v>
      </c>
      <c r="O157" s="359" t="s">
        <v>12</v>
      </c>
      <c r="P157" s="360" t="s">
        <v>534</v>
      </c>
      <c r="Q157" s="359">
        <f t="shared" si="31"/>
        <v>0</v>
      </c>
      <c r="R157" s="361">
        <f t="shared" si="32"/>
        <v>0</v>
      </c>
      <c r="S157" s="361">
        <f t="shared" si="33"/>
        <v>0</v>
      </c>
    </row>
    <row r="158" spans="1:19">
      <c r="A158" s="362">
        <v>7</v>
      </c>
      <c r="B158" s="363" t="s">
        <v>1574</v>
      </c>
      <c r="C158" s="359">
        <v>2016</v>
      </c>
      <c r="D158" s="363" t="s">
        <v>1575</v>
      </c>
      <c r="E158" s="363" t="s">
        <v>1576</v>
      </c>
      <c r="F158" s="363" t="s">
        <v>1444</v>
      </c>
      <c r="G158" s="363" t="s">
        <v>1577</v>
      </c>
      <c r="H158" s="363" t="s">
        <v>1578</v>
      </c>
      <c r="I158" s="354" t="str">
        <f>CONCATENATE(G158,",", H158)</f>
        <v>35.049376,-79.136585</v>
      </c>
      <c r="J158" s="363" t="s">
        <v>811</v>
      </c>
      <c r="K158" s="364" t="str">
        <f>IF(ISNUMBER(SEARCH("No Injury Reported",L158)),"No","Yes")</f>
        <v>No</v>
      </c>
      <c r="L158" s="363" t="s">
        <v>803</v>
      </c>
      <c r="M158" s="363" t="s">
        <v>803</v>
      </c>
      <c r="N158" s="359" t="s">
        <v>812</v>
      </c>
      <c r="O158" s="359" t="s">
        <v>12</v>
      </c>
      <c r="P158" s="360" t="s">
        <v>535</v>
      </c>
      <c r="Q158" s="359">
        <f t="shared" si="31"/>
        <v>0</v>
      </c>
      <c r="R158" s="361">
        <f t="shared" si="32"/>
        <v>0</v>
      </c>
      <c r="S158" s="361">
        <f t="shared" si="33"/>
        <v>0</v>
      </c>
    </row>
    <row r="159" spans="1:19" s="365" customFormat="1">
      <c r="A159" s="362">
        <v>7</v>
      </c>
      <c r="B159" s="363" t="s">
        <v>1579</v>
      </c>
      <c r="C159" s="359">
        <v>2017</v>
      </c>
      <c r="D159" s="363" t="s">
        <v>1580</v>
      </c>
      <c r="E159" s="363" t="s">
        <v>1069</v>
      </c>
      <c r="F159" s="363" t="s">
        <v>1444</v>
      </c>
      <c r="G159" s="363" t="s">
        <v>1581</v>
      </c>
      <c r="H159" s="363" t="s">
        <v>1582</v>
      </c>
      <c r="I159" s="354" t="str">
        <f>CONCATENATE(G159,",", H159)</f>
        <v>35.049325,-79.136810</v>
      </c>
      <c r="J159" s="363" t="s">
        <v>819</v>
      </c>
      <c r="K159" s="364" t="str">
        <f>IF(ISNUMBER(SEARCH("No Injury Reported",L159)),"No","Yes")</f>
        <v>No</v>
      </c>
      <c r="L159" s="363" t="s">
        <v>803</v>
      </c>
      <c r="M159" s="363" t="s">
        <v>803</v>
      </c>
      <c r="N159" s="359" t="s">
        <v>812</v>
      </c>
      <c r="O159" s="359" t="s">
        <v>12</v>
      </c>
      <c r="P159" s="360" t="s">
        <v>12</v>
      </c>
      <c r="Q159" s="359">
        <f t="shared" si="31"/>
        <v>5</v>
      </c>
      <c r="R159" s="361">
        <f t="shared" si="32"/>
        <v>1.4285714285714286</v>
      </c>
      <c r="S159" s="361">
        <f t="shared" si="33"/>
        <v>0.28571428571428575</v>
      </c>
    </row>
    <row r="160" spans="1:19" s="365" customFormat="1">
      <c r="A160" s="362"/>
      <c r="B160" s="363"/>
      <c r="C160" s="359"/>
      <c r="D160" s="363"/>
      <c r="E160" s="363"/>
      <c r="F160" s="363"/>
      <c r="G160" s="363"/>
      <c r="H160" s="363"/>
      <c r="I160" s="354"/>
      <c r="J160" s="363"/>
      <c r="K160" s="364"/>
      <c r="L160" s="363"/>
      <c r="M160" s="363"/>
      <c r="N160" s="359"/>
      <c r="O160" s="359"/>
      <c r="P160" s="360" t="s">
        <v>0</v>
      </c>
      <c r="Q160" s="359">
        <f>Q155+Q156+Q157+Q158+Q159</f>
        <v>5</v>
      </c>
      <c r="R160" s="361">
        <f t="shared" si="32"/>
        <v>1.4285714285714286</v>
      </c>
      <c r="S160" s="361">
        <f t="shared" si="33"/>
        <v>0.28571428571428575</v>
      </c>
    </row>
    <row r="161" spans="1:19" s="371" customFormat="1">
      <c r="A161" s="367"/>
      <c r="B161" s="368"/>
      <c r="C161" s="369"/>
      <c r="D161" s="368"/>
      <c r="E161" s="368"/>
      <c r="F161" s="368"/>
      <c r="G161" s="368"/>
      <c r="H161" s="368"/>
      <c r="I161" s="368"/>
      <c r="J161" s="368"/>
      <c r="K161" s="370"/>
      <c r="L161" s="368"/>
      <c r="M161" s="368"/>
      <c r="N161" s="369"/>
      <c r="O161" s="369"/>
      <c r="P161" s="369"/>
      <c r="Q161" s="369"/>
      <c r="R161" s="369"/>
      <c r="S161" s="369"/>
    </row>
    <row r="162" spans="1:19">
      <c r="A162" s="362">
        <v>8</v>
      </c>
      <c r="B162" s="363" t="s">
        <v>1583</v>
      </c>
      <c r="C162" s="359">
        <v>2016</v>
      </c>
      <c r="D162" s="363" t="s">
        <v>1584</v>
      </c>
      <c r="E162" s="363" t="s">
        <v>866</v>
      </c>
      <c r="F162" s="363" t="s">
        <v>1417</v>
      </c>
      <c r="G162" s="363" t="s">
        <v>1585</v>
      </c>
      <c r="H162" s="363" t="s">
        <v>1586</v>
      </c>
      <c r="I162" s="354" t="str">
        <f>CONCATENATE(G162,",", H162)</f>
        <v>35.04957,-79.11285</v>
      </c>
      <c r="J162" s="363" t="s">
        <v>1587</v>
      </c>
      <c r="K162" s="364" t="str">
        <f>IF(ISNUMBER(SEARCH("No Injury Reported",L162)),"No","Yes")</f>
        <v>No</v>
      </c>
      <c r="L162" s="363" t="s">
        <v>803</v>
      </c>
      <c r="M162" s="363" t="s">
        <v>803</v>
      </c>
      <c r="N162" s="359" t="s">
        <v>812</v>
      </c>
      <c r="O162" s="359" t="s">
        <v>12</v>
      </c>
      <c r="P162" s="360" t="s">
        <v>532</v>
      </c>
      <c r="Q162" s="359">
        <f>COUNTIF($O$162:$O$164, P162)</f>
        <v>0</v>
      </c>
      <c r="R162" s="361">
        <f>Q162/3.5</f>
        <v>0</v>
      </c>
      <c r="S162" s="361">
        <f>R162*0.2</f>
        <v>0</v>
      </c>
    </row>
    <row r="163" spans="1:19" s="365" customFormat="1">
      <c r="A163" s="362">
        <v>8</v>
      </c>
      <c r="B163" s="363" t="s">
        <v>1588</v>
      </c>
      <c r="C163" s="359">
        <v>2017</v>
      </c>
      <c r="D163" s="363" t="s">
        <v>1589</v>
      </c>
      <c r="E163" s="363" t="s">
        <v>1590</v>
      </c>
      <c r="F163" s="363" t="s">
        <v>1591</v>
      </c>
      <c r="G163" s="363" t="s">
        <v>1592</v>
      </c>
      <c r="H163" s="363" t="s">
        <v>1593</v>
      </c>
      <c r="I163" s="354" t="str">
        <f>CONCATENATE(G163,",", H163)</f>
        <v>35.049540,-79.112757</v>
      </c>
      <c r="J163" s="363" t="s">
        <v>819</v>
      </c>
      <c r="K163" s="364" t="str">
        <f>IF(ISNUMBER(SEARCH("No Injury Reported",L163)),"No","Yes")</f>
        <v>No</v>
      </c>
      <c r="L163" s="363" t="s">
        <v>803</v>
      </c>
      <c r="M163" s="363" t="s">
        <v>803</v>
      </c>
      <c r="N163" s="359" t="s">
        <v>812</v>
      </c>
      <c r="O163" s="359" t="s">
        <v>12</v>
      </c>
      <c r="P163" s="360" t="s">
        <v>533</v>
      </c>
      <c r="Q163" s="359">
        <f t="shared" ref="Q163:Q166" si="34">COUNTIF($O$162:$O$164, P163)</f>
        <v>0</v>
      </c>
      <c r="R163" s="361">
        <f t="shared" ref="R163:R167" si="35">Q163/3.5</f>
        <v>0</v>
      </c>
      <c r="S163" s="361">
        <f t="shared" ref="S163:S167" si="36">R163*0.2</f>
        <v>0</v>
      </c>
    </row>
    <row r="164" spans="1:19">
      <c r="A164" s="362">
        <v>8</v>
      </c>
      <c r="B164" s="363" t="s">
        <v>1594</v>
      </c>
      <c r="C164" s="355">
        <v>2018</v>
      </c>
      <c r="D164" s="363" t="s">
        <v>1595</v>
      </c>
      <c r="E164" s="363" t="s">
        <v>1596</v>
      </c>
      <c r="F164" s="363" t="s">
        <v>1591</v>
      </c>
      <c r="G164" s="363" t="s">
        <v>1597</v>
      </c>
      <c r="H164" s="363" t="s">
        <v>1598</v>
      </c>
      <c r="I164" s="354" t="str">
        <f>CONCATENATE(G164,",", H164)</f>
        <v>35.049281,-79.112610</v>
      </c>
      <c r="J164" s="363" t="s">
        <v>819</v>
      </c>
      <c r="K164" s="364" t="str">
        <f>IF(ISNUMBER(SEARCH("No Injury Reported",L164)),"No","Yes")</f>
        <v>No</v>
      </c>
      <c r="L164" s="363" t="s">
        <v>803</v>
      </c>
      <c r="M164" s="363" t="s">
        <v>803</v>
      </c>
      <c r="N164" s="359" t="s">
        <v>812</v>
      </c>
      <c r="O164" s="359" t="s">
        <v>12</v>
      </c>
      <c r="P164" s="360" t="s">
        <v>534</v>
      </c>
      <c r="Q164" s="359">
        <f t="shared" si="34"/>
        <v>0</v>
      </c>
      <c r="R164" s="361">
        <f t="shared" si="35"/>
        <v>0</v>
      </c>
      <c r="S164" s="361">
        <f t="shared" si="36"/>
        <v>0</v>
      </c>
    </row>
    <row r="165" spans="1:19">
      <c r="A165" s="362"/>
      <c r="B165" s="363"/>
      <c r="C165" s="355"/>
      <c r="D165" s="363"/>
      <c r="E165" s="363"/>
      <c r="F165" s="363"/>
      <c r="G165" s="363"/>
      <c r="H165" s="363"/>
      <c r="I165" s="354"/>
      <c r="J165" s="363"/>
      <c r="K165" s="364"/>
      <c r="L165" s="363"/>
      <c r="M165" s="363"/>
      <c r="P165" s="360" t="s">
        <v>535</v>
      </c>
      <c r="Q165" s="359">
        <f t="shared" si="34"/>
        <v>0</v>
      </c>
      <c r="R165" s="361">
        <f t="shared" si="35"/>
        <v>0</v>
      </c>
      <c r="S165" s="361">
        <f t="shared" si="36"/>
        <v>0</v>
      </c>
    </row>
    <row r="166" spans="1:19">
      <c r="A166" s="362"/>
      <c r="B166" s="363"/>
      <c r="C166" s="355"/>
      <c r="D166" s="363"/>
      <c r="E166" s="363"/>
      <c r="F166" s="363"/>
      <c r="G166" s="363"/>
      <c r="H166" s="363"/>
      <c r="I166" s="354"/>
      <c r="J166" s="363"/>
      <c r="K166" s="364"/>
      <c r="L166" s="363"/>
      <c r="M166" s="363"/>
      <c r="P166" s="360" t="s">
        <v>12</v>
      </c>
      <c r="Q166" s="359">
        <f t="shared" si="34"/>
        <v>3</v>
      </c>
      <c r="R166" s="361">
        <f t="shared" si="35"/>
        <v>0.8571428571428571</v>
      </c>
      <c r="S166" s="361">
        <f t="shared" si="36"/>
        <v>0.17142857142857143</v>
      </c>
    </row>
    <row r="167" spans="1:19">
      <c r="A167" s="362"/>
      <c r="B167" s="363"/>
      <c r="C167" s="355"/>
      <c r="D167" s="363"/>
      <c r="E167" s="363"/>
      <c r="F167" s="363"/>
      <c r="G167" s="363"/>
      <c r="H167" s="363"/>
      <c r="I167" s="354"/>
      <c r="J167" s="363"/>
      <c r="K167" s="364"/>
      <c r="L167" s="363"/>
      <c r="M167" s="363"/>
      <c r="P167" s="360" t="s">
        <v>0</v>
      </c>
      <c r="Q167" s="359">
        <f>Q162+Q163+Q164+Q165+Q166</f>
        <v>3</v>
      </c>
      <c r="R167" s="361">
        <f t="shared" si="35"/>
        <v>0.8571428571428571</v>
      </c>
      <c r="S167" s="361">
        <f t="shared" si="36"/>
        <v>0.17142857142857143</v>
      </c>
    </row>
    <row r="168" spans="1:19" s="371" customFormat="1">
      <c r="A168" s="367"/>
      <c r="B168" s="368"/>
      <c r="C168" s="369"/>
      <c r="D168" s="368"/>
      <c r="E168" s="368"/>
      <c r="F168" s="368"/>
      <c r="G168" s="368"/>
      <c r="H168" s="368"/>
      <c r="I168" s="368"/>
      <c r="J168" s="368"/>
      <c r="K168" s="370"/>
      <c r="L168" s="368"/>
      <c r="M168" s="368"/>
      <c r="N168" s="369"/>
      <c r="O168" s="369"/>
      <c r="P168" s="369"/>
      <c r="Q168" s="369"/>
      <c r="R168" s="369"/>
      <c r="S168" s="369"/>
    </row>
    <row r="169" spans="1:19">
      <c r="A169" s="353">
        <v>9</v>
      </c>
      <c r="B169" s="354" t="s">
        <v>1599</v>
      </c>
      <c r="C169" s="355">
        <v>2015</v>
      </c>
      <c r="D169" s="354" t="s">
        <v>1600</v>
      </c>
      <c r="E169" s="354" t="s">
        <v>1601</v>
      </c>
      <c r="F169" s="354" t="s">
        <v>1602</v>
      </c>
      <c r="G169" s="357">
        <v>35.143424000000003</v>
      </c>
      <c r="H169" s="357">
        <v>-78.941102000000001</v>
      </c>
      <c r="I169" s="354" t="str">
        <f t="shared" ref="I169:I232" si="37">CONCATENATE(G169,",", H169)</f>
        <v>35.143424,-78.941102</v>
      </c>
      <c r="J169" s="354" t="s">
        <v>1603</v>
      </c>
      <c r="K169" s="364" t="str">
        <f t="shared" ref="K169:K181" si="38">IF(ISNUMBER(SEARCH("No Injury Reported",L169)),"No","Yes")</f>
        <v>Yes</v>
      </c>
      <c r="L169" s="354" t="s">
        <v>1604</v>
      </c>
      <c r="M169" s="354" t="s">
        <v>907</v>
      </c>
      <c r="N169" s="359" t="s">
        <v>827</v>
      </c>
      <c r="O169" s="359" t="s">
        <v>534</v>
      </c>
      <c r="P169" s="360" t="s">
        <v>532</v>
      </c>
      <c r="Q169" s="359">
        <f>COUNTIF($O$169:$O$244, P169)</f>
        <v>0</v>
      </c>
      <c r="R169" s="361">
        <f>Q169/3.5</f>
        <v>0</v>
      </c>
      <c r="S169" s="361">
        <f>R169*0.2</f>
        <v>0</v>
      </c>
    </row>
    <row r="170" spans="1:19">
      <c r="A170" s="353">
        <v>9</v>
      </c>
      <c r="B170" s="354" t="s">
        <v>1599</v>
      </c>
      <c r="C170" s="355">
        <v>2015</v>
      </c>
      <c r="D170" s="354" t="s">
        <v>1600</v>
      </c>
      <c r="E170" s="354" t="s">
        <v>1601</v>
      </c>
      <c r="F170" s="354" t="s">
        <v>1602</v>
      </c>
      <c r="G170" s="357">
        <v>35.143424000000003</v>
      </c>
      <c r="H170" s="357">
        <v>-78.941102000000001</v>
      </c>
      <c r="I170" s="354" t="str">
        <f t="shared" si="37"/>
        <v>35.143424,-78.941102</v>
      </c>
      <c r="J170" s="354" t="s">
        <v>1603</v>
      </c>
      <c r="K170" s="364" t="str">
        <f t="shared" si="38"/>
        <v>No</v>
      </c>
      <c r="L170" s="354" t="s">
        <v>803</v>
      </c>
      <c r="M170" s="354" t="s">
        <v>803</v>
      </c>
      <c r="N170" s="359" t="s">
        <v>827</v>
      </c>
      <c r="O170" s="359" t="s">
        <v>12</v>
      </c>
      <c r="P170" s="360" t="s">
        <v>533</v>
      </c>
      <c r="Q170" s="359">
        <f t="shared" ref="Q170:Q173" si="39">COUNTIF($O$169:$O$244, P170)</f>
        <v>3</v>
      </c>
      <c r="R170" s="361">
        <f t="shared" ref="R170:R174" si="40">Q170/3.5</f>
        <v>0.8571428571428571</v>
      </c>
      <c r="S170" s="361">
        <f t="shared" ref="S170:S174" si="41">R170*0.2</f>
        <v>0.17142857142857143</v>
      </c>
    </row>
    <row r="171" spans="1:19">
      <c r="A171" s="353">
        <v>9</v>
      </c>
      <c r="B171" s="354" t="s">
        <v>1599</v>
      </c>
      <c r="C171" s="355">
        <v>2015</v>
      </c>
      <c r="D171" s="354" t="s">
        <v>1600</v>
      </c>
      <c r="E171" s="354" t="s">
        <v>1601</v>
      </c>
      <c r="F171" s="354" t="s">
        <v>1602</v>
      </c>
      <c r="G171" s="357">
        <v>35.143424000000003</v>
      </c>
      <c r="H171" s="357">
        <v>-78.941102000000001</v>
      </c>
      <c r="I171" s="354" t="str">
        <f t="shared" si="37"/>
        <v>35.143424,-78.941102</v>
      </c>
      <c r="J171" s="354" t="s">
        <v>1253</v>
      </c>
      <c r="K171" s="364" t="str">
        <f t="shared" si="38"/>
        <v>Yes</v>
      </c>
      <c r="L171" s="354" t="s">
        <v>1605</v>
      </c>
      <c r="M171" s="354" t="s">
        <v>871</v>
      </c>
      <c r="N171" s="359" t="s">
        <v>812</v>
      </c>
      <c r="O171" s="359" t="s">
        <v>533</v>
      </c>
      <c r="P171" s="360" t="s">
        <v>534</v>
      </c>
      <c r="Q171" s="359">
        <f t="shared" si="39"/>
        <v>8</v>
      </c>
      <c r="R171" s="361">
        <f t="shared" si="40"/>
        <v>2.2857142857142856</v>
      </c>
      <c r="S171" s="361">
        <f t="shared" si="41"/>
        <v>0.45714285714285713</v>
      </c>
    </row>
    <row r="172" spans="1:19">
      <c r="A172" s="353">
        <v>9</v>
      </c>
      <c r="B172" s="354" t="s">
        <v>1606</v>
      </c>
      <c r="C172" s="355">
        <v>2015</v>
      </c>
      <c r="D172" s="354" t="s">
        <v>914</v>
      </c>
      <c r="E172" s="354" t="s">
        <v>1607</v>
      </c>
      <c r="F172" s="354" t="s">
        <v>1608</v>
      </c>
      <c r="G172" s="357">
        <v>35.144477000000002</v>
      </c>
      <c r="H172" s="357">
        <v>-78.952560000000005</v>
      </c>
      <c r="I172" s="354" t="str">
        <f t="shared" si="37"/>
        <v>35.144477,-78.95256</v>
      </c>
      <c r="J172" s="354" t="s">
        <v>1609</v>
      </c>
      <c r="K172" s="364" t="str">
        <f t="shared" si="38"/>
        <v>No</v>
      </c>
      <c r="L172" s="354" t="s">
        <v>803</v>
      </c>
      <c r="M172" s="354" t="s">
        <v>803</v>
      </c>
      <c r="N172" s="359" t="s">
        <v>812</v>
      </c>
      <c r="O172" s="359" t="s">
        <v>12</v>
      </c>
      <c r="P172" s="360" t="s">
        <v>535</v>
      </c>
      <c r="Q172" s="359">
        <f t="shared" si="39"/>
        <v>0</v>
      </c>
      <c r="R172" s="361">
        <f t="shared" si="40"/>
        <v>0</v>
      </c>
      <c r="S172" s="361">
        <f t="shared" si="41"/>
        <v>0</v>
      </c>
    </row>
    <row r="173" spans="1:19">
      <c r="A173" s="362">
        <v>9</v>
      </c>
      <c r="B173" s="363" t="s">
        <v>1610</v>
      </c>
      <c r="C173" s="359">
        <v>2015</v>
      </c>
      <c r="D173" s="363" t="s">
        <v>1611</v>
      </c>
      <c r="E173" s="363" t="s">
        <v>1094</v>
      </c>
      <c r="F173" s="363" t="s">
        <v>1612</v>
      </c>
      <c r="G173" s="363" t="s">
        <v>1613</v>
      </c>
      <c r="H173" s="363" t="s">
        <v>1614</v>
      </c>
      <c r="I173" s="354" t="str">
        <f t="shared" si="37"/>
        <v>35.14451,-78.95419</v>
      </c>
      <c r="J173" s="363" t="s">
        <v>811</v>
      </c>
      <c r="K173" s="364" t="str">
        <f t="shared" si="38"/>
        <v>No</v>
      </c>
      <c r="L173" s="363" t="s">
        <v>803</v>
      </c>
      <c r="M173" s="363" t="s">
        <v>803</v>
      </c>
      <c r="N173" s="359" t="s">
        <v>812</v>
      </c>
      <c r="O173" s="359" t="s">
        <v>12</v>
      </c>
      <c r="P173" s="360" t="s">
        <v>12</v>
      </c>
      <c r="Q173" s="359">
        <f t="shared" si="39"/>
        <v>65</v>
      </c>
      <c r="R173" s="361">
        <f t="shared" si="40"/>
        <v>18.571428571428573</v>
      </c>
      <c r="S173" s="361">
        <f t="shared" si="41"/>
        <v>3.7142857142857149</v>
      </c>
    </row>
    <row r="174" spans="1:19">
      <c r="A174" s="362">
        <v>9</v>
      </c>
      <c r="B174" s="363" t="s">
        <v>1615</v>
      </c>
      <c r="C174" s="359">
        <v>2015</v>
      </c>
      <c r="D174" s="363" t="s">
        <v>1616</v>
      </c>
      <c r="E174" s="363" t="s">
        <v>1617</v>
      </c>
      <c r="F174" s="363" t="s">
        <v>1618</v>
      </c>
      <c r="G174" s="363" t="s">
        <v>1619</v>
      </c>
      <c r="H174" s="363" t="s">
        <v>1620</v>
      </c>
      <c r="I174" s="354" t="str">
        <f t="shared" si="37"/>
        <v>35.142091,-78.929709</v>
      </c>
      <c r="J174" s="363" t="s">
        <v>1621</v>
      </c>
      <c r="K174" s="364" t="str">
        <f t="shared" si="38"/>
        <v>No</v>
      </c>
      <c r="L174" s="363" t="s">
        <v>803</v>
      </c>
      <c r="M174" s="363" t="s">
        <v>803</v>
      </c>
      <c r="N174" s="359" t="s">
        <v>920</v>
      </c>
      <c r="O174" s="359" t="s">
        <v>12</v>
      </c>
      <c r="P174" s="360" t="s">
        <v>0</v>
      </c>
      <c r="Q174" s="359">
        <f>Q169+Q170+Q171+Q172+Q173</f>
        <v>76</v>
      </c>
      <c r="R174" s="361">
        <f t="shared" si="40"/>
        <v>21.714285714285715</v>
      </c>
      <c r="S174" s="361">
        <f t="shared" si="41"/>
        <v>4.3428571428571434</v>
      </c>
    </row>
    <row r="175" spans="1:19">
      <c r="A175" s="353">
        <v>9</v>
      </c>
      <c r="B175" s="354" t="s">
        <v>1622</v>
      </c>
      <c r="C175" s="355">
        <v>2015</v>
      </c>
      <c r="D175" s="354" t="s">
        <v>1250</v>
      </c>
      <c r="E175" s="354" t="s">
        <v>1623</v>
      </c>
      <c r="F175" s="354" t="s">
        <v>1624</v>
      </c>
      <c r="G175" s="357">
        <v>35.144150000000003</v>
      </c>
      <c r="H175" s="357">
        <v>-78.950029999999998</v>
      </c>
      <c r="I175" s="354" t="str">
        <f t="shared" si="37"/>
        <v>35.14415,-78.95003</v>
      </c>
      <c r="J175" s="354" t="s">
        <v>1625</v>
      </c>
      <c r="K175" s="364" t="str">
        <f t="shared" si="38"/>
        <v>No</v>
      </c>
      <c r="L175" s="354" t="s">
        <v>803</v>
      </c>
      <c r="M175" s="354" t="s">
        <v>803</v>
      </c>
      <c r="N175" s="359" t="s">
        <v>812</v>
      </c>
      <c r="O175" s="359" t="s">
        <v>12</v>
      </c>
      <c r="S175" s="359"/>
    </row>
    <row r="176" spans="1:19">
      <c r="A176" s="362">
        <v>9</v>
      </c>
      <c r="B176" s="363" t="s">
        <v>1626</v>
      </c>
      <c r="C176" s="359">
        <v>2015</v>
      </c>
      <c r="D176" s="363" t="s">
        <v>1627</v>
      </c>
      <c r="E176" s="363" t="s">
        <v>1628</v>
      </c>
      <c r="F176" s="363" t="s">
        <v>1629</v>
      </c>
      <c r="G176" s="363" t="s">
        <v>1630</v>
      </c>
      <c r="H176" s="363" t="s">
        <v>1631</v>
      </c>
      <c r="I176" s="354" t="str">
        <f t="shared" si="37"/>
        <v>35.14214,-78.93072</v>
      </c>
      <c r="J176" s="363" t="s">
        <v>1264</v>
      </c>
      <c r="K176" s="364" t="str">
        <f t="shared" si="38"/>
        <v>No</v>
      </c>
      <c r="L176" s="363" t="s">
        <v>803</v>
      </c>
      <c r="M176" s="363" t="s">
        <v>803</v>
      </c>
      <c r="N176" s="359" t="s">
        <v>812</v>
      </c>
      <c r="O176" s="359" t="s">
        <v>12</v>
      </c>
      <c r="S176" s="359"/>
    </row>
    <row r="177" spans="1:19">
      <c r="A177" s="362">
        <v>9</v>
      </c>
      <c r="B177" s="363" t="s">
        <v>1632</v>
      </c>
      <c r="C177" s="359">
        <v>2015</v>
      </c>
      <c r="D177" s="363" t="s">
        <v>1633</v>
      </c>
      <c r="E177" s="363" t="s">
        <v>1634</v>
      </c>
      <c r="F177" s="363" t="s">
        <v>1635</v>
      </c>
      <c r="G177" s="363" t="s">
        <v>1636</v>
      </c>
      <c r="H177" s="363" t="s">
        <v>1637</v>
      </c>
      <c r="I177" s="354" t="str">
        <f t="shared" si="37"/>
        <v>35.14338,-78.94130</v>
      </c>
      <c r="J177" s="363" t="s">
        <v>1264</v>
      </c>
      <c r="K177" s="364" t="str">
        <f t="shared" si="38"/>
        <v>No</v>
      </c>
      <c r="L177" s="363" t="s">
        <v>803</v>
      </c>
      <c r="M177" s="363" t="s">
        <v>803</v>
      </c>
      <c r="N177" s="359" t="s">
        <v>812</v>
      </c>
      <c r="O177" s="359" t="s">
        <v>12</v>
      </c>
      <c r="S177" s="359"/>
    </row>
    <row r="178" spans="1:19">
      <c r="A178" s="353">
        <v>9</v>
      </c>
      <c r="B178" s="354" t="s">
        <v>1638</v>
      </c>
      <c r="C178" s="355">
        <v>2015</v>
      </c>
      <c r="D178" s="354" t="s">
        <v>1639</v>
      </c>
      <c r="E178" s="354" t="s">
        <v>1296</v>
      </c>
      <c r="F178" s="354" t="s">
        <v>1640</v>
      </c>
      <c r="G178" s="354" t="s">
        <v>1641</v>
      </c>
      <c r="H178" s="357">
        <v>-78.941129000000004</v>
      </c>
      <c r="I178" s="354" t="str">
        <f t="shared" si="37"/>
        <v>35.143441,-78.941129</v>
      </c>
      <c r="J178" s="354" t="s">
        <v>1642</v>
      </c>
      <c r="K178" s="358" t="str">
        <f t="shared" si="38"/>
        <v>No</v>
      </c>
      <c r="L178" s="354" t="s">
        <v>803</v>
      </c>
      <c r="M178" s="354" t="s">
        <v>803</v>
      </c>
      <c r="N178" s="359" t="s">
        <v>920</v>
      </c>
      <c r="O178" s="359" t="s">
        <v>12</v>
      </c>
      <c r="S178" s="359"/>
    </row>
    <row r="179" spans="1:19">
      <c r="A179" s="362">
        <v>9</v>
      </c>
      <c r="B179" s="363" t="s">
        <v>1643</v>
      </c>
      <c r="C179" s="359">
        <v>2015</v>
      </c>
      <c r="D179" s="363" t="s">
        <v>1644</v>
      </c>
      <c r="E179" s="363" t="s">
        <v>1645</v>
      </c>
      <c r="F179" s="363" t="s">
        <v>1635</v>
      </c>
      <c r="G179" s="363" t="s">
        <v>1646</v>
      </c>
      <c r="H179" s="363" t="s">
        <v>1647</v>
      </c>
      <c r="I179" s="354" t="str">
        <f t="shared" si="37"/>
        <v>35.143444,-78.941000</v>
      </c>
      <c r="J179" s="363" t="s">
        <v>1270</v>
      </c>
      <c r="K179" s="364" t="str">
        <f t="shared" si="38"/>
        <v>Yes</v>
      </c>
      <c r="L179" s="363" t="s">
        <v>907</v>
      </c>
      <c r="M179" s="363" t="s">
        <v>907</v>
      </c>
      <c r="N179" s="359" t="s">
        <v>804</v>
      </c>
      <c r="O179" s="359" t="s">
        <v>534</v>
      </c>
      <c r="S179" s="359"/>
    </row>
    <row r="180" spans="1:19">
      <c r="A180" s="362">
        <v>9</v>
      </c>
      <c r="B180" s="363" t="s">
        <v>1648</v>
      </c>
      <c r="C180" s="359">
        <v>2015</v>
      </c>
      <c r="D180" s="363" t="s">
        <v>1649</v>
      </c>
      <c r="E180" s="363" t="s">
        <v>1529</v>
      </c>
      <c r="F180" s="363" t="s">
        <v>1650</v>
      </c>
      <c r="G180" s="363" t="s">
        <v>1651</v>
      </c>
      <c r="H180" s="363" t="s">
        <v>1652</v>
      </c>
      <c r="I180" s="354" t="str">
        <f t="shared" si="37"/>
        <v>35.14337,-78.94117</v>
      </c>
      <c r="J180" s="363" t="s">
        <v>1653</v>
      </c>
      <c r="K180" s="364" t="str">
        <f t="shared" si="38"/>
        <v>No</v>
      </c>
      <c r="L180" s="363" t="s">
        <v>803</v>
      </c>
      <c r="M180" s="363" t="s">
        <v>803</v>
      </c>
      <c r="N180" s="359" t="s">
        <v>812</v>
      </c>
      <c r="O180" s="359" t="s">
        <v>12</v>
      </c>
      <c r="S180" s="359"/>
    </row>
    <row r="181" spans="1:19" s="365" customFormat="1">
      <c r="A181" s="362">
        <v>9</v>
      </c>
      <c r="B181" s="363" t="s">
        <v>1654</v>
      </c>
      <c r="C181" s="359">
        <v>2015</v>
      </c>
      <c r="D181" s="363" t="s">
        <v>1655</v>
      </c>
      <c r="E181" s="363" t="s">
        <v>118</v>
      </c>
      <c r="F181" s="363" t="s">
        <v>1656</v>
      </c>
      <c r="G181" s="363" t="s">
        <v>1657</v>
      </c>
      <c r="H181" s="363" t="s">
        <v>1658</v>
      </c>
      <c r="I181" s="354" t="str">
        <f t="shared" si="37"/>
        <v>35.14463,-78.92597</v>
      </c>
      <c r="J181" s="363" t="s">
        <v>1659</v>
      </c>
      <c r="K181" s="364" t="str">
        <f t="shared" si="38"/>
        <v>Yes</v>
      </c>
      <c r="L181" s="363" t="s">
        <v>1660</v>
      </c>
      <c r="M181" s="363" t="s">
        <v>1661</v>
      </c>
      <c r="N181" s="359" t="s">
        <v>827</v>
      </c>
      <c r="O181" s="359" t="s">
        <v>533</v>
      </c>
      <c r="P181" s="359"/>
      <c r="Q181" s="359"/>
      <c r="R181" s="359"/>
      <c r="S181" s="359"/>
    </row>
    <row r="182" spans="1:19">
      <c r="A182" s="362">
        <v>9</v>
      </c>
      <c r="B182" s="363" t="s">
        <v>1662</v>
      </c>
      <c r="C182" s="359">
        <v>2015</v>
      </c>
      <c r="D182" s="363" t="s">
        <v>1663</v>
      </c>
      <c r="E182" s="363" t="s">
        <v>1664</v>
      </c>
      <c r="F182" s="363" t="s">
        <v>1665</v>
      </c>
      <c r="G182" s="363" t="s">
        <v>1666</v>
      </c>
      <c r="H182" s="363" t="s">
        <v>1667</v>
      </c>
      <c r="I182" s="354" t="str">
        <f t="shared" si="37"/>
        <v>35.14234,-78.93178</v>
      </c>
      <c r="J182" s="363" t="s">
        <v>826</v>
      </c>
      <c r="K182" s="364" t="s">
        <v>1053</v>
      </c>
      <c r="L182" s="363" t="s">
        <v>1054</v>
      </c>
      <c r="M182" s="363" t="s">
        <v>1054</v>
      </c>
      <c r="N182" s="359" t="s">
        <v>827</v>
      </c>
      <c r="O182" s="359" t="s">
        <v>12</v>
      </c>
      <c r="S182" s="359"/>
    </row>
    <row r="183" spans="1:19">
      <c r="A183" s="362">
        <v>9</v>
      </c>
      <c r="B183" s="363" t="s">
        <v>1668</v>
      </c>
      <c r="C183" s="359">
        <v>2015</v>
      </c>
      <c r="D183" s="363" t="s">
        <v>1669</v>
      </c>
      <c r="E183" s="363" t="s">
        <v>1670</v>
      </c>
      <c r="F183" s="363" t="s">
        <v>1671</v>
      </c>
      <c r="G183" s="363" t="s">
        <v>1672</v>
      </c>
      <c r="H183" s="363" t="s">
        <v>1673</v>
      </c>
      <c r="I183" s="354" t="str">
        <f t="shared" si="37"/>
        <v>35.14383,-78.95000</v>
      </c>
      <c r="J183" s="363" t="s">
        <v>1264</v>
      </c>
      <c r="K183" s="364" t="str">
        <f t="shared" ref="K183:K221" si="42">IF(ISNUMBER(SEARCH("No Injury Reported",L183)),"No","Yes")</f>
        <v>No</v>
      </c>
      <c r="L183" s="363" t="s">
        <v>803</v>
      </c>
      <c r="M183" s="363" t="s">
        <v>803</v>
      </c>
      <c r="N183" s="359" t="s">
        <v>812</v>
      </c>
      <c r="O183" s="359" t="s">
        <v>12</v>
      </c>
      <c r="S183" s="359"/>
    </row>
    <row r="184" spans="1:19">
      <c r="A184" s="362">
        <v>9</v>
      </c>
      <c r="B184" s="363" t="s">
        <v>1674</v>
      </c>
      <c r="C184" s="359">
        <v>2015</v>
      </c>
      <c r="D184" s="363" t="s">
        <v>1675</v>
      </c>
      <c r="E184" s="363" t="s">
        <v>1676</v>
      </c>
      <c r="F184" s="363" t="s">
        <v>1629</v>
      </c>
      <c r="G184" s="363" t="s">
        <v>1677</v>
      </c>
      <c r="H184" s="363" t="s">
        <v>1678</v>
      </c>
      <c r="I184" s="354" t="str">
        <f t="shared" si="37"/>
        <v>35.14202,-78.93024</v>
      </c>
      <c r="J184" s="363" t="s">
        <v>826</v>
      </c>
      <c r="K184" s="364" t="str">
        <f t="shared" si="42"/>
        <v>Yes</v>
      </c>
      <c r="L184" s="363" t="s">
        <v>1679</v>
      </c>
      <c r="M184" s="363" t="s">
        <v>907</v>
      </c>
      <c r="N184" s="359" t="s">
        <v>827</v>
      </c>
      <c r="O184" s="359" t="s">
        <v>533</v>
      </c>
      <c r="S184" s="359"/>
    </row>
    <row r="185" spans="1:19">
      <c r="A185" s="353">
        <v>9</v>
      </c>
      <c r="B185" s="354" t="s">
        <v>1680</v>
      </c>
      <c r="C185" s="355">
        <v>2015</v>
      </c>
      <c r="D185" s="354" t="s">
        <v>1681</v>
      </c>
      <c r="E185" s="354" t="s">
        <v>1682</v>
      </c>
      <c r="F185" s="354" t="s">
        <v>1683</v>
      </c>
      <c r="G185" s="354" t="s">
        <v>1684</v>
      </c>
      <c r="H185" s="354" t="s">
        <v>1685</v>
      </c>
      <c r="I185" s="354" t="str">
        <f t="shared" si="37"/>
        <v>35.14442,-78.95290</v>
      </c>
      <c r="J185" s="354" t="s">
        <v>1052</v>
      </c>
      <c r="K185" s="358" t="str">
        <f t="shared" si="42"/>
        <v>No</v>
      </c>
      <c r="L185" s="354" t="s">
        <v>803</v>
      </c>
      <c r="M185" s="354" t="s">
        <v>803</v>
      </c>
      <c r="N185" s="359" t="s">
        <v>920</v>
      </c>
      <c r="O185" s="359" t="s">
        <v>12</v>
      </c>
      <c r="S185" s="359"/>
    </row>
    <row r="186" spans="1:19">
      <c r="A186" s="362">
        <v>9</v>
      </c>
      <c r="B186" s="363" t="s">
        <v>1680</v>
      </c>
      <c r="C186" s="359">
        <v>2015</v>
      </c>
      <c r="D186" s="363" t="s">
        <v>1681</v>
      </c>
      <c r="E186" s="363" t="s">
        <v>1682</v>
      </c>
      <c r="F186" s="363" t="s">
        <v>1683</v>
      </c>
      <c r="G186" s="363" t="s">
        <v>1684</v>
      </c>
      <c r="H186" s="363" t="s">
        <v>1685</v>
      </c>
      <c r="I186" s="354" t="str">
        <f t="shared" si="37"/>
        <v>35.14442,-78.95290</v>
      </c>
      <c r="J186" s="363" t="s">
        <v>1474</v>
      </c>
      <c r="K186" s="364" t="str">
        <f t="shared" si="42"/>
        <v>No</v>
      </c>
      <c r="L186" s="363" t="s">
        <v>803</v>
      </c>
      <c r="M186" s="363" t="s">
        <v>803</v>
      </c>
      <c r="N186" s="359" t="s">
        <v>827</v>
      </c>
      <c r="O186" s="359" t="s">
        <v>12</v>
      </c>
      <c r="S186" s="359"/>
    </row>
    <row r="187" spans="1:19">
      <c r="A187" s="362">
        <v>9</v>
      </c>
      <c r="B187" s="363" t="s">
        <v>1686</v>
      </c>
      <c r="C187" s="359">
        <v>2015</v>
      </c>
      <c r="D187" s="363" t="s">
        <v>1687</v>
      </c>
      <c r="E187" s="363" t="s">
        <v>1362</v>
      </c>
      <c r="F187" s="363" t="s">
        <v>1635</v>
      </c>
      <c r="G187" s="363" t="s">
        <v>1688</v>
      </c>
      <c r="H187" s="363" t="s">
        <v>1652</v>
      </c>
      <c r="I187" s="354" t="str">
        <f t="shared" si="37"/>
        <v>35.14325,-78.94117</v>
      </c>
      <c r="J187" s="363" t="s">
        <v>1264</v>
      </c>
      <c r="K187" s="364" t="str">
        <f t="shared" si="42"/>
        <v>No</v>
      </c>
      <c r="L187" s="363" t="s">
        <v>803</v>
      </c>
      <c r="M187" s="363" t="s">
        <v>803</v>
      </c>
      <c r="N187" s="359" t="s">
        <v>812</v>
      </c>
      <c r="O187" s="359" t="s">
        <v>12</v>
      </c>
      <c r="S187" s="359"/>
    </row>
    <row r="188" spans="1:19">
      <c r="A188" s="362">
        <v>9</v>
      </c>
      <c r="B188" s="363" t="s">
        <v>1689</v>
      </c>
      <c r="C188" s="359">
        <v>2015</v>
      </c>
      <c r="D188" s="363" t="s">
        <v>1690</v>
      </c>
      <c r="E188" s="363" t="s">
        <v>1691</v>
      </c>
      <c r="F188" s="363" t="s">
        <v>1692</v>
      </c>
      <c r="G188" s="363" t="s">
        <v>1693</v>
      </c>
      <c r="H188" s="363" t="s">
        <v>1694</v>
      </c>
      <c r="I188" s="354" t="str">
        <f t="shared" si="37"/>
        <v>35.144492,-78.953023</v>
      </c>
      <c r="J188" s="363" t="s">
        <v>1695</v>
      </c>
      <c r="K188" s="364" t="str">
        <f t="shared" si="42"/>
        <v>No</v>
      </c>
      <c r="L188" s="363" t="s">
        <v>803</v>
      </c>
      <c r="M188" s="363" t="s">
        <v>803</v>
      </c>
      <c r="N188" s="359" t="s">
        <v>1501</v>
      </c>
      <c r="O188" s="359" t="s">
        <v>12</v>
      </c>
      <c r="S188" s="359"/>
    </row>
    <row r="189" spans="1:19">
      <c r="A189" s="353">
        <v>9</v>
      </c>
      <c r="B189" s="354" t="s">
        <v>1696</v>
      </c>
      <c r="C189" s="355">
        <v>2016</v>
      </c>
      <c r="D189" s="354" t="s">
        <v>1697</v>
      </c>
      <c r="E189" s="354" t="s">
        <v>1698</v>
      </c>
      <c r="F189" s="354" t="s">
        <v>1699</v>
      </c>
      <c r="G189" s="357">
        <v>35.144660000000002</v>
      </c>
      <c r="H189" s="357">
        <v>-78.952830000000006</v>
      </c>
      <c r="I189" s="354" t="str">
        <f t="shared" si="37"/>
        <v>35.14466,-78.95283</v>
      </c>
      <c r="J189" s="354" t="s">
        <v>1387</v>
      </c>
      <c r="K189" s="364" t="str">
        <f t="shared" si="42"/>
        <v>No</v>
      </c>
      <c r="L189" s="354" t="s">
        <v>803</v>
      </c>
      <c r="M189" s="354" t="s">
        <v>803</v>
      </c>
      <c r="N189" s="359" t="s">
        <v>929</v>
      </c>
      <c r="O189" s="359" t="s">
        <v>12</v>
      </c>
      <c r="S189" s="359"/>
    </row>
    <row r="190" spans="1:19">
      <c r="A190" s="362">
        <v>9</v>
      </c>
      <c r="B190" s="363" t="s">
        <v>1700</v>
      </c>
      <c r="C190" s="359">
        <v>2016</v>
      </c>
      <c r="D190" s="363" t="s">
        <v>1701</v>
      </c>
      <c r="E190" s="363" t="s">
        <v>1702</v>
      </c>
      <c r="F190" s="363" t="s">
        <v>1699</v>
      </c>
      <c r="G190" s="363" t="s">
        <v>1703</v>
      </c>
      <c r="H190" s="363" t="s">
        <v>1704</v>
      </c>
      <c r="I190" s="354" t="str">
        <f t="shared" si="37"/>
        <v>35.14476,-78.95404</v>
      </c>
      <c r="J190" s="363" t="s">
        <v>1307</v>
      </c>
      <c r="K190" s="364" t="str">
        <f t="shared" si="42"/>
        <v>No</v>
      </c>
      <c r="L190" s="363" t="s">
        <v>803</v>
      </c>
      <c r="M190" s="363" t="s">
        <v>803</v>
      </c>
      <c r="N190" s="359" t="s">
        <v>812</v>
      </c>
      <c r="O190" s="359" t="s">
        <v>12</v>
      </c>
      <c r="S190" s="359"/>
    </row>
    <row r="191" spans="1:19">
      <c r="A191" s="353">
        <v>9</v>
      </c>
      <c r="B191" s="354" t="s">
        <v>1705</v>
      </c>
      <c r="C191" s="355">
        <v>2016</v>
      </c>
      <c r="D191" s="354" t="s">
        <v>1706</v>
      </c>
      <c r="E191" s="354" t="s">
        <v>999</v>
      </c>
      <c r="F191" s="354" t="s">
        <v>1707</v>
      </c>
      <c r="G191" s="357">
        <v>35.144195000000003</v>
      </c>
      <c r="H191" s="357">
        <v>-78.949740000000006</v>
      </c>
      <c r="I191" s="354" t="str">
        <f t="shared" si="37"/>
        <v>35.144195,-78.94974</v>
      </c>
      <c r="J191" s="354" t="s">
        <v>1307</v>
      </c>
      <c r="K191" s="364" t="str">
        <f t="shared" si="42"/>
        <v>No</v>
      </c>
      <c r="L191" s="354" t="s">
        <v>803</v>
      </c>
      <c r="M191" s="354" t="s">
        <v>803</v>
      </c>
      <c r="N191" s="359" t="s">
        <v>812</v>
      </c>
      <c r="O191" s="359" t="s">
        <v>12</v>
      </c>
      <c r="S191" s="359"/>
    </row>
    <row r="192" spans="1:19">
      <c r="A192" s="353">
        <v>9</v>
      </c>
      <c r="B192" s="357" t="s">
        <v>1708</v>
      </c>
      <c r="C192" s="355">
        <v>2016</v>
      </c>
      <c r="D192" s="357" t="s">
        <v>1709</v>
      </c>
      <c r="E192" s="357" t="s">
        <v>1380</v>
      </c>
      <c r="F192" s="357" t="s">
        <v>1624</v>
      </c>
      <c r="G192" s="357" t="s">
        <v>1710</v>
      </c>
      <c r="H192" s="357" t="s">
        <v>1711</v>
      </c>
      <c r="I192" s="357" t="str">
        <f t="shared" si="37"/>
        <v>35.14446,-78.95293</v>
      </c>
      <c r="J192" s="357" t="s">
        <v>1712</v>
      </c>
      <c r="K192" s="364" t="str">
        <f t="shared" si="42"/>
        <v>No</v>
      </c>
      <c r="L192" s="357" t="s">
        <v>803</v>
      </c>
      <c r="M192" s="357" t="s">
        <v>803</v>
      </c>
      <c r="N192" s="359" t="s">
        <v>1501</v>
      </c>
      <c r="O192" s="359" t="s">
        <v>12</v>
      </c>
      <c r="S192" s="359"/>
    </row>
    <row r="193" spans="1:19" s="365" customFormat="1">
      <c r="A193" s="362">
        <v>9</v>
      </c>
      <c r="B193" s="363" t="s">
        <v>1713</v>
      </c>
      <c r="C193" s="359">
        <v>2016</v>
      </c>
      <c r="D193" s="363" t="s">
        <v>1714</v>
      </c>
      <c r="E193" s="363" t="s">
        <v>1715</v>
      </c>
      <c r="F193" s="363" t="s">
        <v>1707</v>
      </c>
      <c r="G193" s="363" t="s">
        <v>1710</v>
      </c>
      <c r="H193" s="363" t="s">
        <v>1716</v>
      </c>
      <c r="I193" s="354" t="str">
        <f t="shared" si="37"/>
        <v>35.14446,-78.95320</v>
      </c>
      <c r="J193" s="363" t="s">
        <v>1264</v>
      </c>
      <c r="K193" s="364" t="str">
        <f t="shared" si="42"/>
        <v>Yes</v>
      </c>
      <c r="L193" s="363" t="s">
        <v>871</v>
      </c>
      <c r="M193" s="363" t="s">
        <v>1022</v>
      </c>
      <c r="N193" s="359" t="s">
        <v>812</v>
      </c>
      <c r="O193" s="359" t="s">
        <v>534</v>
      </c>
      <c r="P193" s="359"/>
      <c r="Q193" s="359"/>
      <c r="R193" s="359"/>
      <c r="S193" s="359"/>
    </row>
    <row r="194" spans="1:19">
      <c r="A194" s="362">
        <v>9</v>
      </c>
      <c r="B194" s="363" t="s">
        <v>1717</v>
      </c>
      <c r="C194" s="359">
        <v>2016</v>
      </c>
      <c r="D194" s="363" t="s">
        <v>1718</v>
      </c>
      <c r="E194" s="363" t="s">
        <v>1385</v>
      </c>
      <c r="F194" s="363" t="s">
        <v>1650</v>
      </c>
      <c r="G194" s="363" t="s">
        <v>1719</v>
      </c>
      <c r="H194" s="363" t="s">
        <v>1720</v>
      </c>
      <c r="I194" s="354" t="str">
        <f t="shared" si="37"/>
        <v>35.14349,-78.94152</v>
      </c>
      <c r="J194" s="363" t="s">
        <v>819</v>
      </c>
      <c r="K194" s="364" t="str">
        <f t="shared" si="42"/>
        <v>No</v>
      </c>
      <c r="L194" s="363" t="s">
        <v>803</v>
      </c>
      <c r="M194" s="363" t="s">
        <v>803</v>
      </c>
      <c r="N194" s="359" t="s">
        <v>812</v>
      </c>
      <c r="O194" s="359" t="s">
        <v>12</v>
      </c>
      <c r="S194" s="359"/>
    </row>
    <row r="195" spans="1:19">
      <c r="A195" s="362">
        <v>9</v>
      </c>
      <c r="B195" s="363" t="s">
        <v>1721</v>
      </c>
      <c r="C195" s="359">
        <v>2016</v>
      </c>
      <c r="D195" s="363" t="s">
        <v>1722</v>
      </c>
      <c r="E195" s="363" t="s">
        <v>1723</v>
      </c>
      <c r="F195" s="363" t="s">
        <v>1724</v>
      </c>
      <c r="G195" s="363" t="s">
        <v>1725</v>
      </c>
      <c r="H195" s="363" t="s">
        <v>1726</v>
      </c>
      <c r="I195" s="354" t="str">
        <f t="shared" si="37"/>
        <v>35.14419,-78.94985</v>
      </c>
      <c r="J195" s="363" t="s">
        <v>1712</v>
      </c>
      <c r="K195" s="364" t="str">
        <f t="shared" si="42"/>
        <v>No</v>
      </c>
      <c r="L195" s="363" t="s">
        <v>803</v>
      </c>
      <c r="M195" s="363" t="s">
        <v>803</v>
      </c>
      <c r="N195" s="359" t="s">
        <v>1501</v>
      </c>
      <c r="O195" s="359" t="s">
        <v>12</v>
      </c>
      <c r="S195" s="359"/>
    </row>
    <row r="196" spans="1:19" s="365" customFormat="1">
      <c r="A196" s="362">
        <v>9</v>
      </c>
      <c r="B196" s="363" t="s">
        <v>1727</v>
      </c>
      <c r="C196" s="359">
        <v>2016</v>
      </c>
      <c r="D196" s="363" t="s">
        <v>1728</v>
      </c>
      <c r="E196" s="363" t="s">
        <v>1729</v>
      </c>
      <c r="F196" s="363" t="s">
        <v>1707</v>
      </c>
      <c r="G196" s="363" t="s">
        <v>1730</v>
      </c>
      <c r="H196" s="366">
        <v>-78.948468000000005</v>
      </c>
      <c r="I196" s="354" t="str">
        <f t="shared" si="37"/>
        <v>35.144203,-78.948468</v>
      </c>
      <c r="J196" s="363" t="s">
        <v>819</v>
      </c>
      <c r="K196" s="364" t="str">
        <f t="shared" si="42"/>
        <v>No</v>
      </c>
      <c r="L196" s="363" t="s">
        <v>803</v>
      </c>
      <c r="M196" s="363" t="s">
        <v>803</v>
      </c>
      <c r="N196" s="359" t="s">
        <v>812</v>
      </c>
      <c r="O196" s="359" t="s">
        <v>12</v>
      </c>
      <c r="P196" s="359"/>
      <c r="Q196" s="359"/>
      <c r="R196" s="359"/>
      <c r="S196" s="359"/>
    </row>
    <row r="197" spans="1:19">
      <c r="A197" s="362">
        <v>9</v>
      </c>
      <c r="B197" s="363" t="s">
        <v>1731</v>
      </c>
      <c r="C197" s="359">
        <v>2016</v>
      </c>
      <c r="D197" s="363" t="s">
        <v>1143</v>
      </c>
      <c r="E197" s="363" t="s">
        <v>1732</v>
      </c>
      <c r="F197" s="363" t="s">
        <v>1733</v>
      </c>
      <c r="G197" s="363" t="s">
        <v>1734</v>
      </c>
      <c r="H197" s="363" t="s">
        <v>1735</v>
      </c>
      <c r="I197" s="354" t="str">
        <f t="shared" si="37"/>
        <v>35.14443,-78.95209</v>
      </c>
      <c r="J197" s="363" t="s">
        <v>1736</v>
      </c>
      <c r="K197" s="364" t="str">
        <f t="shared" si="42"/>
        <v>No</v>
      </c>
      <c r="L197" s="363" t="s">
        <v>803</v>
      </c>
      <c r="M197" s="363" t="s">
        <v>803</v>
      </c>
      <c r="N197" s="359" t="s">
        <v>1737</v>
      </c>
      <c r="O197" s="359" t="s">
        <v>12</v>
      </c>
      <c r="S197" s="359"/>
    </row>
    <row r="198" spans="1:19">
      <c r="A198" s="362">
        <v>9</v>
      </c>
      <c r="B198" s="363" t="s">
        <v>1738</v>
      </c>
      <c r="C198" s="359">
        <v>2016</v>
      </c>
      <c r="D198" s="363" t="s">
        <v>1739</v>
      </c>
      <c r="E198" s="363" t="s">
        <v>1607</v>
      </c>
      <c r="F198" s="363" t="s">
        <v>1740</v>
      </c>
      <c r="G198" s="363" t="s">
        <v>1741</v>
      </c>
      <c r="H198" s="363" t="s">
        <v>1742</v>
      </c>
      <c r="I198" s="354" t="str">
        <f t="shared" si="37"/>
        <v>35.144740,-78.954171</v>
      </c>
      <c r="J198" s="363" t="s">
        <v>1712</v>
      </c>
      <c r="K198" s="364" t="str">
        <f t="shared" si="42"/>
        <v>No</v>
      </c>
      <c r="L198" s="363" t="s">
        <v>803</v>
      </c>
      <c r="M198" s="363" t="s">
        <v>803</v>
      </c>
      <c r="N198" s="359" t="s">
        <v>1501</v>
      </c>
      <c r="O198" s="359" t="s">
        <v>12</v>
      </c>
      <c r="S198" s="359"/>
    </row>
    <row r="199" spans="1:19">
      <c r="A199" s="362">
        <v>9</v>
      </c>
      <c r="B199" s="363" t="s">
        <v>1743</v>
      </c>
      <c r="C199" s="359">
        <v>2016</v>
      </c>
      <c r="D199" s="363" t="s">
        <v>1744</v>
      </c>
      <c r="E199" s="363" t="s">
        <v>1745</v>
      </c>
      <c r="F199" s="363" t="s">
        <v>1746</v>
      </c>
      <c r="G199" s="363" t="s">
        <v>1747</v>
      </c>
      <c r="H199" s="363" t="s">
        <v>1748</v>
      </c>
      <c r="I199" s="354" t="str">
        <f t="shared" si="37"/>
        <v>35.14407,-78.94976</v>
      </c>
      <c r="J199" s="363" t="s">
        <v>1695</v>
      </c>
      <c r="K199" s="364" t="str">
        <f t="shared" si="42"/>
        <v>No</v>
      </c>
      <c r="L199" s="363" t="s">
        <v>803</v>
      </c>
      <c r="M199" s="363" t="s">
        <v>803</v>
      </c>
      <c r="N199" s="359" t="s">
        <v>1501</v>
      </c>
      <c r="O199" s="359" t="s">
        <v>12</v>
      </c>
      <c r="S199" s="359"/>
    </row>
    <row r="200" spans="1:19">
      <c r="A200" s="362">
        <v>9</v>
      </c>
      <c r="B200" s="363" t="s">
        <v>1749</v>
      </c>
      <c r="C200" s="359">
        <v>2016</v>
      </c>
      <c r="D200" s="363" t="s">
        <v>1750</v>
      </c>
      <c r="E200" s="363" t="s">
        <v>1187</v>
      </c>
      <c r="F200" s="363" t="s">
        <v>1751</v>
      </c>
      <c r="G200" s="363" t="s">
        <v>1752</v>
      </c>
      <c r="H200" s="363" t="s">
        <v>1753</v>
      </c>
      <c r="I200" s="354" t="str">
        <f t="shared" si="37"/>
        <v>35.144480,-78.953674</v>
      </c>
      <c r="J200" s="363" t="s">
        <v>819</v>
      </c>
      <c r="K200" s="364" t="str">
        <f t="shared" si="42"/>
        <v>No</v>
      </c>
      <c r="L200" s="363" t="s">
        <v>803</v>
      </c>
      <c r="M200" s="363" t="s">
        <v>803</v>
      </c>
      <c r="N200" s="359" t="s">
        <v>812</v>
      </c>
      <c r="O200" s="359" t="s">
        <v>12</v>
      </c>
      <c r="S200" s="359"/>
    </row>
    <row r="201" spans="1:19">
      <c r="A201" s="362">
        <v>9</v>
      </c>
      <c r="B201" s="363" t="s">
        <v>1754</v>
      </c>
      <c r="C201" s="359">
        <v>2016</v>
      </c>
      <c r="D201" s="363" t="s">
        <v>1755</v>
      </c>
      <c r="E201" s="363" t="s">
        <v>1756</v>
      </c>
      <c r="F201" s="363" t="s">
        <v>1757</v>
      </c>
      <c r="G201" s="363" t="s">
        <v>1758</v>
      </c>
      <c r="H201" s="363" t="s">
        <v>1759</v>
      </c>
      <c r="I201" s="354" t="str">
        <f t="shared" si="37"/>
        <v>35.143374,-78.941070</v>
      </c>
      <c r="J201" s="363" t="s">
        <v>1760</v>
      </c>
      <c r="K201" s="364" t="str">
        <f t="shared" si="42"/>
        <v>No</v>
      </c>
      <c r="L201" s="363" t="s">
        <v>803</v>
      </c>
      <c r="M201" s="363" t="s">
        <v>803</v>
      </c>
      <c r="N201" s="359" t="s">
        <v>804</v>
      </c>
      <c r="O201" s="359" t="s">
        <v>12</v>
      </c>
      <c r="S201" s="359"/>
    </row>
    <row r="202" spans="1:19">
      <c r="A202" s="362">
        <v>9</v>
      </c>
      <c r="B202" s="363" t="s">
        <v>1761</v>
      </c>
      <c r="C202" s="359">
        <v>2016</v>
      </c>
      <c r="D202" s="363" t="s">
        <v>1762</v>
      </c>
      <c r="E202" s="363" t="s">
        <v>1763</v>
      </c>
      <c r="F202" s="363" t="s">
        <v>1764</v>
      </c>
      <c r="G202" s="363" t="s">
        <v>1765</v>
      </c>
      <c r="H202" s="363" t="s">
        <v>1748</v>
      </c>
      <c r="I202" s="354" t="str">
        <f t="shared" si="37"/>
        <v>35.14418,-78.94976</v>
      </c>
      <c r="J202" s="363" t="s">
        <v>1712</v>
      </c>
      <c r="K202" s="364" t="str">
        <f t="shared" si="42"/>
        <v>No</v>
      </c>
      <c r="L202" s="363" t="s">
        <v>803</v>
      </c>
      <c r="M202" s="363" t="s">
        <v>803</v>
      </c>
      <c r="N202" s="359" t="s">
        <v>1501</v>
      </c>
      <c r="O202" s="359" t="s">
        <v>12</v>
      </c>
      <c r="S202" s="359"/>
    </row>
    <row r="203" spans="1:19" s="365" customFormat="1">
      <c r="A203" s="362">
        <v>9</v>
      </c>
      <c r="B203" s="363" t="s">
        <v>1766</v>
      </c>
      <c r="C203" s="359">
        <v>2016</v>
      </c>
      <c r="D203" s="363" t="s">
        <v>1767</v>
      </c>
      <c r="E203" s="363" t="s">
        <v>1768</v>
      </c>
      <c r="F203" s="363" t="s">
        <v>1769</v>
      </c>
      <c r="G203" s="363" t="s">
        <v>1770</v>
      </c>
      <c r="H203" s="363" t="s">
        <v>1771</v>
      </c>
      <c r="I203" s="354" t="str">
        <f t="shared" si="37"/>
        <v>35.144473,-78.953930</v>
      </c>
      <c r="J203" s="363" t="s">
        <v>1712</v>
      </c>
      <c r="K203" s="364" t="str">
        <f t="shared" si="42"/>
        <v>Yes</v>
      </c>
      <c r="L203" s="363" t="s">
        <v>907</v>
      </c>
      <c r="M203" s="363" t="s">
        <v>907</v>
      </c>
      <c r="N203" s="359" t="s">
        <v>1501</v>
      </c>
      <c r="O203" s="359" t="s">
        <v>534</v>
      </c>
      <c r="P203" s="359"/>
      <c r="Q203" s="359"/>
      <c r="R203" s="359"/>
      <c r="S203" s="359"/>
    </row>
    <row r="204" spans="1:19" s="365" customFormat="1">
      <c r="A204" s="362">
        <v>9</v>
      </c>
      <c r="B204" s="363" t="s">
        <v>1772</v>
      </c>
      <c r="C204" s="359">
        <v>2016</v>
      </c>
      <c r="D204" s="363" t="s">
        <v>1773</v>
      </c>
      <c r="E204" s="363" t="s">
        <v>1774</v>
      </c>
      <c r="F204" s="363" t="s">
        <v>1775</v>
      </c>
      <c r="G204" s="363" t="s">
        <v>1776</v>
      </c>
      <c r="H204" s="366">
        <v>-78.953468000000001</v>
      </c>
      <c r="I204" s="354" t="str">
        <f t="shared" si="37"/>
        <v>35.144382,-78.953468</v>
      </c>
      <c r="J204" s="363" t="s">
        <v>1178</v>
      </c>
      <c r="K204" s="364" t="str">
        <f t="shared" si="42"/>
        <v>No</v>
      </c>
      <c r="L204" s="363" t="s">
        <v>803</v>
      </c>
      <c r="M204" s="363" t="s">
        <v>803</v>
      </c>
      <c r="N204" s="359" t="s">
        <v>812</v>
      </c>
      <c r="O204" s="359" t="s">
        <v>12</v>
      </c>
      <c r="P204" s="359"/>
      <c r="Q204" s="359"/>
      <c r="R204" s="359"/>
      <c r="S204" s="359"/>
    </row>
    <row r="205" spans="1:19" s="365" customFormat="1">
      <c r="A205" s="362">
        <v>9</v>
      </c>
      <c r="B205" s="363" t="s">
        <v>1777</v>
      </c>
      <c r="C205" s="359">
        <v>2016</v>
      </c>
      <c r="D205" s="363" t="s">
        <v>1778</v>
      </c>
      <c r="E205" s="363" t="s">
        <v>1779</v>
      </c>
      <c r="F205" s="363" t="s">
        <v>1775</v>
      </c>
      <c r="G205" s="363" t="s">
        <v>1780</v>
      </c>
      <c r="H205" s="363" t="s">
        <v>1781</v>
      </c>
      <c r="I205" s="354" t="str">
        <f t="shared" si="37"/>
        <v>35.144493,-78.954039</v>
      </c>
      <c r="J205" s="363" t="s">
        <v>1307</v>
      </c>
      <c r="K205" s="364" t="str">
        <f t="shared" si="42"/>
        <v>No</v>
      </c>
      <c r="L205" s="363" t="s">
        <v>803</v>
      </c>
      <c r="M205" s="363" t="s">
        <v>907</v>
      </c>
      <c r="N205" s="359" t="s">
        <v>812</v>
      </c>
      <c r="O205" s="359" t="s">
        <v>534</v>
      </c>
      <c r="P205" s="359"/>
      <c r="Q205" s="359"/>
      <c r="R205" s="359"/>
      <c r="S205" s="359"/>
    </row>
    <row r="206" spans="1:19">
      <c r="A206" s="362">
        <v>9</v>
      </c>
      <c r="B206" s="363" t="s">
        <v>1782</v>
      </c>
      <c r="C206" s="359">
        <v>2016</v>
      </c>
      <c r="D206" s="363" t="s">
        <v>1778</v>
      </c>
      <c r="E206" s="363" t="s">
        <v>1783</v>
      </c>
      <c r="F206" s="363" t="s">
        <v>1784</v>
      </c>
      <c r="G206" s="363" t="s">
        <v>1785</v>
      </c>
      <c r="H206" s="363" t="s">
        <v>1786</v>
      </c>
      <c r="I206" s="354" t="str">
        <f t="shared" si="37"/>
        <v>35.143350,-78.941018</v>
      </c>
      <c r="J206" s="363" t="s">
        <v>826</v>
      </c>
      <c r="K206" s="364" t="str">
        <f t="shared" si="42"/>
        <v>No</v>
      </c>
      <c r="L206" s="363" t="s">
        <v>803</v>
      </c>
      <c r="M206" s="363" t="s">
        <v>803</v>
      </c>
      <c r="N206" s="359" t="s">
        <v>827</v>
      </c>
      <c r="O206" s="359" t="s">
        <v>12</v>
      </c>
      <c r="S206" s="359"/>
    </row>
    <row r="207" spans="1:19" s="365" customFormat="1">
      <c r="A207" s="362">
        <v>9</v>
      </c>
      <c r="B207" s="363" t="s">
        <v>1787</v>
      </c>
      <c r="C207" s="359">
        <v>2016</v>
      </c>
      <c r="D207" s="363" t="s">
        <v>1788</v>
      </c>
      <c r="E207" s="363" t="s">
        <v>1789</v>
      </c>
      <c r="F207" s="363" t="s">
        <v>1790</v>
      </c>
      <c r="G207" s="363" t="s">
        <v>1791</v>
      </c>
      <c r="H207" s="363" t="s">
        <v>1792</v>
      </c>
      <c r="I207" s="354" t="str">
        <f t="shared" si="37"/>
        <v>35.143422,-78.94135</v>
      </c>
      <c r="J207" s="363" t="s">
        <v>819</v>
      </c>
      <c r="K207" s="364" t="str">
        <f t="shared" si="42"/>
        <v>No</v>
      </c>
      <c r="L207" s="363" t="s">
        <v>803</v>
      </c>
      <c r="M207" s="363" t="s">
        <v>803</v>
      </c>
      <c r="N207" s="359" t="s">
        <v>812</v>
      </c>
      <c r="O207" s="359" t="s">
        <v>12</v>
      </c>
      <c r="P207" s="359"/>
      <c r="Q207" s="359"/>
      <c r="R207" s="359"/>
      <c r="S207" s="359"/>
    </row>
    <row r="208" spans="1:19">
      <c r="A208" s="353">
        <v>9</v>
      </c>
      <c r="B208" s="354" t="s">
        <v>1793</v>
      </c>
      <c r="C208" s="355">
        <v>2016</v>
      </c>
      <c r="D208" s="354" t="s">
        <v>1794</v>
      </c>
      <c r="E208" s="354" t="s">
        <v>1795</v>
      </c>
      <c r="F208" s="354" t="s">
        <v>1796</v>
      </c>
      <c r="G208" s="357">
        <v>35.143428999999998</v>
      </c>
      <c r="H208" s="357">
        <v>-78.941131999999996</v>
      </c>
      <c r="I208" s="354" t="str">
        <f t="shared" si="37"/>
        <v>35.143429,-78.941132</v>
      </c>
      <c r="J208" s="354" t="s">
        <v>840</v>
      </c>
      <c r="K208" s="364" t="str">
        <f t="shared" si="42"/>
        <v>Yes</v>
      </c>
      <c r="L208" s="354" t="s">
        <v>907</v>
      </c>
      <c r="M208" s="354" t="s">
        <v>803</v>
      </c>
      <c r="N208" s="359" t="s">
        <v>804</v>
      </c>
      <c r="O208" s="359" t="s">
        <v>534</v>
      </c>
      <c r="S208" s="359"/>
    </row>
    <row r="209" spans="1:19">
      <c r="A209" s="362">
        <v>9</v>
      </c>
      <c r="B209" s="363" t="s">
        <v>1797</v>
      </c>
      <c r="C209" s="359">
        <v>2016</v>
      </c>
      <c r="D209" s="363" t="s">
        <v>1794</v>
      </c>
      <c r="E209" s="363" t="s">
        <v>1197</v>
      </c>
      <c r="F209" s="363" t="s">
        <v>1798</v>
      </c>
      <c r="G209" s="363" t="s">
        <v>1799</v>
      </c>
      <c r="H209" s="363" t="s">
        <v>1800</v>
      </c>
      <c r="I209" s="354" t="str">
        <f t="shared" si="37"/>
        <v>35.144397,-78.953970</v>
      </c>
      <c r="J209" s="363" t="s">
        <v>819</v>
      </c>
      <c r="K209" s="364" t="str">
        <f t="shared" si="42"/>
        <v>No</v>
      </c>
      <c r="L209" s="363" t="s">
        <v>803</v>
      </c>
      <c r="M209" s="363" t="s">
        <v>803</v>
      </c>
      <c r="N209" s="359" t="s">
        <v>812</v>
      </c>
      <c r="O209" s="359" t="s">
        <v>12</v>
      </c>
      <c r="S209" s="359"/>
    </row>
    <row r="210" spans="1:19">
      <c r="A210" s="362">
        <v>9</v>
      </c>
      <c r="B210" s="363" t="s">
        <v>1801</v>
      </c>
      <c r="C210" s="359">
        <v>2017</v>
      </c>
      <c r="D210" s="363" t="s">
        <v>1802</v>
      </c>
      <c r="E210" s="363" t="s">
        <v>1803</v>
      </c>
      <c r="F210" s="363" t="s">
        <v>1804</v>
      </c>
      <c r="G210" s="363" t="s">
        <v>1805</v>
      </c>
      <c r="H210" s="363" t="s">
        <v>1806</v>
      </c>
      <c r="I210" s="354" t="str">
        <f t="shared" si="37"/>
        <v>35.143862,-78.949902</v>
      </c>
      <c r="J210" s="363" t="s">
        <v>826</v>
      </c>
      <c r="K210" s="364" t="str">
        <f t="shared" si="42"/>
        <v>No</v>
      </c>
      <c r="L210" s="363" t="s">
        <v>803</v>
      </c>
      <c r="M210" s="363" t="s">
        <v>803</v>
      </c>
      <c r="N210" s="359" t="s">
        <v>827</v>
      </c>
      <c r="O210" s="359" t="s">
        <v>12</v>
      </c>
      <c r="S210" s="359"/>
    </row>
    <row r="211" spans="1:19">
      <c r="A211" s="353">
        <v>9</v>
      </c>
      <c r="B211" s="354" t="s">
        <v>1807</v>
      </c>
      <c r="C211" s="359">
        <v>2017</v>
      </c>
      <c r="D211" s="354" t="s">
        <v>1808</v>
      </c>
      <c r="E211" s="354" t="s">
        <v>1809</v>
      </c>
      <c r="F211" s="354" t="s">
        <v>1810</v>
      </c>
      <c r="G211" s="354" t="s">
        <v>1811</v>
      </c>
      <c r="H211" s="354" t="s">
        <v>1812</v>
      </c>
      <c r="I211" s="354" t="str">
        <f t="shared" si="37"/>
        <v>35.142171,-78.930729</v>
      </c>
      <c r="J211" s="354" t="s">
        <v>1052</v>
      </c>
      <c r="K211" s="358" t="str">
        <f t="shared" si="42"/>
        <v>No</v>
      </c>
      <c r="L211" s="354" t="s">
        <v>803</v>
      </c>
      <c r="M211" s="354" t="s">
        <v>803</v>
      </c>
      <c r="N211" s="359" t="s">
        <v>920</v>
      </c>
      <c r="O211" s="359" t="s">
        <v>12</v>
      </c>
      <c r="S211" s="359"/>
    </row>
    <row r="212" spans="1:19" s="365" customFormat="1">
      <c r="A212" s="362">
        <v>9</v>
      </c>
      <c r="B212" s="363" t="s">
        <v>1813</v>
      </c>
      <c r="C212" s="359">
        <v>2017</v>
      </c>
      <c r="D212" s="363" t="s">
        <v>1814</v>
      </c>
      <c r="E212" s="363" t="s">
        <v>1815</v>
      </c>
      <c r="F212" s="363" t="s">
        <v>1816</v>
      </c>
      <c r="G212" s="363" t="s">
        <v>1817</v>
      </c>
      <c r="H212" s="363" t="s">
        <v>1818</v>
      </c>
      <c r="I212" s="354" t="str">
        <f t="shared" si="37"/>
        <v>35.143948,-78.949806</v>
      </c>
      <c r="J212" s="363" t="s">
        <v>819</v>
      </c>
      <c r="K212" s="364" t="str">
        <f t="shared" si="42"/>
        <v>No</v>
      </c>
      <c r="L212" s="363" t="s">
        <v>803</v>
      </c>
      <c r="M212" s="363" t="s">
        <v>803</v>
      </c>
      <c r="N212" s="359" t="s">
        <v>812</v>
      </c>
      <c r="O212" s="359" t="s">
        <v>12</v>
      </c>
      <c r="P212" s="359"/>
      <c r="Q212" s="359"/>
      <c r="R212" s="359"/>
      <c r="S212" s="359"/>
    </row>
    <row r="213" spans="1:19">
      <c r="A213" s="362">
        <v>9</v>
      </c>
      <c r="B213" s="363" t="s">
        <v>1819</v>
      </c>
      <c r="C213" s="359">
        <v>2017</v>
      </c>
      <c r="D213" s="363" t="s">
        <v>1820</v>
      </c>
      <c r="E213" s="363" t="s">
        <v>1821</v>
      </c>
      <c r="F213" s="363" t="s">
        <v>1790</v>
      </c>
      <c r="G213" s="363" t="s">
        <v>1822</v>
      </c>
      <c r="H213" s="363" t="s">
        <v>1823</v>
      </c>
      <c r="I213" s="354" t="str">
        <f t="shared" si="37"/>
        <v>35.143439,-78.941297</v>
      </c>
      <c r="J213" s="363" t="s">
        <v>819</v>
      </c>
      <c r="K213" s="364" t="str">
        <f t="shared" si="42"/>
        <v>No</v>
      </c>
      <c r="L213" s="363" t="s">
        <v>803</v>
      </c>
      <c r="M213" s="363" t="s">
        <v>803</v>
      </c>
      <c r="N213" s="359" t="s">
        <v>812</v>
      </c>
      <c r="O213" s="359" t="s">
        <v>12</v>
      </c>
      <c r="S213" s="359"/>
    </row>
    <row r="214" spans="1:19">
      <c r="A214" s="362">
        <v>9</v>
      </c>
      <c r="B214" s="363" t="s">
        <v>1824</v>
      </c>
      <c r="C214" s="359">
        <v>2017</v>
      </c>
      <c r="D214" s="363" t="s">
        <v>1825</v>
      </c>
      <c r="E214" s="363" t="s">
        <v>1826</v>
      </c>
      <c r="F214" s="363" t="s">
        <v>1827</v>
      </c>
      <c r="G214" s="363" t="s">
        <v>1828</v>
      </c>
      <c r="H214" s="363" t="s">
        <v>1829</v>
      </c>
      <c r="I214" s="354" t="str">
        <f t="shared" si="37"/>
        <v>35.147098,-78.922003</v>
      </c>
      <c r="J214" s="363" t="s">
        <v>1047</v>
      </c>
      <c r="K214" s="364" t="str">
        <f t="shared" si="42"/>
        <v>No</v>
      </c>
      <c r="L214" s="363" t="s">
        <v>803</v>
      </c>
      <c r="M214" s="363" t="s">
        <v>803</v>
      </c>
      <c r="N214" s="359" t="s">
        <v>1501</v>
      </c>
      <c r="O214" s="359" t="s">
        <v>12</v>
      </c>
      <c r="S214" s="359"/>
    </row>
    <row r="215" spans="1:19">
      <c r="A215" s="362">
        <v>9</v>
      </c>
      <c r="B215" s="363" t="s">
        <v>1830</v>
      </c>
      <c r="C215" s="359">
        <v>2017</v>
      </c>
      <c r="D215" s="363" t="s">
        <v>1831</v>
      </c>
      <c r="E215" s="363" t="s">
        <v>1628</v>
      </c>
      <c r="F215" s="363" t="s">
        <v>1827</v>
      </c>
      <c r="G215" s="363" t="s">
        <v>1832</v>
      </c>
      <c r="H215" s="363" t="s">
        <v>1833</v>
      </c>
      <c r="I215" s="354" t="str">
        <f t="shared" si="37"/>
        <v>35.147079,-78.922234</v>
      </c>
      <c r="J215" s="363" t="s">
        <v>819</v>
      </c>
      <c r="K215" s="364" t="str">
        <f t="shared" si="42"/>
        <v>No</v>
      </c>
      <c r="L215" s="363" t="s">
        <v>803</v>
      </c>
      <c r="M215" s="363" t="s">
        <v>803</v>
      </c>
      <c r="N215" s="359" t="s">
        <v>812</v>
      </c>
      <c r="O215" s="359" t="s">
        <v>12</v>
      </c>
      <c r="S215" s="359"/>
    </row>
    <row r="216" spans="1:19" s="365" customFormat="1">
      <c r="A216" s="362">
        <v>9</v>
      </c>
      <c r="B216" s="363" t="s">
        <v>1834</v>
      </c>
      <c r="C216" s="359">
        <v>2017</v>
      </c>
      <c r="D216" s="363" t="s">
        <v>1835</v>
      </c>
      <c r="E216" s="363" t="s">
        <v>1836</v>
      </c>
      <c r="F216" s="363" t="s">
        <v>1790</v>
      </c>
      <c r="G216" s="363" t="s">
        <v>1837</v>
      </c>
      <c r="H216" s="363" t="s">
        <v>1838</v>
      </c>
      <c r="I216" s="354" t="str">
        <f t="shared" si="37"/>
        <v>35.143332,-78.941046</v>
      </c>
      <c r="J216" s="363" t="s">
        <v>1839</v>
      </c>
      <c r="K216" s="364" t="str">
        <f t="shared" si="42"/>
        <v>No</v>
      </c>
      <c r="L216" s="363" t="s">
        <v>803</v>
      </c>
      <c r="M216" s="363" t="s">
        <v>803</v>
      </c>
      <c r="N216" s="359" t="s">
        <v>804</v>
      </c>
      <c r="O216" s="359" t="s">
        <v>12</v>
      </c>
      <c r="P216" s="359"/>
      <c r="Q216" s="359"/>
      <c r="R216" s="359"/>
      <c r="S216" s="359"/>
    </row>
    <row r="217" spans="1:19">
      <c r="A217" s="362">
        <v>9</v>
      </c>
      <c r="B217" s="363" t="s">
        <v>1840</v>
      </c>
      <c r="C217" s="359">
        <v>2017</v>
      </c>
      <c r="D217" s="363" t="s">
        <v>1841</v>
      </c>
      <c r="E217" s="363" t="s">
        <v>122</v>
      </c>
      <c r="F217" s="363" t="s">
        <v>1842</v>
      </c>
      <c r="G217" s="363" t="s">
        <v>1843</v>
      </c>
      <c r="H217" s="363" t="s">
        <v>1844</v>
      </c>
      <c r="I217" s="354" t="str">
        <f t="shared" si="37"/>
        <v>35.144683,-78.954116</v>
      </c>
      <c r="J217" s="363" t="s">
        <v>962</v>
      </c>
      <c r="K217" s="364" t="str">
        <f t="shared" si="42"/>
        <v>No</v>
      </c>
      <c r="L217" s="363" t="s">
        <v>803</v>
      </c>
      <c r="M217" s="363" t="s">
        <v>803</v>
      </c>
      <c r="N217" s="359" t="s">
        <v>920</v>
      </c>
      <c r="O217" s="359" t="s">
        <v>12</v>
      </c>
      <c r="S217" s="359"/>
    </row>
    <row r="218" spans="1:19">
      <c r="A218" s="362">
        <v>9</v>
      </c>
      <c r="B218" s="363" t="s">
        <v>1845</v>
      </c>
      <c r="C218" s="359">
        <v>2017</v>
      </c>
      <c r="D218" s="363" t="s">
        <v>1846</v>
      </c>
      <c r="E218" s="363" t="s">
        <v>1847</v>
      </c>
      <c r="F218" s="363" t="s">
        <v>1790</v>
      </c>
      <c r="G218" s="363" t="s">
        <v>1848</v>
      </c>
      <c r="H218" s="363" t="s">
        <v>1849</v>
      </c>
      <c r="I218" s="354" t="str">
        <f t="shared" si="37"/>
        <v>35.143417,-78.941071</v>
      </c>
      <c r="J218" s="363" t="s">
        <v>1047</v>
      </c>
      <c r="K218" s="364" t="str">
        <f t="shared" si="42"/>
        <v>No</v>
      </c>
      <c r="L218" s="363" t="s">
        <v>803</v>
      </c>
      <c r="M218" s="363" t="s">
        <v>907</v>
      </c>
      <c r="O218" s="359" t="s">
        <v>534</v>
      </c>
      <c r="S218" s="359"/>
    </row>
    <row r="219" spans="1:19">
      <c r="A219" s="362">
        <v>9</v>
      </c>
      <c r="B219" s="363" t="s">
        <v>1850</v>
      </c>
      <c r="C219" s="359">
        <v>2017</v>
      </c>
      <c r="D219" s="363" t="s">
        <v>1851</v>
      </c>
      <c r="E219" s="363" t="s">
        <v>1852</v>
      </c>
      <c r="F219" s="363" t="s">
        <v>1790</v>
      </c>
      <c r="G219" s="363" t="s">
        <v>1853</v>
      </c>
      <c r="H219" s="363" t="s">
        <v>1854</v>
      </c>
      <c r="I219" s="354" t="str">
        <f t="shared" si="37"/>
        <v>35.143452,-78.940964</v>
      </c>
      <c r="J219" s="363" t="s">
        <v>1047</v>
      </c>
      <c r="K219" s="364" t="str">
        <f t="shared" si="42"/>
        <v>No</v>
      </c>
      <c r="L219" s="363" t="s">
        <v>803</v>
      </c>
      <c r="M219" s="363" t="s">
        <v>907</v>
      </c>
      <c r="N219" s="359" t="s">
        <v>1501</v>
      </c>
      <c r="O219" s="359" t="s">
        <v>534</v>
      </c>
      <c r="S219" s="359"/>
    </row>
    <row r="220" spans="1:19" s="365" customFormat="1">
      <c r="A220" s="362">
        <v>9</v>
      </c>
      <c r="B220" s="363" t="s">
        <v>1855</v>
      </c>
      <c r="C220" s="359">
        <v>2017</v>
      </c>
      <c r="D220" s="363" t="s">
        <v>1856</v>
      </c>
      <c r="E220" s="363" t="s">
        <v>1857</v>
      </c>
      <c r="F220" s="363" t="s">
        <v>1816</v>
      </c>
      <c r="G220" s="363" t="s">
        <v>1858</v>
      </c>
      <c r="H220" s="363" t="s">
        <v>1859</v>
      </c>
      <c r="I220" s="354" t="str">
        <f t="shared" si="37"/>
        <v>35.144629,-78.954165</v>
      </c>
      <c r="J220" s="363" t="s">
        <v>826</v>
      </c>
      <c r="K220" s="364" t="str">
        <f t="shared" si="42"/>
        <v>No</v>
      </c>
      <c r="L220" s="363" t="s">
        <v>803</v>
      </c>
      <c r="M220" s="363" t="s">
        <v>803</v>
      </c>
      <c r="N220" s="359" t="s">
        <v>827</v>
      </c>
      <c r="O220" s="359" t="s">
        <v>12</v>
      </c>
      <c r="P220" s="359"/>
      <c r="Q220" s="359"/>
      <c r="R220" s="359"/>
      <c r="S220" s="359"/>
    </row>
    <row r="221" spans="1:19" s="365" customFormat="1">
      <c r="A221" s="362">
        <v>9</v>
      </c>
      <c r="B221" s="363" t="s">
        <v>1860</v>
      </c>
      <c r="C221" s="359">
        <v>2017</v>
      </c>
      <c r="D221" s="363" t="s">
        <v>1861</v>
      </c>
      <c r="E221" s="363" t="s">
        <v>1529</v>
      </c>
      <c r="F221" s="363" t="s">
        <v>1746</v>
      </c>
      <c r="G221" s="363" t="s">
        <v>1862</v>
      </c>
      <c r="H221" s="363" t="s">
        <v>1863</v>
      </c>
      <c r="I221" s="354" t="str">
        <f t="shared" si="37"/>
        <v>35.144164,-78.949856</v>
      </c>
      <c r="J221" s="363" t="s">
        <v>1695</v>
      </c>
      <c r="K221" s="364" t="str">
        <f t="shared" si="42"/>
        <v>No</v>
      </c>
      <c r="L221" s="363" t="s">
        <v>803</v>
      </c>
      <c r="M221" s="363" t="s">
        <v>803</v>
      </c>
      <c r="N221" s="359" t="s">
        <v>1501</v>
      </c>
      <c r="O221" s="359" t="s">
        <v>12</v>
      </c>
      <c r="P221" s="359"/>
      <c r="Q221" s="359"/>
      <c r="R221" s="359"/>
      <c r="S221" s="359"/>
    </row>
    <row r="222" spans="1:19">
      <c r="A222" s="362">
        <v>9</v>
      </c>
      <c r="B222" s="363" t="s">
        <v>1860</v>
      </c>
      <c r="C222" s="359">
        <v>2017</v>
      </c>
      <c r="D222" s="363" t="s">
        <v>1861</v>
      </c>
      <c r="E222" s="363" t="s">
        <v>1529</v>
      </c>
      <c r="F222" s="363" t="s">
        <v>1746</v>
      </c>
      <c r="G222" s="363" t="s">
        <v>1862</v>
      </c>
      <c r="H222" s="363" t="s">
        <v>1863</v>
      </c>
      <c r="I222" s="354" t="str">
        <f t="shared" si="37"/>
        <v>35.144164,-78.949856</v>
      </c>
      <c r="J222" s="363" t="s">
        <v>1695</v>
      </c>
      <c r="K222" s="364" t="s">
        <v>1053</v>
      </c>
      <c r="L222" s="363" t="s">
        <v>1054</v>
      </c>
      <c r="M222" s="363" t="s">
        <v>1054</v>
      </c>
      <c r="N222" s="359" t="s">
        <v>1501</v>
      </c>
      <c r="O222" s="359" t="s">
        <v>12</v>
      </c>
      <c r="S222" s="359"/>
    </row>
    <row r="223" spans="1:19">
      <c r="A223" s="362">
        <v>9</v>
      </c>
      <c r="B223" s="363" t="s">
        <v>1864</v>
      </c>
      <c r="C223" s="359">
        <v>2017</v>
      </c>
      <c r="D223" s="363" t="s">
        <v>874</v>
      </c>
      <c r="E223" s="363" t="s">
        <v>1174</v>
      </c>
      <c r="F223" s="363" t="s">
        <v>1790</v>
      </c>
      <c r="G223" s="363" t="s">
        <v>1865</v>
      </c>
      <c r="H223" s="363" t="s">
        <v>1866</v>
      </c>
      <c r="I223" s="354" t="str">
        <f t="shared" si="37"/>
        <v>35.143436,-78.941720</v>
      </c>
      <c r="J223" s="363" t="s">
        <v>819</v>
      </c>
      <c r="K223" s="364" t="str">
        <f>IF(ISNUMBER(SEARCH("No Injury Reported",L223)),"No","Yes")</f>
        <v>No</v>
      </c>
      <c r="L223" s="363" t="s">
        <v>803</v>
      </c>
      <c r="M223" s="363" t="s">
        <v>803</v>
      </c>
      <c r="N223" s="359" t="s">
        <v>812</v>
      </c>
      <c r="O223" s="359" t="s">
        <v>12</v>
      </c>
      <c r="S223" s="359"/>
    </row>
    <row r="224" spans="1:19" s="365" customFormat="1">
      <c r="A224" s="353">
        <v>9</v>
      </c>
      <c r="B224" s="354" t="s">
        <v>1867</v>
      </c>
      <c r="C224" s="355">
        <v>2017</v>
      </c>
      <c r="D224" s="354" t="s">
        <v>1868</v>
      </c>
      <c r="E224" s="354" t="s">
        <v>1869</v>
      </c>
      <c r="F224" s="354" t="s">
        <v>1775</v>
      </c>
      <c r="G224" s="357">
        <v>35.144120000000001</v>
      </c>
      <c r="H224" s="357">
        <v>-78.953918999999999</v>
      </c>
      <c r="I224" s="354" t="str">
        <f t="shared" si="37"/>
        <v>35.14412,-78.953919</v>
      </c>
      <c r="J224" s="354" t="s">
        <v>819</v>
      </c>
      <c r="K224" s="364" t="str">
        <f>IF(ISNUMBER(SEARCH("No Injury Reported",L224)),"No","Yes")</f>
        <v>No</v>
      </c>
      <c r="L224" s="354" t="s">
        <v>803</v>
      </c>
      <c r="M224" s="354" t="s">
        <v>803</v>
      </c>
      <c r="N224" s="359" t="s">
        <v>812</v>
      </c>
      <c r="O224" s="359" t="s">
        <v>12</v>
      </c>
      <c r="P224" s="359"/>
      <c r="Q224" s="359"/>
      <c r="R224" s="359"/>
      <c r="S224" s="359"/>
    </row>
    <row r="225" spans="1:19">
      <c r="A225" s="362">
        <v>9</v>
      </c>
      <c r="B225" s="363" t="s">
        <v>1870</v>
      </c>
      <c r="C225" s="359">
        <v>2017</v>
      </c>
      <c r="D225" s="363" t="s">
        <v>1871</v>
      </c>
      <c r="E225" s="363" t="s">
        <v>1872</v>
      </c>
      <c r="F225" s="363" t="s">
        <v>1827</v>
      </c>
      <c r="G225" s="363" t="s">
        <v>1873</v>
      </c>
      <c r="H225" s="363" t="s">
        <v>1874</v>
      </c>
      <c r="I225" s="354" t="str">
        <f t="shared" si="37"/>
        <v>35.142541,-78.928285</v>
      </c>
      <c r="J225" s="363" t="s">
        <v>826</v>
      </c>
      <c r="K225" s="364" t="str">
        <f>IF(ISNUMBER(SEARCH("No Injury Reported",L225)),"No","Yes")</f>
        <v>No</v>
      </c>
      <c r="L225" s="363" t="s">
        <v>803</v>
      </c>
      <c r="M225" s="363" t="s">
        <v>803</v>
      </c>
      <c r="N225" s="359" t="s">
        <v>827</v>
      </c>
      <c r="O225" s="359" t="s">
        <v>12</v>
      </c>
      <c r="S225" s="359"/>
    </row>
    <row r="226" spans="1:19">
      <c r="A226" s="362">
        <v>9</v>
      </c>
      <c r="B226" s="363" t="s">
        <v>1875</v>
      </c>
      <c r="C226" s="359">
        <v>2017</v>
      </c>
      <c r="D226" s="363" t="s">
        <v>1216</v>
      </c>
      <c r="E226" s="363" t="s">
        <v>1876</v>
      </c>
      <c r="F226" s="363" t="s">
        <v>1790</v>
      </c>
      <c r="G226" s="363" t="s">
        <v>1877</v>
      </c>
      <c r="H226" s="363" t="s">
        <v>1878</v>
      </c>
      <c r="I226" s="354" t="str">
        <f t="shared" si="37"/>
        <v>35.143377,-78.941050</v>
      </c>
      <c r="J226" s="363" t="s">
        <v>1695</v>
      </c>
      <c r="K226" s="364" t="s">
        <v>1053</v>
      </c>
      <c r="L226" s="363" t="s">
        <v>1054</v>
      </c>
      <c r="M226" s="363" t="s">
        <v>1054</v>
      </c>
      <c r="N226" s="359" t="s">
        <v>1501</v>
      </c>
      <c r="O226" s="359" t="s">
        <v>12</v>
      </c>
      <c r="S226" s="359"/>
    </row>
    <row r="227" spans="1:19">
      <c r="A227" s="362">
        <v>9</v>
      </c>
      <c r="B227" s="363" t="s">
        <v>1879</v>
      </c>
      <c r="C227" s="359">
        <v>2017</v>
      </c>
      <c r="D227" s="363" t="s">
        <v>1880</v>
      </c>
      <c r="E227" s="363" t="s">
        <v>1881</v>
      </c>
      <c r="F227" s="363" t="s">
        <v>1790</v>
      </c>
      <c r="G227" s="363" t="s">
        <v>1882</v>
      </c>
      <c r="H227" s="363" t="s">
        <v>1883</v>
      </c>
      <c r="I227" s="354" t="str">
        <f t="shared" si="37"/>
        <v>35.143285,-78.941246</v>
      </c>
      <c r="J227" s="363" t="s">
        <v>811</v>
      </c>
      <c r="K227" s="364" t="str">
        <f>IF(ISNUMBER(SEARCH("No Injury Reported",L227)),"No","Yes")</f>
        <v>No</v>
      </c>
      <c r="L227" s="363" t="s">
        <v>803</v>
      </c>
      <c r="M227" s="363" t="s">
        <v>803</v>
      </c>
      <c r="N227" s="359" t="s">
        <v>812</v>
      </c>
      <c r="O227" s="359" t="s">
        <v>12</v>
      </c>
      <c r="S227" s="359"/>
    </row>
    <row r="228" spans="1:19">
      <c r="A228" s="362">
        <v>9</v>
      </c>
      <c r="B228" s="363" t="s">
        <v>1879</v>
      </c>
      <c r="C228" s="359">
        <v>2017</v>
      </c>
      <c r="D228" s="363" t="s">
        <v>1880</v>
      </c>
      <c r="E228" s="363" t="s">
        <v>1881</v>
      </c>
      <c r="F228" s="363" t="s">
        <v>1790</v>
      </c>
      <c r="G228" s="363" t="s">
        <v>1882</v>
      </c>
      <c r="H228" s="363" t="s">
        <v>1883</v>
      </c>
      <c r="I228" s="354" t="str">
        <f t="shared" si="37"/>
        <v>35.143285,-78.941246</v>
      </c>
      <c r="J228" s="363" t="s">
        <v>811</v>
      </c>
      <c r="K228" s="364" t="s">
        <v>1053</v>
      </c>
      <c r="L228" s="363" t="s">
        <v>1054</v>
      </c>
      <c r="M228" s="363" t="s">
        <v>1054</v>
      </c>
      <c r="N228" s="359" t="s">
        <v>812</v>
      </c>
      <c r="O228" s="359" t="s">
        <v>12</v>
      </c>
      <c r="S228" s="359"/>
    </row>
    <row r="229" spans="1:19">
      <c r="A229" s="362">
        <v>9</v>
      </c>
      <c r="B229" s="363" t="s">
        <v>1884</v>
      </c>
      <c r="C229" s="359">
        <v>2017</v>
      </c>
      <c r="D229" s="363" t="s">
        <v>1885</v>
      </c>
      <c r="E229" s="363" t="s">
        <v>1886</v>
      </c>
      <c r="F229" s="363" t="s">
        <v>1887</v>
      </c>
      <c r="G229" s="363" t="s">
        <v>1888</v>
      </c>
      <c r="H229" s="366">
        <v>-78.941100000000006</v>
      </c>
      <c r="I229" s="354" t="str">
        <f t="shared" si="37"/>
        <v>35.143455,-78.9411</v>
      </c>
      <c r="J229" s="363" t="s">
        <v>1889</v>
      </c>
      <c r="K229" s="364" t="str">
        <f t="shared" ref="K229:K244" si="43">IF(ISNUMBER(SEARCH("No Injury Reported",L229)),"No","Yes")</f>
        <v>No</v>
      </c>
      <c r="L229" s="363" t="s">
        <v>803</v>
      </c>
      <c r="M229" s="363" t="s">
        <v>803</v>
      </c>
      <c r="N229" s="359" t="s">
        <v>1501</v>
      </c>
      <c r="O229" s="359" t="s">
        <v>12</v>
      </c>
      <c r="S229" s="359"/>
    </row>
    <row r="230" spans="1:19" s="365" customFormat="1">
      <c r="A230" s="362">
        <v>9</v>
      </c>
      <c r="B230" s="363" t="s">
        <v>1890</v>
      </c>
      <c r="C230" s="355">
        <v>2018</v>
      </c>
      <c r="D230" s="363" t="s">
        <v>1068</v>
      </c>
      <c r="E230" s="363" t="s">
        <v>1094</v>
      </c>
      <c r="F230" s="363" t="s">
        <v>1891</v>
      </c>
      <c r="G230" s="363" t="s">
        <v>1892</v>
      </c>
      <c r="H230" s="363" t="s">
        <v>1893</v>
      </c>
      <c r="I230" s="354" t="str">
        <f t="shared" si="37"/>
        <v>35.143591,-78.941072</v>
      </c>
      <c r="J230" s="363" t="s">
        <v>1894</v>
      </c>
      <c r="K230" s="364" t="str">
        <f t="shared" si="43"/>
        <v>No</v>
      </c>
      <c r="L230" s="363" t="s">
        <v>803</v>
      </c>
      <c r="M230" s="363" t="s">
        <v>803</v>
      </c>
      <c r="N230" s="359" t="s">
        <v>1501</v>
      </c>
      <c r="O230" s="359" t="s">
        <v>12</v>
      </c>
      <c r="P230" s="359"/>
      <c r="Q230" s="359"/>
      <c r="R230" s="359"/>
      <c r="S230" s="359"/>
    </row>
    <row r="231" spans="1:19">
      <c r="A231" s="362">
        <v>9</v>
      </c>
      <c r="B231" s="363" t="s">
        <v>1895</v>
      </c>
      <c r="C231" s="355">
        <v>2018</v>
      </c>
      <c r="D231" s="363" t="s">
        <v>1508</v>
      </c>
      <c r="E231" s="363" t="s">
        <v>1896</v>
      </c>
      <c r="F231" s="363" t="s">
        <v>1798</v>
      </c>
      <c r="G231" s="363" t="s">
        <v>1897</v>
      </c>
      <c r="H231" s="363" t="s">
        <v>1898</v>
      </c>
      <c r="I231" s="354" t="str">
        <f t="shared" si="37"/>
        <v>35.144453,-78.953193</v>
      </c>
      <c r="J231" s="363" t="s">
        <v>887</v>
      </c>
      <c r="K231" s="364" t="str">
        <f t="shared" si="43"/>
        <v>No</v>
      </c>
      <c r="L231" s="363" t="s">
        <v>803</v>
      </c>
      <c r="M231" s="363" t="s">
        <v>803</v>
      </c>
      <c r="N231" s="359" t="s">
        <v>812</v>
      </c>
      <c r="O231" s="359" t="s">
        <v>12</v>
      </c>
      <c r="S231" s="359"/>
    </row>
    <row r="232" spans="1:19">
      <c r="A232" s="362">
        <v>9</v>
      </c>
      <c r="B232" s="363" t="s">
        <v>1899</v>
      </c>
      <c r="C232" s="355">
        <v>2018</v>
      </c>
      <c r="D232" s="363" t="s">
        <v>1900</v>
      </c>
      <c r="E232" s="363" t="s">
        <v>1901</v>
      </c>
      <c r="F232" s="363" t="s">
        <v>1746</v>
      </c>
      <c r="G232" s="363" t="s">
        <v>1902</v>
      </c>
      <c r="H232" s="363" t="s">
        <v>1903</v>
      </c>
      <c r="I232" s="354" t="str">
        <f t="shared" si="37"/>
        <v>35.144074,-78.949849</v>
      </c>
      <c r="J232" s="363" t="s">
        <v>1904</v>
      </c>
      <c r="K232" s="364" t="str">
        <f t="shared" si="43"/>
        <v>No</v>
      </c>
      <c r="L232" s="363" t="s">
        <v>803</v>
      </c>
      <c r="M232" s="363" t="s">
        <v>803</v>
      </c>
      <c r="N232" s="359" t="s">
        <v>996</v>
      </c>
      <c r="O232" s="359" t="s">
        <v>12</v>
      </c>
      <c r="S232" s="359"/>
    </row>
    <row r="233" spans="1:19">
      <c r="A233" s="362">
        <v>9</v>
      </c>
      <c r="B233" s="363" t="s">
        <v>1905</v>
      </c>
      <c r="C233" s="355">
        <v>2018</v>
      </c>
      <c r="D233" s="363" t="s">
        <v>1906</v>
      </c>
      <c r="E233" s="363" t="s">
        <v>1907</v>
      </c>
      <c r="F233" s="363" t="s">
        <v>1775</v>
      </c>
      <c r="G233" s="363" t="s">
        <v>1908</v>
      </c>
      <c r="H233" s="363" t="s">
        <v>1909</v>
      </c>
      <c r="I233" s="354" t="str">
        <f t="shared" ref="I233:I244" si="44">CONCATENATE(G233,",", H233)</f>
        <v>35.144078,-78.949882</v>
      </c>
      <c r="J233" s="363" t="s">
        <v>819</v>
      </c>
      <c r="K233" s="364" t="str">
        <f t="shared" si="43"/>
        <v>No</v>
      </c>
      <c r="L233" s="363" t="s">
        <v>803</v>
      </c>
      <c r="M233" s="363" t="s">
        <v>803</v>
      </c>
      <c r="N233" s="359" t="s">
        <v>812</v>
      </c>
      <c r="O233" s="359" t="s">
        <v>12</v>
      </c>
      <c r="S233" s="359"/>
    </row>
    <row r="234" spans="1:19">
      <c r="A234" s="362">
        <v>9</v>
      </c>
      <c r="B234" s="363" t="s">
        <v>1910</v>
      </c>
      <c r="C234" s="355">
        <v>2018</v>
      </c>
      <c r="D234" s="363" t="s">
        <v>1911</v>
      </c>
      <c r="E234" s="363" t="s">
        <v>1912</v>
      </c>
      <c r="F234" s="363" t="s">
        <v>1913</v>
      </c>
      <c r="G234" s="363" t="s">
        <v>1914</v>
      </c>
      <c r="H234" s="363" t="s">
        <v>1915</v>
      </c>
      <c r="I234" s="354" t="str">
        <f t="shared" si="44"/>
        <v>35.143846,-78.949302</v>
      </c>
      <c r="J234" s="363" t="s">
        <v>1916</v>
      </c>
      <c r="K234" s="364" t="str">
        <f t="shared" si="43"/>
        <v>No</v>
      </c>
      <c r="L234" s="363" t="s">
        <v>803</v>
      </c>
      <c r="M234" s="363" t="s">
        <v>803</v>
      </c>
      <c r="N234" s="359" t="s">
        <v>804</v>
      </c>
      <c r="O234" s="359" t="s">
        <v>12</v>
      </c>
      <c r="S234" s="359"/>
    </row>
    <row r="235" spans="1:19">
      <c r="A235" s="362">
        <v>9</v>
      </c>
      <c r="B235" s="363" t="s">
        <v>1917</v>
      </c>
      <c r="C235" s="355">
        <v>2018</v>
      </c>
      <c r="D235" s="363" t="s">
        <v>1918</v>
      </c>
      <c r="E235" s="363" t="s">
        <v>1919</v>
      </c>
      <c r="F235" s="363" t="s">
        <v>1746</v>
      </c>
      <c r="G235" s="363" t="s">
        <v>1920</v>
      </c>
      <c r="H235" s="363" t="s">
        <v>1921</v>
      </c>
      <c r="I235" s="354" t="str">
        <f t="shared" si="44"/>
        <v>35.144498,-78.949789</v>
      </c>
      <c r="J235" s="363" t="s">
        <v>1695</v>
      </c>
      <c r="K235" s="364" t="str">
        <f t="shared" si="43"/>
        <v>No</v>
      </c>
      <c r="L235" s="363" t="s">
        <v>803</v>
      </c>
      <c r="M235" s="363" t="s">
        <v>803</v>
      </c>
      <c r="N235" s="359" t="s">
        <v>1501</v>
      </c>
      <c r="O235" s="359" t="s">
        <v>12</v>
      </c>
      <c r="S235" s="359"/>
    </row>
    <row r="236" spans="1:19">
      <c r="A236" s="362">
        <v>9</v>
      </c>
      <c r="B236" s="363" t="s">
        <v>1922</v>
      </c>
      <c r="C236" s="355">
        <v>2018</v>
      </c>
      <c r="D236" s="363" t="s">
        <v>1923</v>
      </c>
      <c r="E236" s="363" t="s">
        <v>1924</v>
      </c>
      <c r="F236" s="363" t="s">
        <v>1816</v>
      </c>
      <c r="G236" s="363" t="s">
        <v>1925</v>
      </c>
      <c r="H236" s="363" t="s">
        <v>1926</v>
      </c>
      <c r="I236" s="354" t="str">
        <f t="shared" si="44"/>
        <v>35.144519,-78.953015</v>
      </c>
      <c r="J236" s="363" t="s">
        <v>1052</v>
      </c>
      <c r="K236" s="364" t="str">
        <f t="shared" si="43"/>
        <v>No</v>
      </c>
      <c r="L236" s="363" t="s">
        <v>803</v>
      </c>
      <c r="M236" s="363" t="s">
        <v>803</v>
      </c>
      <c r="N236" s="359" t="s">
        <v>920</v>
      </c>
      <c r="O236" s="359" t="s">
        <v>12</v>
      </c>
      <c r="S236" s="359"/>
    </row>
    <row r="237" spans="1:19" s="365" customFormat="1">
      <c r="A237" s="362">
        <v>9</v>
      </c>
      <c r="B237" s="363" t="s">
        <v>1927</v>
      </c>
      <c r="C237" s="355">
        <v>2018</v>
      </c>
      <c r="D237" s="363" t="s">
        <v>1538</v>
      </c>
      <c r="E237" s="363" t="s">
        <v>1928</v>
      </c>
      <c r="F237" s="363" t="s">
        <v>1775</v>
      </c>
      <c r="G237" s="363" t="s">
        <v>1929</v>
      </c>
      <c r="H237" s="363" t="s">
        <v>1930</v>
      </c>
      <c r="I237" s="354" t="str">
        <f t="shared" si="44"/>
        <v>35.144358,-78.954008</v>
      </c>
      <c r="J237" s="363" t="s">
        <v>1931</v>
      </c>
      <c r="K237" s="364" t="str">
        <f t="shared" si="43"/>
        <v>No</v>
      </c>
      <c r="L237" s="363" t="s">
        <v>803</v>
      </c>
      <c r="M237" s="363" t="s">
        <v>803</v>
      </c>
      <c r="N237" s="359" t="s">
        <v>812</v>
      </c>
      <c r="O237" s="359" t="s">
        <v>12</v>
      </c>
      <c r="P237" s="359"/>
      <c r="Q237" s="359"/>
      <c r="R237" s="359"/>
      <c r="S237" s="359"/>
    </row>
    <row r="238" spans="1:19">
      <c r="A238" s="353">
        <v>9</v>
      </c>
      <c r="B238" s="354" t="s">
        <v>1932</v>
      </c>
      <c r="C238" s="355">
        <v>2018</v>
      </c>
      <c r="D238" s="354" t="s">
        <v>1933</v>
      </c>
      <c r="E238" s="354" t="s">
        <v>1934</v>
      </c>
      <c r="F238" s="354" t="s">
        <v>1935</v>
      </c>
      <c r="G238" s="354" t="s">
        <v>1936</v>
      </c>
      <c r="H238" s="354" t="s">
        <v>1937</v>
      </c>
      <c r="I238" s="354" t="str">
        <f t="shared" si="44"/>
        <v>35.144039,-78.949692</v>
      </c>
      <c r="J238" s="354" t="s">
        <v>1052</v>
      </c>
      <c r="K238" s="358" t="str">
        <f t="shared" si="43"/>
        <v>No</v>
      </c>
      <c r="L238" s="354" t="s">
        <v>803</v>
      </c>
      <c r="M238" s="354" t="s">
        <v>803</v>
      </c>
      <c r="N238" s="359" t="s">
        <v>920</v>
      </c>
      <c r="O238" s="359" t="s">
        <v>12</v>
      </c>
      <c r="S238" s="359"/>
    </row>
    <row r="239" spans="1:19" s="365" customFormat="1">
      <c r="A239" s="362">
        <v>9</v>
      </c>
      <c r="B239" s="363" t="s">
        <v>1938</v>
      </c>
      <c r="C239" s="355">
        <v>2018</v>
      </c>
      <c r="D239" s="363" t="s">
        <v>1939</v>
      </c>
      <c r="E239" s="363" t="s">
        <v>1940</v>
      </c>
      <c r="F239" s="363" t="s">
        <v>1775</v>
      </c>
      <c r="G239" s="363" t="s">
        <v>1941</v>
      </c>
      <c r="H239" s="363" t="s">
        <v>1942</v>
      </c>
      <c r="I239" s="354" t="str">
        <f t="shared" si="44"/>
        <v>35.144656,-78.954376</v>
      </c>
      <c r="J239" s="363" t="s">
        <v>1943</v>
      </c>
      <c r="K239" s="364" t="str">
        <f t="shared" si="43"/>
        <v>No</v>
      </c>
      <c r="L239" s="363" t="s">
        <v>803</v>
      </c>
      <c r="M239" s="363" t="s">
        <v>803</v>
      </c>
      <c r="N239" s="359" t="s">
        <v>920</v>
      </c>
      <c r="O239" s="359" t="s">
        <v>12</v>
      </c>
      <c r="P239" s="359"/>
      <c r="Q239" s="359"/>
      <c r="R239" s="359"/>
      <c r="S239" s="359"/>
    </row>
    <row r="240" spans="1:19" s="365" customFormat="1">
      <c r="A240" s="362">
        <v>9</v>
      </c>
      <c r="B240" s="363" t="s">
        <v>1938</v>
      </c>
      <c r="C240" s="359">
        <v>2018</v>
      </c>
      <c r="D240" s="363" t="s">
        <v>1939</v>
      </c>
      <c r="E240" s="363" t="s">
        <v>1940</v>
      </c>
      <c r="F240" s="363" t="s">
        <v>1775</v>
      </c>
      <c r="G240" s="363" t="s">
        <v>1941</v>
      </c>
      <c r="H240" s="363" t="s">
        <v>1942</v>
      </c>
      <c r="I240" s="354" t="str">
        <f t="shared" si="44"/>
        <v>35.144656,-78.954376</v>
      </c>
      <c r="J240" s="363" t="s">
        <v>1944</v>
      </c>
      <c r="K240" s="364" t="str">
        <f t="shared" si="43"/>
        <v>No</v>
      </c>
      <c r="L240" s="363" t="s">
        <v>803</v>
      </c>
      <c r="M240" s="363" t="s">
        <v>803</v>
      </c>
      <c r="N240" s="359" t="s">
        <v>1501</v>
      </c>
      <c r="O240" s="359" t="s">
        <v>12</v>
      </c>
      <c r="P240" s="359"/>
      <c r="Q240" s="359"/>
      <c r="R240" s="359"/>
      <c r="S240" s="359"/>
    </row>
    <row r="241" spans="1:19">
      <c r="A241" s="362">
        <v>9</v>
      </c>
      <c r="B241" s="363" t="s">
        <v>1945</v>
      </c>
      <c r="C241" s="355">
        <v>2018</v>
      </c>
      <c r="D241" s="363" t="s">
        <v>1946</v>
      </c>
      <c r="E241" s="363" t="s">
        <v>1362</v>
      </c>
      <c r="F241" s="363" t="s">
        <v>1891</v>
      </c>
      <c r="G241" s="363" t="s">
        <v>1947</v>
      </c>
      <c r="H241" s="363" t="s">
        <v>1948</v>
      </c>
      <c r="I241" s="354" t="str">
        <f t="shared" si="44"/>
        <v>35.143445,-78.942626</v>
      </c>
      <c r="J241" s="363" t="s">
        <v>819</v>
      </c>
      <c r="K241" s="364" t="str">
        <f t="shared" si="43"/>
        <v>No</v>
      </c>
      <c r="L241" s="363" t="s">
        <v>803</v>
      </c>
      <c r="M241" s="363" t="s">
        <v>803</v>
      </c>
      <c r="N241" s="359" t="s">
        <v>812</v>
      </c>
      <c r="O241" s="359" t="s">
        <v>12</v>
      </c>
      <c r="S241" s="359"/>
    </row>
    <row r="242" spans="1:19">
      <c r="A242" s="362">
        <v>9</v>
      </c>
      <c r="B242" s="363" t="s">
        <v>1949</v>
      </c>
      <c r="C242" s="355">
        <v>2018</v>
      </c>
      <c r="D242" s="363" t="s">
        <v>1950</v>
      </c>
      <c r="E242" s="363" t="s">
        <v>1951</v>
      </c>
      <c r="F242" s="363" t="s">
        <v>1816</v>
      </c>
      <c r="G242" s="363" t="s">
        <v>1952</v>
      </c>
      <c r="H242" s="363" t="s">
        <v>1953</v>
      </c>
      <c r="I242" s="354" t="str">
        <f t="shared" si="44"/>
        <v>35.144804,-78.954166</v>
      </c>
      <c r="J242" s="363" t="s">
        <v>1474</v>
      </c>
      <c r="K242" s="364" t="str">
        <f t="shared" si="43"/>
        <v>No</v>
      </c>
      <c r="L242" s="363" t="s">
        <v>803</v>
      </c>
      <c r="M242" s="363" t="s">
        <v>803</v>
      </c>
      <c r="N242" s="359" t="s">
        <v>827</v>
      </c>
      <c r="O242" s="359" t="s">
        <v>12</v>
      </c>
      <c r="S242" s="359"/>
    </row>
    <row r="243" spans="1:19" s="365" customFormat="1">
      <c r="A243" s="362">
        <v>9</v>
      </c>
      <c r="B243" s="363" t="s">
        <v>1954</v>
      </c>
      <c r="C243" s="355">
        <v>2018</v>
      </c>
      <c r="D243" s="363" t="s">
        <v>1955</v>
      </c>
      <c r="E243" s="363" t="s">
        <v>1956</v>
      </c>
      <c r="F243" s="363" t="s">
        <v>1775</v>
      </c>
      <c r="G243" s="363" t="s">
        <v>1957</v>
      </c>
      <c r="H243" s="363" t="s">
        <v>1958</v>
      </c>
      <c r="I243" s="354" t="str">
        <f t="shared" si="44"/>
        <v>35.143829,-78.945567</v>
      </c>
      <c r="J243" s="363" t="s">
        <v>1959</v>
      </c>
      <c r="K243" s="364" t="str">
        <f t="shared" si="43"/>
        <v>No</v>
      </c>
      <c r="L243" s="363" t="s">
        <v>803</v>
      </c>
      <c r="M243" s="363" t="s">
        <v>803</v>
      </c>
      <c r="N243" s="359" t="s">
        <v>920</v>
      </c>
      <c r="O243" s="359" t="s">
        <v>12</v>
      </c>
      <c r="P243" s="359"/>
      <c r="Q243" s="359"/>
      <c r="R243" s="359"/>
      <c r="S243" s="359"/>
    </row>
    <row r="244" spans="1:19">
      <c r="A244" s="362">
        <v>9</v>
      </c>
      <c r="B244" s="363" t="s">
        <v>1960</v>
      </c>
      <c r="C244" s="355">
        <v>2018</v>
      </c>
      <c r="D244" s="363" t="s">
        <v>1961</v>
      </c>
      <c r="E244" s="363" t="s">
        <v>1962</v>
      </c>
      <c r="F244" s="363" t="s">
        <v>1775</v>
      </c>
      <c r="G244" s="363" t="s">
        <v>1963</v>
      </c>
      <c r="H244" s="363" t="s">
        <v>1964</v>
      </c>
      <c r="I244" s="354" t="str">
        <f t="shared" si="44"/>
        <v>35.143813,-78.946387</v>
      </c>
      <c r="J244" s="363" t="s">
        <v>819</v>
      </c>
      <c r="K244" s="364" t="str">
        <f t="shared" si="43"/>
        <v>No</v>
      </c>
      <c r="L244" s="363" t="s">
        <v>803</v>
      </c>
      <c r="M244" s="363" t="s">
        <v>803</v>
      </c>
      <c r="N244" s="359" t="s">
        <v>812</v>
      </c>
      <c r="O244" s="359" t="s">
        <v>12</v>
      </c>
      <c r="S244" s="359"/>
    </row>
    <row r="245" spans="1:19" s="371" customFormat="1">
      <c r="A245" s="367"/>
      <c r="B245" s="368"/>
      <c r="C245" s="369"/>
      <c r="D245" s="368"/>
      <c r="E245" s="368"/>
      <c r="F245" s="368"/>
      <c r="G245" s="368"/>
      <c r="H245" s="368"/>
      <c r="I245" s="368"/>
      <c r="J245" s="368"/>
      <c r="K245" s="370"/>
      <c r="L245" s="368"/>
      <c r="M245" s="368"/>
      <c r="N245" s="369"/>
      <c r="O245" s="369"/>
      <c r="P245" s="369"/>
      <c r="Q245" s="369"/>
      <c r="R245" s="369"/>
      <c r="S245" s="369"/>
    </row>
    <row r="246" spans="1:19">
      <c r="A246" s="353">
        <v>10</v>
      </c>
      <c r="B246" s="354" t="s">
        <v>1965</v>
      </c>
      <c r="C246" s="355">
        <v>2015</v>
      </c>
      <c r="D246" s="354" t="s">
        <v>1966</v>
      </c>
      <c r="E246" s="354" t="s">
        <v>1967</v>
      </c>
      <c r="F246" s="354" t="s">
        <v>1102</v>
      </c>
      <c r="G246" s="357">
        <v>35.188251000000001</v>
      </c>
      <c r="H246" s="357">
        <v>-79.005506999999994</v>
      </c>
      <c r="I246" s="354" t="str">
        <f>CONCATENATE(G246,",", H246)</f>
        <v>35.188251,-79.005507</v>
      </c>
      <c r="J246" s="354" t="s">
        <v>1968</v>
      </c>
      <c r="K246" s="364" t="str">
        <f>IF(ISNUMBER(SEARCH("No Injury Reported",L246)),"No","Yes")</f>
        <v>No</v>
      </c>
      <c r="L246" s="354" t="s">
        <v>803</v>
      </c>
      <c r="M246" s="354" t="s">
        <v>803</v>
      </c>
      <c r="N246" s="359" t="s">
        <v>1023</v>
      </c>
      <c r="O246" s="359" t="s">
        <v>12</v>
      </c>
      <c r="P246" s="360" t="s">
        <v>532</v>
      </c>
      <c r="Q246" s="359">
        <f>COUNTIF($O$246:$O$248, P246)</f>
        <v>0</v>
      </c>
      <c r="R246" s="361">
        <f>Q246/3.5</f>
        <v>0</v>
      </c>
      <c r="S246" s="361">
        <f>R246*0.2</f>
        <v>0</v>
      </c>
    </row>
    <row r="247" spans="1:19">
      <c r="A247" s="353">
        <v>10</v>
      </c>
      <c r="B247" s="354" t="s">
        <v>1969</v>
      </c>
      <c r="C247" s="355">
        <v>2015</v>
      </c>
      <c r="D247" s="354" t="s">
        <v>1025</v>
      </c>
      <c r="E247" s="354" t="s">
        <v>1970</v>
      </c>
      <c r="F247" s="354" t="s">
        <v>1971</v>
      </c>
      <c r="G247" s="357" t="s">
        <v>1972</v>
      </c>
      <c r="H247" s="357" t="s">
        <v>1973</v>
      </c>
      <c r="I247" s="354" t="str">
        <f>CONCATENATE(G247,",", H247)</f>
        <v>35.187609,-79.007685</v>
      </c>
      <c r="J247" s="354" t="s">
        <v>1307</v>
      </c>
      <c r="K247" s="364" t="str">
        <f>IF(ISNUMBER(SEARCH("No Injury Reported",L247)),"No","Yes")</f>
        <v>No</v>
      </c>
      <c r="L247" s="354" t="s">
        <v>803</v>
      </c>
      <c r="M247" s="354" t="s">
        <v>803</v>
      </c>
      <c r="N247" s="359" t="s">
        <v>812</v>
      </c>
      <c r="O247" s="359" t="s">
        <v>12</v>
      </c>
      <c r="P247" s="360" t="s">
        <v>533</v>
      </c>
      <c r="Q247" s="359">
        <f t="shared" ref="Q247:Q250" si="45">COUNTIF($O$246:$O$248, P247)</f>
        <v>0</v>
      </c>
      <c r="R247" s="361">
        <f t="shared" ref="R247:R251" si="46">Q247/3.5</f>
        <v>0</v>
      </c>
      <c r="S247" s="361">
        <f t="shared" ref="S247:S251" si="47">R247*0.2</f>
        <v>0</v>
      </c>
    </row>
    <row r="248" spans="1:19">
      <c r="A248" s="362">
        <v>10</v>
      </c>
      <c r="B248" s="363" t="s">
        <v>1974</v>
      </c>
      <c r="C248" s="359">
        <v>2017</v>
      </c>
      <c r="D248" s="363" t="s">
        <v>1975</v>
      </c>
      <c r="E248" s="363" t="s">
        <v>1976</v>
      </c>
      <c r="F248" s="363" t="s">
        <v>1977</v>
      </c>
      <c r="G248" s="363" t="s">
        <v>1978</v>
      </c>
      <c r="H248" s="363" t="s">
        <v>1979</v>
      </c>
      <c r="I248" s="354" t="str">
        <f>CONCATENATE(G248,",", H248)</f>
        <v>35.186618,-79.008288</v>
      </c>
      <c r="J248" s="363" t="s">
        <v>1980</v>
      </c>
      <c r="K248" s="364" t="str">
        <f>IF(ISNUMBER(SEARCH("No Injury Reported",L248)),"No","Yes")</f>
        <v>No</v>
      </c>
      <c r="L248" s="363" t="s">
        <v>803</v>
      </c>
      <c r="M248" s="363" t="s">
        <v>803</v>
      </c>
      <c r="N248" s="359" t="s">
        <v>804</v>
      </c>
      <c r="O248" s="359" t="s">
        <v>12</v>
      </c>
      <c r="P248" s="360" t="s">
        <v>534</v>
      </c>
      <c r="Q248" s="359">
        <f t="shared" si="45"/>
        <v>0</v>
      </c>
      <c r="R248" s="361">
        <f t="shared" si="46"/>
        <v>0</v>
      </c>
      <c r="S248" s="361">
        <f t="shared" si="47"/>
        <v>0</v>
      </c>
    </row>
    <row r="249" spans="1:19">
      <c r="A249" s="362"/>
      <c r="B249" s="363"/>
      <c r="C249" s="359"/>
      <c r="D249" s="363"/>
      <c r="E249" s="363"/>
      <c r="F249" s="363"/>
      <c r="G249" s="363"/>
      <c r="H249" s="363"/>
      <c r="I249" s="354"/>
      <c r="J249" s="363"/>
      <c r="K249" s="364"/>
      <c r="L249" s="363"/>
      <c r="M249" s="363"/>
      <c r="P249" s="360" t="s">
        <v>535</v>
      </c>
      <c r="Q249" s="359">
        <f t="shared" si="45"/>
        <v>0</v>
      </c>
      <c r="R249" s="361">
        <f t="shared" si="46"/>
        <v>0</v>
      </c>
      <c r="S249" s="361">
        <f t="shared" si="47"/>
        <v>0</v>
      </c>
    </row>
    <row r="250" spans="1:19">
      <c r="A250" s="362"/>
      <c r="B250" s="363"/>
      <c r="C250" s="359"/>
      <c r="D250" s="363"/>
      <c r="E250" s="363"/>
      <c r="F250" s="363"/>
      <c r="G250" s="363"/>
      <c r="H250" s="363"/>
      <c r="I250" s="354"/>
      <c r="J250" s="363"/>
      <c r="K250" s="364"/>
      <c r="L250" s="363"/>
      <c r="M250" s="363"/>
      <c r="P250" s="360" t="s">
        <v>12</v>
      </c>
      <c r="Q250" s="359">
        <f t="shared" si="45"/>
        <v>3</v>
      </c>
      <c r="R250" s="361">
        <f t="shared" si="46"/>
        <v>0.8571428571428571</v>
      </c>
      <c r="S250" s="361">
        <f t="shared" si="47"/>
        <v>0.17142857142857143</v>
      </c>
    </row>
    <row r="251" spans="1:19">
      <c r="A251" s="362"/>
      <c r="B251" s="363"/>
      <c r="C251" s="359"/>
      <c r="D251" s="363"/>
      <c r="E251" s="363"/>
      <c r="F251" s="363"/>
      <c r="G251" s="363"/>
      <c r="H251" s="363"/>
      <c r="I251" s="354"/>
      <c r="J251" s="363"/>
      <c r="K251" s="364"/>
      <c r="L251" s="363"/>
      <c r="M251" s="363"/>
      <c r="P251" s="360" t="s">
        <v>0</v>
      </c>
      <c r="Q251" s="359">
        <f>Q246+Q247+Q248+Q249+Q250</f>
        <v>3</v>
      </c>
      <c r="R251" s="361">
        <f t="shared" si="46"/>
        <v>0.8571428571428571</v>
      </c>
      <c r="S251" s="361">
        <f t="shared" si="47"/>
        <v>0.17142857142857143</v>
      </c>
    </row>
    <row r="252" spans="1:19" s="371" customFormat="1">
      <c r="A252" s="367"/>
      <c r="B252" s="368"/>
      <c r="C252" s="369"/>
      <c r="D252" s="368"/>
      <c r="E252" s="368"/>
      <c r="F252" s="368"/>
      <c r="G252" s="368"/>
      <c r="H252" s="368"/>
      <c r="I252" s="368"/>
      <c r="J252" s="368"/>
      <c r="K252" s="370"/>
      <c r="L252" s="368"/>
      <c r="M252" s="368"/>
      <c r="N252" s="369"/>
      <c r="O252" s="369"/>
      <c r="P252" s="369"/>
      <c r="Q252" s="369"/>
      <c r="R252" s="369"/>
      <c r="S252" s="369"/>
    </row>
    <row r="253" spans="1:19">
      <c r="A253" s="362">
        <v>11</v>
      </c>
      <c r="B253" s="363" t="s">
        <v>1981</v>
      </c>
      <c r="C253" s="359">
        <v>2015</v>
      </c>
      <c r="D253" s="363" t="s">
        <v>1260</v>
      </c>
      <c r="E253" s="363" t="s">
        <v>1284</v>
      </c>
      <c r="F253" s="363" t="s">
        <v>1982</v>
      </c>
      <c r="G253" s="363" t="s">
        <v>1983</v>
      </c>
      <c r="H253" s="363" t="s">
        <v>1984</v>
      </c>
      <c r="I253" s="354" t="str">
        <f>CONCATENATE(G253,",", H253)</f>
        <v>35.19244,-79.18434</v>
      </c>
      <c r="J253" s="363" t="s">
        <v>1264</v>
      </c>
      <c r="K253" s="364" t="str">
        <f>IF(ISNUMBER(SEARCH("No Injury Reported",L253)),"No","Yes")</f>
        <v>No</v>
      </c>
      <c r="L253" s="363" t="s">
        <v>803</v>
      </c>
      <c r="M253" s="363" t="s">
        <v>803</v>
      </c>
      <c r="N253" s="359" t="s">
        <v>812</v>
      </c>
      <c r="O253" s="359" t="s">
        <v>12</v>
      </c>
      <c r="P253" s="360" t="s">
        <v>532</v>
      </c>
      <c r="Q253" s="359">
        <f>COUNTIF($O$253:$O$256, P253)</f>
        <v>0</v>
      </c>
      <c r="R253" s="361">
        <f>Q253/3.5</f>
        <v>0</v>
      </c>
      <c r="S253" s="361">
        <f>R253*0.2</f>
        <v>0</v>
      </c>
    </row>
    <row r="254" spans="1:19">
      <c r="A254" s="362">
        <v>11</v>
      </c>
      <c r="B254" s="363" t="s">
        <v>1985</v>
      </c>
      <c r="C254" s="359">
        <v>2017</v>
      </c>
      <c r="D254" s="363" t="s">
        <v>1986</v>
      </c>
      <c r="E254" s="363" t="s">
        <v>1987</v>
      </c>
      <c r="F254" s="363" t="s">
        <v>1988</v>
      </c>
      <c r="G254" s="363" t="s">
        <v>1989</v>
      </c>
      <c r="H254" s="363" t="s">
        <v>1990</v>
      </c>
      <c r="I254" s="354" t="str">
        <f>CONCATENATE(G254,",", H254)</f>
        <v>35.184965,-79.187584</v>
      </c>
      <c r="J254" s="363" t="s">
        <v>819</v>
      </c>
      <c r="K254" s="364" t="str">
        <f>IF(ISNUMBER(SEARCH("No Injury Reported",L254)),"No","Yes")</f>
        <v>No</v>
      </c>
      <c r="L254" s="363" t="s">
        <v>803</v>
      </c>
      <c r="M254" s="363" t="s">
        <v>803</v>
      </c>
      <c r="N254" s="359" t="s">
        <v>812</v>
      </c>
      <c r="O254" s="359" t="s">
        <v>12</v>
      </c>
      <c r="P254" s="360" t="s">
        <v>533</v>
      </c>
      <c r="Q254" s="359">
        <f t="shared" ref="Q254:Q257" si="48">COUNTIF($O$253:$O$256, P254)</f>
        <v>0</v>
      </c>
      <c r="R254" s="361">
        <f t="shared" ref="R254:R258" si="49">Q254/3.5</f>
        <v>0</v>
      </c>
      <c r="S254" s="361">
        <f t="shared" ref="S254:S258" si="50">R254*0.2</f>
        <v>0</v>
      </c>
    </row>
    <row r="255" spans="1:19">
      <c r="A255" s="353">
        <v>11</v>
      </c>
      <c r="B255" s="354" t="s">
        <v>1991</v>
      </c>
      <c r="C255" s="359">
        <v>2017</v>
      </c>
      <c r="D255" s="354" t="s">
        <v>1992</v>
      </c>
      <c r="E255" s="354" t="s">
        <v>1993</v>
      </c>
      <c r="F255" s="354" t="s">
        <v>1994</v>
      </c>
      <c r="G255" s="354" t="s">
        <v>1989</v>
      </c>
      <c r="H255" s="354" t="s">
        <v>1990</v>
      </c>
      <c r="I255" s="354" t="str">
        <f>CONCATENATE(G255,",", H255)</f>
        <v>35.184965,-79.187584</v>
      </c>
      <c r="J255" s="354" t="s">
        <v>982</v>
      </c>
      <c r="K255" s="358" t="str">
        <f>IF(ISNUMBER(SEARCH("No Injury Reported",L255)),"No","Yes")</f>
        <v>No</v>
      </c>
      <c r="L255" s="354" t="s">
        <v>803</v>
      </c>
      <c r="M255" s="354" t="s">
        <v>803</v>
      </c>
      <c r="N255" s="359" t="s">
        <v>983</v>
      </c>
      <c r="O255" s="359" t="s">
        <v>12</v>
      </c>
      <c r="P255" s="360" t="s">
        <v>534</v>
      </c>
      <c r="Q255" s="359">
        <f t="shared" si="48"/>
        <v>0</v>
      </c>
      <c r="R255" s="361">
        <f t="shared" si="49"/>
        <v>0</v>
      </c>
      <c r="S255" s="361">
        <f t="shared" si="50"/>
        <v>0</v>
      </c>
    </row>
    <row r="256" spans="1:19">
      <c r="A256" s="353">
        <v>11</v>
      </c>
      <c r="B256" s="354" t="s">
        <v>1995</v>
      </c>
      <c r="C256" s="359">
        <v>2017</v>
      </c>
      <c r="D256" s="354" t="s">
        <v>1996</v>
      </c>
      <c r="E256" s="354" t="s">
        <v>1997</v>
      </c>
      <c r="F256" s="354" t="s">
        <v>1998</v>
      </c>
      <c r="G256" s="354" t="s">
        <v>1999</v>
      </c>
      <c r="H256" s="357">
        <v>-79.186220000000006</v>
      </c>
      <c r="I256" s="354" t="str">
        <f>CONCATENATE(G256,",", H256)</f>
        <v>35.188327,-79.18622</v>
      </c>
      <c r="J256" s="354" t="s">
        <v>2000</v>
      </c>
      <c r="K256" s="358" t="str">
        <f>IF(ISNUMBER(SEARCH("No Injury Reported",L256)),"No","Yes")</f>
        <v>No</v>
      </c>
      <c r="L256" s="354" t="s">
        <v>803</v>
      </c>
      <c r="M256" s="354" t="s">
        <v>803</v>
      </c>
      <c r="N256" s="359" t="s">
        <v>970</v>
      </c>
      <c r="O256" s="359" t="s">
        <v>12</v>
      </c>
      <c r="P256" s="360" t="s">
        <v>535</v>
      </c>
      <c r="Q256" s="359">
        <f t="shared" si="48"/>
        <v>0</v>
      </c>
      <c r="R256" s="361">
        <f t="shared" si="49"/>
        <v>0</v>
      </c>
      <c r="S256" s="361">
        <f t="shared" si="50"/>
        <v>0</v>
      </c>
    </row>
    <row r="257" spans="1:19">
      <c r="A257" s="359"/>
      <c r="B257" s="359"/>
      <c r="C257" s="359"/>
      <c r="D257" s="359"/>
      <c r="E257" s="359"/>
      <c r="F257" s="359"/>
      <c r="G257" s="359"/>
      <c r="H257" s="359"/>
      <c r="I257" s="359"/>
      <c r="J257" s="359"/>
      <c r="K257" s="359"/>
      <c r="L257" s="359"/>
      <c r="M257" s="359"/>
      <c r="P257" s="360" t="s">
        <v>12</v>
      </c>
      <c r="Q257" s="359">
        <f t="shared" si="48"/>
        <v>4</v>
      </c>
      <c r="R257" s="361">
        <f t="shared" si="49"/>
        <v>1.1428571428571428</v>
      </c>
      <c r="S257" s="361">
        <f t="shared" si="50"/>
        <v>0.22857142857142856</v>
      </c>
    </row>
    <row r="258" spans="1:19">
      <c r="A258" s="359"/>
      <c r="B258" s="359"/>
      <c r="C258" s="359"/>
      <c r="D258" s="359"/>
      <c r="E258" s="359"/>
      <c r="F258" s="359"/>
      <c r="G258" s="359"/>
      <c r="H258" s="359"/>
      <c r="I258" s="359"/>
      <c r="J258" s="359"/>
      <c r="K258" s="359"/>
      <c r="L258" s="359"/>
      <c r="M258" s="359"/>
      <c r="P258" s="360" t="s">
        <v>0</v>
      </c>
      <c r="Q258" s="359">
        <f>Q253+Q254+Q255+Q256+Q257</f>
        <v>4</v>
      </c>
      <c r="R258" s="361">
        <f t="shared" si="49"/>
        <v>1.1428571428571428</v>
      </c>
      <c r="S258" s="361">
        <f t="shared" si="50"/>
        <v>0.22857142857142856</v>
      </c>
    </row>
    <row r="259" spans="1:19" s="371" customFormat="1">
      <c r="A259" s="369"/>
      <c r="B259" s="369"/>
      <c r="C259" s="369"/>
      <c r="D259" s="369"/>
      <c r="E259" s="369"/>
      <c r="F259" s="369"/>
      <c r="G259" s="369"/>
      <c r="H259" s="369"/>
      <c r="I259" s="369"/>
      <c r="J259" s="369"/>
      <c r="K259" s="369"/>
      <c r="L259" s="369"/>
      <c r="M259" s="369"/>
      <c r="N259" s="374"/>
      <c r="O259" s="374" t="s">
        <v>548</v>
      </c>
      <c r="P259" s="369"/>
      <c r="Q259" s="369"/>
      <c r="R259" s="369"/>
      <c r="S259" s="369"/>
    </row>
    <row r="260" spans="1:19">
      <c r="A260" s="359"/>
      <c r="B260" s="359"/>
      <c r="C260" s="359"/>
      <c r="D260" s="359"/>
      <c r="E260" s="359"/>
      <c r="F260" s="359"/>
      <c r="G260" s="359"/>
      <c r="H260" s="359"/>
      <c r="I260" s="359"/>
      <c r="J260" s="359"/>
      <c r="K260" s="359"/>
      <c r="L260" s="359"/>
      <c r="M260" s="359"/>
      <c r="P260" s="360" t="s">
        <v>532</v>
      </c>
      <c r="Q260" s="359">
        <f>COUNTIF($O$2:$O$256, P260)</f>
        <v>1</v>
      </c>
      <c r="R260" s="361">
        <f>Q260/3.5</f>
        <v>0.2857142857142857</v>
      </c>
      <c r="S260" s="361">
        <f>R260*0.2</f>
        <v>5.7142857142857141E-2</v>
      </c>
    </row>
    <row r="261" spans="1:19">
      <c r="A261" s="359"/>
      <c r="B261" s="359"/>
      <c r="C261" s="359"/>
      <c r="D261" s="359"/>
      <c r="E261" s="359"/>
      <c r="F261" s="359"/>
      <c r="G261" s="359"/>
      <c r="H261" s="359"/>
      <c r="I261" s="359"/>
      <c r="J261" s="359"/>
      <c r="K261" s="359"/>
      <c r="L261" s="359"/>
      <c r="M261" s="359"/>
      <c r="P261" s="360" t="s">
        <v>533</v>
      </c>
      <c r="Q261" s="359">
        <f t="shared" ref="Q261:Q264" si="51">COUNTIF($O$2:$O$256, P261)</f>
        <v>7</v>
      </c>
      <c r="R261" s="361">
        <f t="shared" ref="R261:R265" si="52">Q261/3.5</f>
        <v>2</v>
      </c>
      <c r="S261" s="361">
        <f t="shared" ref="S261:S265" si="53">R261*0.2</f>
        <v>0.4</v>
      </c>
    </row>
    <row r="262" spans="1:19">
      <c r="A262" s="359"/>
      <c r="B262" s="359"/>
      <c r="C262" s="359"/>
      <c r="D262" s="359"/>
      <c r="E262" s="359"/>
      <c r="F262" s="359"/>
      <c r="G262" s="359"/>
      <c r="H262" s="359"/>
      <c r="I262" s="359"/>
      <c r="J262" s="359"/>
      <c r="K262" s="359"/>
      <c r="L262" s="359"/>
      <c r="M262" s="359"/>
      <c r="P262" s="360" t="s">
        <v>534</v>
      </c>
      <c r="Q262" s="359">
        <f t="shared" si="51"/>
        <v>27</v>
      </c>
      <c r="R262" s="361">
        <f t="shared" si="52"/>
        <v>7.7142857142857144</v>
      </c>
      <c r="S262" s="361">
        <f t="shared" si="53"/>
        <v>1.5428571428571429</v>
      </c>
    </row>
    <row r="263" spans="1:19">
      <c r="A263" s="359"/>
      <c r="B263" s="359"/>
      <c r="C263" s="359"/>
      <c r="D263" s="359"/>
      <c r="E263" s="359"/>
      <c r="F263" s="359"/>
      <c r="G263" s="359"/>
      <c r="H263" s="359"/>
      <c r="I263" s="359"/>
      <c r="J263" s="359"/>
      <c r="K263" s="359"/>
      <c r="L263" s="359"/>
      <c r="M263" s="359"/>
      <c r="P263" s="360" t="s">
        <v>535</v>
      </c>
      <c r="Q263" s="359">
        <f t="shared" si="51"/>
        <v>11</v>
      </c>
      <c r="R263" s="361">
        <f t="shared" si="52"/>
        <v>3.1428571428571428</v>
      </c>
      <c r="S263" s="361">
        <f t="shared" si="53"/>
        <v>0.62857142857142856</v>
      </c>
    </row>
    <row r="264" spans="1:19">
      <c r="A264" s="359"/>
      <c r="B264" s="359"/>
      <c r="C264" s="359"/>
      <c r="D264" s="359"/>
      <c r="E264" s="359"/>
      <c r="F264" s="359"/>
      <c r="G264" s="359"/>
      <c r="H264" s="359"/>
      <c r="I264" s="359"/>
      <c r="J264" s="359"/>
      <c r="K264" s="359"/>
      <c r="L264" s="359"/>
      <c r="M264" s="359"/>
      <c r="P264" s="360" t="s">
        <v>12</v>
      </c>
      <c r="Q264" s="359">
        <f t="shared" si="51"/>
        <v>190</v>
      </c>
      <c r="R264" s="361">
        <f t="shared" si="52"/>
        <v>54.285714285714285</v>
      </c>
      <c r="S264" s="361">
        <f t="shared" si="53"/>
        <v>10.857142857142858</v>
      </c>
    </row>
    <row r="265" spans="1:19">
      <c r="A265" s="359"/>
      <c r="B265" s="359"/>
      <c r="C265" s="359"/>
      <c r="D265" s="359"/>
      <c r="E265" s="359"/>
      <c r="F265" s="359"/>
      <c r="G265" s="359"/>
      <c r="H265" s="359"/>
      <c r="I265" s="359"/>
      <c r="J265" s="359"/>
      <c r="K265" s="359"/>
      <c r="L265" s="359"/>
      <c r="M265" s="359"/>
      <c r="P265" s="360" t="s">
        <v>0</v>
      </c>
      <c r="Q265" s="359">
        <f>Q260+Q261+Q262+Q263+Q264</f>
        <v>236</v>
      </c>
      <c r="R265" s="361">
        <f t="shared" si="52"/>
        <v>67.428571428571431</v>
      </c>
      <c r="S265" s="361">
        <f t="shared" si="53"/>
        <v>13.485714285714288</v>
      </c>
    </row>
    <row r="266" spans="1:19">
      <c r="A266" s="359"/>
      <c r="B266" s="359"/>
      <c r="C266" s="359"/>
      <c r="D266" s="359"/>
      <c r="E266" s="359"/>
      <c r="F266" s="359"/>
      <c r="G266" s="359"/>
      <c r="H266" s="359"/>
      <c r="I266" s="359"/>
      <c r="J266" s="359"/>
      <c r="K266" s="359"/>
      <c r="L266" s="359"/>
      <c r="M266" s="359"/>
      <c r="S266" s="359"/>
    </row>
    <row r="267" spans="1:19">
      <c r="A267" s="359"/>
      <c r="B267" s="359"/>
      <c r="C267" s="359"/>
      <c r="D267" s="359"/>
      <c r="E267" s="359"/>
      <c r="F267" s="359"/>
      <c r="G267" s="359"/>
      <c r="H267" s="359"/>
      <c r="I267" s="359"/>
      <c r="J267" s="359"/>
      <c r="K267" s="359"/>
      <c r="L267" s="359"/>
      <c r="M267" s="359"/>
      <c r="S267" s="359"/>
    </row>
    <row r="268" spans="1:19">
      <c r="A268" s="359"/>
      <c r="B268" s="359"/>
      <c r="C268" s="359"/>
      <c r="D268" s="359"/>
      <c r="E268" s="359"/>
      <c r="F268" s="359"/>
      <c r="G268" s="359"/>
      <c r="H268" s="359"/>
      <c r="I268" s="359"/>
      <c r="J268" s="359"/>
      <c r="K268" s="359"/>
      <c r="L268" s="359"/>
      <c r="M268" s="359"/>
      <c r="S268" s="359"/>
    </row>
    <row r="269" spans="1:19">
      <c r="A269" s="359"/>
      <c r="B269" s="359"/>
      <c r="C269" s="359"/>
      <c r="D269" s="359"/>
      <c r="E269" s="359"/>
      <c r="F269" s="359"/>
      <c r="G269" s="359"/>
      <c r="H269" s="359"/>
      <c r="I269" s="359"/>
      <c r="J269" s="359"/>
      <c r="K269" s="359"/>
      <c r="L269" s="359"/>
      <c r="M269" s="359"/>
      <c r="S269" s="359"/>
    </row>
    <row r="270" spans="1:19">
      <c r="A270" s="359"/>
      <c r="B270" s="359"/>
      <c r="C270" s="359"/>
      <c r="D270" s="359"/>
      <c r="E270" s="359"/>
      <c r="F270" s="359"/>
      <c r="G270" s="359"/>
      <c r="H270" s="359"/>
      <c r="I270" s="359"/>
      <c r="J270" s="359"/>
      <c r="K270" s="359"/>
      <c r="L270" s="359"/>
      <c r="M270" s="359"/>
      <c r="S270" s="359"/>
    </row>
    <row r="271" spans="1:19">
      <c r="A271" s="359"/>
      <c r="B271" s="359"/>
      <c r="C271" s="359"/>
      <c r="D271" s="359"/>
      <c r="E271" s="359"/>
      <c r="F271" s="359"/>
      <c r="G271" s="359"/>
      <c r="H271" s="359"/>
      <c r="I271" s="359"/>
      <c r="J271" s="359"/>
      <c r="K271" s="359"/>
      <c r="L271" s="359"/>
      <c r="M271" s="359"/>
      <c r="S271" s="359"/>
    </row>
    <row r="272" spans="1:19" s="365" customFormat="1">
      <c r="A272" s="353">
        <v>5</v>
      </c>
      <c r="B272" s="354" t="s">
        <v>1185</v>
      </c>
      <c r="C272" s="355">
        <v>2017</v>
      </c>
      <c r="D272" s="354" t="s">
        <v>1186</v>
      </c>
      <c r="E272" s="354" t="s">
        <v>1187</v>
      </c>
      <c r="F272" s="354" t="s">
        <v>1182</v>
      </c>
      <c r="G272" s="354" t="s">
        <v>1188</v>
      </c>
      <c r="H272" s="354" t="s">
        <v>1189</v>
      </c>
      <c r="I272" s="354" t="str">
        <f>CONCATENATE(G272,",", H272)</f>
        <v>35.055260,-79.302498</v>
      </c>
      <c r="J272" s="354" t="s">
        <v>826</v>
      </c>
      <c r="K272" s="358" t="str">
        <f>IF(ISNUMBER(SEARCH("No Injury Reported",L272)),"No","Yes")</f>
        <v>Yes</v>
      </c>
      <c r="L272" s="354" t="s">
        <v>1190</v>
      </c>
      <c r="M272" s="354" t="s">
        <v>2001</v>
      </c>
      <c r="N272" s="355" t="s">
        <v>827</v>
      </c>
      <c r="O272" s="355" t="s">
        <v>533</v>
      </c>
      <c r="P272" s="357" t="s">
        <v>2002</v>
      </c>
      <c r="Q272" s="355"/>
      <c r="R272" s="355"/>
      <c r="S272" s="355"/>
    </row>
    <row r="277" spans="4:8">
      <c r="H277" s="352" t="s">
        <v>2004</v>
      </c>
    </row>
    <row r="281" spans="4:8">
      <c r="D281" s="375"/>
    </row>
    <row r="282" spans="4:8">
      <c r="D282" s="375"/>
    </row>
  </sheetData>
  <sheetProtection password="90DC" sheet="1" objects="1" scenarios="1"/>
  <pageMargins left="0.7" right="0.7" top="0.75" bottom="0.7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G7" activeCellId="10" sqref="G37 G34 G31 G28 G25 G22 G19 G16 G13 G10 G7"/>
    </sheetView>
  </sheetViews>
  <sheetFormatPr defaultRowHeight="14.4"/>
  <cols>
    <col min="1" max="1" width="27.44140625" style="352" customWidth="1"/>
    <col min="2" max="4" width="8.88671875" style="352"/>
    <col min="5" max="5" width="8.88671875" style="377"/>
    <col min="6" max="16384" width="8.88671875" style="352"/>
  </cols>
  <sheetData>
    <row r="1" spans="1:7" ht="15" thickBot="1"/>
    <row r="2" spans="1:7" ht="15" thickBot="1">
      <c r="A2" s="469" t="s">
        <v>530</v>
      </c>
      <c r="B2" s="469"/>
      <c r="C2" s="469"/>
      <c r="D2" s="469"/>
      <c r="E2" s="469"/>
      <c r="F2" s="469"/>
      <c r="G2" s="469"/>
    </row>
    <row r="3" spans="1:7" ht="15" thickBot="1">
      <c r="A3" s="378"/>
      <c r="B3" s="470" t="s">
        <v>531</v>
      </c>
      <c r="C3" s="470"/>
      <c r="D3" s="470"/>
      <c r="E3" s="470"/>
      <c r="F3" s="470"/>
      <c r="G3" s="470"/>
    </row>
    <row r="4" spans="1:7">
      <c r="A4" s="379"/>
      <c r="B4" s="380" t="s">
        <v>532</v>
      </c>
      <c r="C4" s="380" t="s">
        <v>533</v>
      </c>
      <c r="D4" s="380" t="s">
        <v>534</v>
      </c>
      <c r="E4" s="381" t="s">
        <v>535</v>
      </c>
      <c r="F4" s="380" t="s">
        <v>12</v>
      </c>
      <c r="G4" s="382" t="s">
        <v>0</v>
      </c>
    </row>
    <row r="5" spans="1:7">
      <c r="A5" s="383" t="s">
        <v>536</v>
      </c>
      <c r="B5" s="384"/>
      <c r="C5" s="384"/>
      <c r="D5" s="384"/>
      <c r="E5" s="385"/>
      <c r="F5" s="384"/>
      <c r="G5" s="386"/>
    </row>
    <row r="6" spans="1:7">
      <c r="A6" s="387" t="s">
        <v>537</v>
      </c>
      <c r="B6" s="388">
        <f>'Crash Data'!$R2</f>
        <v>0</v>
      </c>
      <c r="C6" s="388">
        <f>'Crash Data'!$R3</f>
        <v>0</v>
      </c>
      <c r="D6" s="388">
        <f>'Crash Data'!$R4</f>
        <v>0.5714285714285714</v>
      </c>
      <c r="E6" s="389">
        <f>'Crash Data'!$R5</f>
        <v>0</v>
      </c>
      <c r="F6" s="388">
        <f>'Crash Data'!$R6</f>
        <v>5.1428571428571432</v>
      </c>
      <c r="G6" s="390">
        <f>'Crash Data'!$R7</f>
        <v>5.7142857142857144</v>
      </c>
    </row>
    <row r="7" spans="1:7">
      <c r="A7" s="387" t="s">
        <v>538</v>
      </c>
      <c r="B7" s="391">
        <f>'Crash Data'!$S2</f>
        <v>0</v>
      </c>
      <c r="C7" s="391">
        <f>'Crash Data'!$S3</f>
        <v>0</v>
      </c>
      <c r="D7" s="391">
        <f>'Crash Data'!$S4</f>
        <v>0.11428571428571428</v>
      </c>
      <c r="E7" s="392">
        <f>'Crash Data'!$S5</f>
        <v>0</v>
      </c>
      <c r="F7" s="391">
        <f>'Crash Data'!$S6</f>
        <v>1.0285714285714287</v>
      </c>
      <c r="G7" s="393">
        <f>'Crash Data'!$S7</f>
        <v>1.142857142857143</v>
      </c>
    </row>
    <row r="8" spans="1:7">
      <c r="A8" s="383" t="s">
        <v>539</v>
      </c>
      <c r="B8" s="394"/>
      <c r="C8" s="394"/>
      <c r="D8" s="394"/>
      <c r="E8" s="395"/>
      <c r="F8" s="394"/>
      <c r="G8" s="396"/>
    </row>
    <row r="9" spans="1:7">
      <c r="A9" s="387" t="s">
        <v>537</v>
      </c>
      <c r="B9" s="388">
        <f>'Crash Data'!$R23</f>
        <v>0</v>
      </c>
      <c r="C9" s="388">
        <f>'Crash Data'!$R24</f>
        <v>0.2857142857142857</v>
      </c>
      <c r="D9" s="388">
        <f>'Crash Data'!$R25</f>
        <v>0</v>
      </c>
      <c r="E9" s="389">
        <f>'Crash Data'!$R26</f>
        <v>0</v>
      </c>
      <c r="F9" s="388">
        <f>'Crash Data'!$R27</f>
        <v>4.5714285714285712</v>
      </c>
      <c r="G9" s="390">
        <f>'Crash Data'!$R28</f>
        <v>4.8571428571428568</v>
      </c>
    </row>
    <row r="10" spans="1:7">
      <c r="A10" s="387" t="s">
        <v>538</v>
      </c>
      <c r="B10" s="391">
        <f>'Crash Data'!$S23</f>
        <v>0</v>
      </c>
      <c r="C10" s="391">
        <f>'Crash Data'!$S24</f>
        <v>5.7142857142857141E-2</v>
      </c>
      <c r="D10" s="391">
        <f>'Crash Data'!$S25</f>
        <v>0</v>
      </c>
      <c r="E10" s="392">
        <f>'Crash Data'!$S26</f>
        <v>0</v>
      </c>
      <c r="F10" s="391">
        <f>'Crash Data'!$S27</f>
        <v>0.91428571428571426</v>
      </c>
      <c r="G10" s="393">
        <f>'Crash Data'!$S28</f>
        <v>0.97142857142857142</v>
      </c>
    </row>
    <row r="11" spans="1:7">
      <c r="A11" s="383" t="s">
        <v>540</v>
      </c>
      <c r="B11" s="394"/>
      <c r="C11" s="394"/>
      <c r="D11" s="394"/>
      <c r="E11" s="395"/>
      <c r="F11" s="394"/>
      <c r="G11" s="396"/>
    </row>
    <row r="12" spans="1:7">
      <c r="A12" s="387" t="s">
        <v>537</v>
      </c>
      <c r="B12" s="388">
        <f>'Crash Data'!$R41</f>
        <v>0</v>
      </c>
      <c r="C12" s="388">
        <f>'Crash Data'!$R42</f>
        <v>0.2857142857142857</v>
      </c>
      <c r="D12" s="388">
        <f>'Crash Data'!$R43</f>
        <v>1.1428571428571428</v>
      </c>
      <c r="E12" s="389">
        <f>'Crash Data'!$R44</f>
        <v>0.2857142857142857</v>
      </c>
      <c r="F12" s="388">
        <f>'Crash Data'!$R45</f>
        <v>1.7142857142857142</v>
      </c>
      <c r="G12" s="390">
        <f>'Crash Data'!$R46</f>
        <v>3.4285714285714284</v>
      </c>
    </row>
    <row r="13" spans="1:7">
      <c r="A13" s="387" t="s">
        <v>538</v>
      </c>
      <c r="B13" s="391">
        <f>'Crash Data'!$S41</f>
        <v>0</v>
      </c>
      <c r="C13" s="391">
        <f>'Crash Data'!$S42</f>
        <v>5.7142857142857141E-2</v>
      </c>
      <c r="D13" s="391">
        <f>'Crash Data'!$S43</f>
        <v>0.22857142857142856</v>
      </c>
      <c r="E13" s="392">
        <f>'Crash Data'!$S44</f>
        <v>5.7142857142857141E-2</v>
      </c>
      <c r="F13" s="391">
        <f>'Crash Data'!$S45</f>
        <v>0.34285714285714286</v>
      </c>
      <c r="G13" s="393">
        <f>'Crash Data'!$S46</f>
        <v>0.68571428571428572</v>
      </c>
    </row>
    <row r="14" spans="1:7">
      <c r="A14" s="383" t="s">
        <v>541</v>
      </c>
      <c r="B14" s="394"/>
      <c r="C14" s="394"/>
      <c r="D14" s="394"/>
      <c r="E14" s="395"/>
      <c r="F14" s="394"/>
      <c r="G14" s="396"/>
    </row>
    <row r="15" spans="1:7">
      <c r="A15" s="387" t="s">
        <v>537</v>
      </c>
      <c r="B15" s="388">
        <f>'Crash Data'!$R54</f>
        <v>0</v>
      </c>
      <c r="C15" s="388">
        <f>'Crash Data'!$R55</f>
        <v>0</v>
      </c>
      <c r="D15" s="388">
        <f>'Crash Data'!$R56</f>
        <v>0.2857142857142857</v>
      </c>
      <c r="E15" s="389">
        <f>'Crash Data'!$R57</f>
        <v>0.2857142857142857</v>
      </c>
      <c r="F15" s="388">
        <f>'Crash Data'!$R58</f>
        <v>0.5714285714285714</v>
      </c>
      <c r="G15" s="390">
        <f>'Crash Data'!$R59</f>
        <v>1.1428571428571428</v>
      </c>
    </row>
    <row r="16" spans="1:7">
      <c r="A16" s="387" t="s">
        <v>538</v>
      </c>
      <c r="B16" s="391">
        <f>'Crash Data'!$S54</f>
        <v>0</v>
      </c>
      <c r="C16" s="391">
        <f>'Crash Data'!$S55</f>
        <v>0</v>
      </c>
      <c r="D16" s="391">
        <f>'Crash Data'!$S56</f>
        <v>5.7142857142857141E-2</v>
      </c>
      <c r="E16" s="392">
        <f>'Crash Data'!$S57</f>
        <v>5.7142857142857141E-2</v>
      </c>
      <c r="F16" s="391">
        <f>'Crash Data'!$S58</f>
        <v>0.11428571428571428</v>
      </c>
      <c r="G16" s="393">
        <f>'Crash Data'!$S59</f>
        <v>0.22857142857142856</v>
      </c>
    </row>
    <row r="17" spans="1:7">
      <c r="A17" s="383" t="s">
        <v>542</v>
      </c>
      <c r="B17" s="394"/>
      <c r="C17" s="394"/>
      <c r="D17" s="394"/>
      <c r="E17" s="395"/>
      <c r="F17" s="394"/>
      <c r="G17" s="396"/>
    </row>
    <row r="18" spans="1:7">
      <c r="A18" s="387" t="s">
        <v>537</v>
      </c>
      <c r="B18" s="388">
        <f>'Crash Data'!$R61</f>
        <v>0</v>
      </c>
      <c r="C18" s="388">
        <f>'Crash Data'!$R62</f>
        <v>0.2857142857142857</v>
      </c>
      <c r="D18" s="388">
        <f>'Crash Data'!$R63</f>
        <v>0.5714285714285714</v>
      </c>
      <c r="E18" s="389">
        <f>'Crash Data'!$R64</f>
        <v>0.2857142857142857</v>
      </c>
      <c r="F18" s="388">
        <f>'Crash Data'!$R65</f>
        <v>4.5714285714285712</v>
      </c>
      <c r="G18" s="390">
        <f>'Crash Data'!$R66</f>
        <v>5.7142857142857144</v>
      </c>
    </row>
    <row r="19" spans="1:7">
      <c r="A19" s="387" t="s">
        <v>538</v>
      </c>
      <c r="B19" s="391">
        <f>'Crash Data'!$S61</f>
        <v>0</v>
      </c>
      <c r="C19" s="391">
        <f>'Crash Data'!$S62</f>
        <v>5.7142857142857141E-2</v>
      </c>
      <c r="D19" s="391">
        <f>'Crash Data'!$S63</f>
        <v>0.11428571428571428</v>
      </c>
      <c r="E19" s="392">
        <f>'Crash Data'!$S64</f>
        <v>5.7142857142857141E-2</v>
      </c>
      <c r="F19" s="391">
        <f>'Crash Data'!$S65</f>
        <v>0.91428571428571426</v>
      </c>
      <c r="G19" s="393">
        <f>'Crash Data'!$S66</f>
        <v>1.142857142857143</v>
      </c>
    </row>
    <row r="20" spans="1:7">
      <c r="A20" s="383" t="s">
        <v>543</v>
      </c>
      <c r="B20" s="394"/>
      <c r="C20" s="394"/>
      <c r="D20" s="394"/>
      <c r="E20" s="395"/>
      <c r="F20" s="394"/>
      <c r="G20" s="396"/>
    </row>
    <row r="21" spans="1:7">
      <c r="A21" s="387" t="s">
        <v>537</v>
      </c>
      <c r="B21" s="388">
        <f>'Crash Data'!$R82</f>
        <v>0.2857142857142857</v>
      </c>
      <c r="C21" s="388">
        <f>'Crash Data'!$R83</f>
        <v>0.2857142857142857</v>
      </c>
      <c r="D21" s="388">
        <f>'Crash Data'!$R84</f>
        <v>2.8571428571428572</v>
      </c>
      <c r="E21" s="389">
        <f>'Crash Data'!$R85</f>
        <v>2.2857142857142856</v>
      </c>
      <c r="F21" s="388">
        <f>'Crash Data'!$R86</f>
        <v>14.857142857142858</v>
      </c>
      <c r="G21" s="390">
        <f>'Crash Data'!$R87</f>
        <v>20.571428571428573</v>
      </c>
    </row>
    <row r="22" spans="1:7">
      <c r="A22" s="387" t="s">
        <v>538</v>
      </c>
      <c r="B22" s="391">
        <f>'Crash Data'!$S82</f>
        <v>5.7142857142857141E-2</v>
      </c>
      <c r="C22" s="391">
        <f>'Crash Data'!$S83</f>
        <v>5.7142857142857141E-2</v>
      </c>
      <c r="D22" s="391">
        <f>'Crash Data'!$S84</f>
        <v>0.57142857142857151</v>
      </c>
      <c r="E22" s="392">
        <f>'Crash Data'!$S85</f>
        <v>0.45714285714285713</v>
      </c>
      <c r="F22" s="391">
        <f>'Crash Data'!$S86</f>
        <v>2.9714285714285715</v>
      </c>
      <c r="G22" s="393">
        <f>'Crash Data'!$S87</f>
        <v>4.1142857142857148</v>
      </c>
    </row>
    <row r="23" spans="1:7">
      <c r="A23" s="383" t="s">
        <v>2005</v>
      </c>
      <c r="B23" s="394"/>
      <c r="C23" s="394"/>
      <c r="D23" s="394"/>
      <c r="E23" s="395"/>
      <c r="F23" s="394"/>
      <c r="G23" s="396"/>
    </row>
    <row r="24" spans="1:7">
      <c r="A24" s="387" t="s">
        <v>537</v>
      </c>
      <c r="B24" s="388">
        <f>'Crash Data'!$R155</f>
        <v>0</v>
      </c>
      <c r="C24" s="388">
        <f>'Crash Data'!$R156</f>
        <v>0</v>
      </c>
      <c r="D24" s="388">
        <f>'Crash Data'!$R157</f>
        <v>0</v>
      </c>
      <c r="E24" s="389">
        <f>'Crash Data'!$R158</f>
        <v>0</v>
      </c>
      <c r="F24" s="388">
        <f>'Crash Data'!$R159</f>
        <v>1.4285714285714286</v>
      </c>
      <c r="G24" s="390">
        <f>'Crash Data'!$R160</f>
        <v>1.4285714285714286</v>
      </c>
    </row>
    <row r="25" spans="1:7">
      <c r="A25" s="387" t="s">
        <v>538</v>
      </c>
      <c r="B25" s="391">
        <f>'Crash Data'!$S155</f>
        <v>0</v>
      </c>
      <c r="C25" s="391">
        <f>'Crash Data'!$S156</f>
        <v>0</v>
      </c>
      <c r="D25" s="391">
        <f>'Crash Data'!$S157</f>
        <v>0</v>
      </c>
      <c r="E25" s="392">
        <f>'Crash Data'!$S158</f>
        <v>0</v>
      </c>
      <c r="F25" s="391">
        <f>'Crash Data'!$S159</f>
        <v>0.28571428571428575</v>
      </c>
      <c r="G25" s="393">
        <f>'Crash Data'!$S160</f>
        <v>0.28571428571428575</v>
      </c>
    </row>
    <row r="26" spans="1:7">
      <c r="A26" s="383" t="s">
        <v>544</v>
      </c>
      <c r="B26" s="394"/>
      <c r="C26" s="394"/>
      <c r="D26" s="394"/>
      <c r="E26" s="395"/>
      <c r="F26" s="394"/>
      <c r="G26" s="396"/>
    </row>
    <row r="27" spans="1:7">
      <c r="A27" s="387" t="s">
        <v>537</v>
      </c>
      <c r="B27" s="388">
        <f>'Crash Data'!$R162</f>
        <v>0</v>
      </c>
      <c r="C27" s="388">
        <f>'Crash Data'!$R163</f>
        <v>0</v>
      </c>
      <c r="D27" s="388">
        <f>'Crash Data'!$R164</f>
        <v>0</v>
      </c>
      <c r="E27" s="389">
        <f>'Crash Data'!$R165</f>
        <v>0</v>
      </c>
      <c r="F27" s="388">
        <f>'Crash Data'!$R166</f>
        <v>0.8571428571428571</v>
      </c>
      <c r="G27" s="390">
        <f>'Crash Data'!$R167</f>
        <v>0.8571428571428571</v>
      </c>
    </row>
    <row r="28" spans="1:7">
      <c r="A28" s="387" t="s">
        <v>538</v>
      </c>
      <c r="B28" s="391">
        <f>'Crash Data'!$S162</f>
        <v>0</v>
      </c>
      <c r="C28" s="391">
        <f>'Crash Data'!$S163</f>
        <v>0</v>
      </c>
      <c r="D28" s="391">
        <f>'Crash Data'!$S164</f>
        <v>0</v>
      </c>
      <c r="E28" s="392">
        <f>'Crash Data'!$S165</f>
        <v>0</v>
      </c>
      <c r="F28" s="391">
        <f>'Crash Data'!$S166</f>
        <v>0.17142857142857143</v>
      </c>
      <c r="G28" s="393">
        <f>'Crash Data'!$S167</f>
        <v>0.17142857142857143</v>
      </c>
    </row>
    <row r="29" spans="1:7">
      <c r="A29" s="383" t="s">
        <v>545</v>
      </c>
      <c r="B29" s="394"/>
      <c r="C29" s="394"/>
      <c r="D29" s="394"/>
      <c r="E29" s="395"/>
      <c r="F29" s="394"/>
      <c r="G29" s="396"/>
    </row>
    <row r="30" spans="1:7">
      <c r="A30" s="387" t="s">
        <v>537</v>
      </c>
      <c r="B30" s="388">
        <f>'Crash Data'!$R169</f>
        <v>0</v>
      </c>
      <c r="C30" s="388">
        <f>'Crash Data'!$R170</f>
        <v>0.8571428571428571</v>
      </c>
      <c r="D30" s="388">
        <f>'Crash Data'!$R171</f>
        <v>2.2857142857142856</v>
      </c>
      <c r="E30" s="389">
        <f>'Crash Data'!$R172</f>
        <v>0</v>
      </c>
      <c r="F30" s="388">
        <f>'Crash Data'!$R173</f>
        <v>18.571428571428573</v>
      </c>
      <c r="G30" s="390">
        <f>'Crash Data'!$R174</f>
        <v>21.714285714285715</v>
      </c>
    </row>
    <row r="31" spans="1:7">
      <c r="A31" s="387" t="s">
        <v>538</v>
      </c>
      <c r="B31" s="391">
        <f>'Crash Data'!$S169</f>
        <v>0</v>
      </c>
      <c r="C31" s="391">
        <f>'Crash Data'!$S170</f>
        <v>0.17142857142857143</v>
      </c>
      <c r="D31" s="391">
        <f>'Crash Data'!$S171</f>
        <v>0.45714285714285713</v>
      </c>
      <c r="E31" s="392">
        <f>'Crash Data'!$S172</f>
        <v>0</v>
      </c>
      <c r="F31" s="391">
        <f>'Crash Data'!$S173</f>
        <v>3.7142857142857149</v>
      </c>
      <c r="G31" s="393">
        <f>'Crash Data'!$S174</f>
        <v>4.3428571428571434</v>
      </c>
    </row>
    <row r="32" spans="1:7">
      <c r="A32" s="383" t="s">
        <v>546</v>
      </c>
      <c r="B32" s="394"/>
      <c r="C32" s="394"/>
      <c r="D32" s="394"/>
      <c r="E32" s="395"/>
      <c r="F32" s="394"/>
      <c r="G32" s="396"/>
    </row>
    <row r="33" spans="1:7">
      <c r="A33" s="387" t="s">
        <v>537</v>
      </c>
      <c r="B33" s="388">
        <f>'Crash Data'!$R246</f>
        <v>0</v>
      </c>
      <c r="C33" s="388">
        <f>'Crash Data'!$R247</f>
        <v>0</v>
      </c>
      <c r="D33" s="388">
        <f>'Crash Data'!$R248</f>
        <v>0</v>
      </c>
      <c r="E33" s="389">
        <f>'Crash Data'!$R249</f>
        <v>0</v>
      </c>
      <c r="F33" s="388">
        <f>'Crash Data'!$R250</f>
        <v>0.8571428571428571</v>
      </c>
      <c r="G33" s="390">
        <f>'Crash Data'!$R251</f>
        <v>0.8571428571428571</v>
      </c>
    </row>
    <row r="34" spans="1:7">
      <c r="A34" s="387" t="s">
        <v>538</v>
      </c>
      <c r="B34" s="391">
        <f>'Crash Data'!$S246</f>
        <v>0</v>
      </c>
      <c r="C34" s="391">
        <f>'Crash Data'!$S247</f>
        <v>0</v>
      </c>
      <c r="D34" s="391">
        <f>'Crash Data'!$S248</f>
        <v>0</v>
      </c>
      <c r="E34" s="392">
        <f>'Crash Data'!$S249</f>
        <v>0</v>
      </c>
      <c r="F34" s="391">
        <f>'Crash Data'!$S250</f>
        <v>0.17142857142857143</v>
      </c>
      <c r="G34" s="393">
        <f>'Crash Data'!$S251</f>
        <v>0.17142857142857143</v>
      </c>
    </row>
    <row r="35" spans="1:7">
      <c r="A35" s="383" t="s">
        <v>547</v>
      </c>
      <c r="B35" s="394"/>
      <c r="C35" s="394"/>
      <c r="D35" s="394"/>
      <c r="E35" s="395"/>
      <c r="F35" s="394"/>
      <c r="G35" s="396"/>
    </row>
    <row r="36" spans="1:7">
      <c r="A36" s="387" t="s">
        <v>537</v>
      </c>
      <c r="B36" s="388">
        <f>'Crash Data'!$R253</f>
        <v>0</v>
      </c>
      <c r="C36" s="388">
        <f>'Crash Data'!$R254</f>
        <v>0</v>
      </c>
      <c r="D36" s="388">
        <f>'Crash Data'!$R255</f>
        <v>0</v>
      </c>
      <c r="E36" s="389">
        <f>'Crash Data'!$R256</f>
        <v>0</v>
      </c>
      <c r="F36" s="388">
        <f>'Crash Data'!$R257</f>
        <v>1.1428571428571428</v>
      </c>
      <c r="G36" s="390">
        <f>'Crash Data'!$R258</f>
        <v>1.1428571428571428</v>
      </c>
    </row>
    <row r="37" spans="1:7">
      <c r="A37" s="387" t="s">
        <v>538</v>
      </c>
      <c r="B37" s="391">
        <f>'Crash Data'!$S253</f>
        <v>0</v>
      </c>
      <c r="C37" s="391">
        <f>'Crash Data'!$S254</f>
        <v>0</v>
      </c>
      <c r="D37" s="391">
        <f>'Crash Data'!$S255</f>
        <v>0</v>
      </c>
      <c r="E37" s="392">
        <f>'Crash Data'!$S256</f>
        <v>0</v>
      </c>
      <c r="F37" s="391">
        <f>'Crash Data'!$S257</f>
        <v>0.22857142857142856</v>
      </c>
      <c r="G37" s="393">
        <f>'Crash Data'!$S258</f>
        <v>0.22857142857142856</v>
      </c>
    </row>
    <row r="38" spans="1:7">
      <c r="A38" s="397" t="s">
        <v>548</v>
      </c>
      <c r="B38" s="398"/>
      <c r="C38" s="398"/>
      <c r="D38" s="398"/>
      <c r="E38" s="399"/>
      <c r="F38" s="398"/>
      <c r="G38" s="400"/>
    </row>
    <row r="39" spans="1:7">
      <c r="A39" s="401" t="s">
        <v>537</v>
      </c>
      <c r="B39" s="402">
        <f>'Crash Data'!$R260</f>
        <v>0.2857142857142857</v>
      </c>
      <c r="C39" s="402">
        <f>'Crash Data'!$R261</f>
        <v>2</v>
      </c>
      <c r="D39" s="402">
        <f>'Crash Data'!$R262</f>
        <v>7.7142857142857144</v>
      </c>
      <c r="E39" s="403">
        <f>'Crash Data'!$R263</f>
        <v>3.1428571428571428</v>
      </c>
      <c r="F39" s="402">
        <f>'Crash Data'!$R264</f>
        <v>54.285714285714285</v>
      </c>
      <c r="G39" s="404">
        <f>'Crash Data'!$R265</f>
        <v>67.428571428571431</v>
      </c>
    </row>
    <row r="40" spans="1:7" ht="15" thickBot="1">
      <c r="A40" s="405" t="s">
        <v>538</v>
      </c>
      <c r="B40" s="406">
        <f>'Crash Data'!$S260</f>
        <v>5.7142857142857141E-2</v>
      </c>
      <c r="C40" s="406">
        <f>'Crash Data'!$S261</f>
        <v>0.4</v>
      </c>
      <c r="D40" s="406">
        <f>'Crash Data'!$S262</f>
        <v>1.5428571428571429</v>
      </c>
      <c r="E40" s="407">
        <f>'Crash Data'!$S263</f>
        <v>0.62857142857142856</v>
      </c>
      <c r="F40" s="406">
        <f>'Crash Data'!$S264</f>
        <v>10.857142857142858</v>
      </c>
      <c r="G40" s="408">
        <f>'Crash Data'!$S265</f>
        <v>13.485714285714288</v>
      </c>
    </row>
    <row r="42" spans="1:7">
      <c r="A42" s="352" t="s">
        <v>2004</v>
      </c>
    </row>
  </sheetData>
  <sheetProtection password="90DC" sheet="1" objects="1" scenarios="1"/>
  <mergeCells count="2">
    <mergeCell ref="A2:G2"/>
    <mergeCell ref="B3:G3"/>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4"/>
  <sheetViews>
    <sheetView workbookViewId="0">
      <selection activeCell="H103" sqref="H103:H109"/>
    </sheetView>
  </sheetViews>
  <sheetFormatPr defaultRowHeight="14.4"/>
  <cols>
    <col min="2" max="2" width="3.77734375" bestFit="1" customWidth="1"/>
    <col min="3" max="3" width="18.88671875" bestFit="1" customWidth="1"/>
    <col min="4" max="4" width="20.6640625" bestFit="1" customWidth="1"/>
    <col min="5" max="5" width="16.44140625" bestFit="1" customWidth="1"/>
    <col min="6" max="6" width="13.6640625" customWidth="1"/>
    <col min="7" max="7" width="6" style="174" customWidth="1"/>
    <col min="8" max="8" width="8.77734375" customWidth="1"/>
    <col min="9" max="9" width="6.5546875" style="174" customWidth="1"/>
    <col min="10" max="10" width="4.109375" customWidth="1"/>
    <col min="11" max="11" width="11.33203125" style="174" customWidth="1"/>
    <col min="12" max="12" width="4.109375" customWidth="1"/>
    <col min="13" max="13" width="10.109375" style="174" customWidth="1"/>
    <col min="14" max="14" width="4.109375" customWidth="1"/>
    <col min="15" max="15" width="4.109375" style="174" customWidth="1"/>
    <col min="16" max="16" width="4.109375" customWidth="1"/>
    <col min="17" max="17" width="4.109375" style="174" customWidth="1"/>
    <col min="18" max="18" width="4.109375" customWidth="1"/>
    <col min="19" max="19" width="4.109375" style="174" customWidth="1"/>
    <col min="20" max="20" width="4.109375" customWidth="1"/>
    <col min="21" max="21" width="7.77734375" customWidth="1"/>
  </cols>
  <sheetData>
    <row r="1" spans="1:21" s="174" customFormat="1">
      <c r="B1" s="174" t="s">
        <v>585</v>
      </c>
      <c r="F1" s="460" t="s">
        <v>412</v>
      </c>
      <c r="G1" s="460"/>
      <c r="H1" s="460"/>
      <c r="I1" s="460"/>
      <c r="J1" s="460"/>
      <c r="K1" s="460"/>
      <c r="L1" s="460"/>
      <c r="M1" s="460"/>
      <c r="N1" s="460"/>
      <c r="O1" s="460"/>
      <c r="P1" s="460"/>
      <c r="Q1" s="460"/>
      <c r="R1" s="460"/>
      <c r="S1" s="460"/>
      <c r="T1" s="460"/>
      <c r="U1" s="460"/>
    </row>
    <row r="2" spans="1:21" s="174" customFormat="1">
      <c r="A2" s="124"/>
      <c r="C2" s="224" t="s">
        <v>328</v>
      </c>
      <c r="D2" s="224" t="s">
        <v>329</v>
      </c>
      <c r="E2" s="224" t="s">
        <v>330</v>
      </c>
      <c r="F2" s="472" t="s">
        <v>404</v>
      </c>
      <c r="G2" s="473"/>
      <c r="H2" s="472" t="s">
        <v>405</v>
      </c>
      <c r="I2" s="473"/>
      <c r="J2" s="472" t="s">
        <v>406</v>
      </c>
      <c r="K2" s="473"/>
      <c r="L2" s="472" t="s">
        <v>407</v>
      </c>
      <c r="M2" s="473"/>
      <c r="N2" s="472" t="s">
        <v>408</v>
      </c>
      <c r="O2" s="473"/>
      <c r="P2" s="472" t="s">
        <v>409</v>
      </c>
      <c r="Q2" s="473"/>
      <c r="R2" s="472" t="s">
        <v>145</v>
      </c>
      <c r="S2" s="473"/>
      <c r="T2" s="472" t="s">
        <v>410</v>
      </c>
      <c r="U2" s="473"/>
    </row>
    <row r="3" spans="1:21" s="174" customFormat="1">
      <c r="B3" s="471" t="s">
        <v>411</v>
      </c>
      <c r="C3" s="175" t="s">
        <v>338</v>
      </c>
      <c r="D3" s="175" t="s">
        <v>339</v>
      </c>
      <c r="E3" s="175" t="s">
        <v>340</v>
      </c>
      <c r="F3" s="474" t="s">
        <v>471</v>
      </c>
      <c r="G3" s="475"/>
      <c r="H3" s="475"/>
      <c r="I3" s="475"/>
      <c r="J3" s="475"/>
      <c r="K3" s="475"/>
      <c r="L3" s="475"/>
      <c r="M3" s="475"/>
      <c r="N3" s="475"/>
      <c r="O3" s="475"/>
      <c r="P3" s="475"/>
      <c r="Q3" s="475"/>
      <c r="R3" s="475"/>
      <c r="S3" s="475"/>
      <c r="T3" s="475"/>
      <c r="U3" s="476"/>
    </row>
    <row r="4" spans="1:21" s="174" customFormat="1">
      <c r="B4" s="471"/>
      <c r="C4" s="175" t="s">
        <v>339</v>
      </c>
      <c r="D4" s="175" t="s">
        <v>343</v>
      </c>
      <c r="E4" s="175" t="s">
        <v>344</v>
      </c>
      <c r="F4" s="477"/>
      <c r="G4" s="478"/>
      <c r="H4" s="478"/>
      <c r="I4" s="478"/>
      <c r="J4" s="478"/>
      <c r="K4" s="478"/>
      <c r="L4" s="478"/>
      <c r="M4" s="478"/>
      <c r="N4" s="478"/>
      <c r="O4" s="478"/>
      <c r="P4" s="478"/>
      <c r="Q4" s="478"/>
      <c r="R4" s="478"/>
      <c r="S4" s="478"/>
      <c r="T4" s="478"/>
      <c r="U4" s="479"/>
    </row>
    <row r="5" spans="1:21" s="174" customFormat="1">
      <c r="B5" s="471"/>
      <c r="C5" s="175" t="s">
        <v>339</v>
      </c>
      <c r="D5" s="175" t="s">
        <v>344</v>
      </c>
      <c r="E5" s="175" t="s">
        <v>346</v>
      </c>
      <c r="F5" s="477"/>
      <c r="G5" s="478"/>
      <c r="H5" s="478"/>
      <c r="I5" s="478"/>
      <c r="J5" s="478"/>
      <c r="K5" s="478"/>
      <c r="L5" s="478"/>
      <c r="M5" s="478"/>
      <c r="N5" s="478"/>
      <c r="O5" s="478"/>
      <c r="P5" s="478"/>
      <c r="Q5" s="478"/>
      <c r="R5" s="478"/>
      <c r="S5" s="478"/>
      <c r="T5" s="478"/>
      <c r="U5" s="479"/>
    </row>
    <row r="6" spans="1:21" s="174" customFormat="1">
      <c r="B6" s="471"/>
      <c r="C6" s="175" t="s">
        <v>348</v>
      </c>
      <c r="D6" s="175" t="s">
        <v>349</v>
      </c>
      <c r="E6" s="175" t="s">
        <v>350</v>
      </c>
      <c r="F6" s="477"/>
      <c r="G6" s="478"/>
      <c r="H6" s="478"/>
      <c r="I6" s="478"/>
      <c r="J6" s="478"/>
      <c r="K6" s="478"/>
      <c r="L6" s="478"/>
      <c r="M6" s="478"/>
      <c r="N6" s="478"/>
      <c r="O6" s="478"/>
      <c r="P6" s="478"/>
      <c r="Q6" s="478"/>
      <c r="R6" s="478"/>
      <c r="S6" s="478"/>
      <c r="T6" s="478"/>
      <c r="U6" s="479"/>
    </row>
    <row r="7" spans="1:21" s="174" customFormat="1">
      <c r="B7" s="471"/>
      <c r="C7" s="175" t="s">
        <v>348</v>
      </c>
      <c r="D7" s="175" t="s">
        <v>352</v>
      </c>
      <c r="E7" s="175" t="s">
        <v>353</v>
      </c>
      <c r="F7" s="477"/>
      <c r="G7" s="478"/>
      <c r="H7" s="478"/>
      <c r="I7" s="478"/>
      <c r="J7" s="478"/>
      <c r="K7" s="478"/>
      <c r="L7" s="478"/>
      <c r="M7" s="478"/>
      <c r="N7" s="478"/>
      <c r="O7" s="478"/>
      <c r="P7" s="478"/>
      <c r="Q7" s="478"/>
      <c r="R7" s="478"/>
      <c r="S7" s="478"/>
      <c r="T7" s="478"/>
      <c r="U7" s="479"/>
    </row>
    <row r="8" spans="1:21" s="174" customFormat="1">
      <c r="B8" s="471"/>
      <c r="C8" s="175" t="s">
        <v>353</v>
      </c>
      <c r="D8" s="175" t="s">
        <v>348</v>
      </c>
      <c r="E8" s="175" t="s">
        <v>355</v>
      </c>
      <c r="F8" s="477"/>
      <c r="G8" s="478"/>
      <c r="H8" s="478"/>
      <c r="I8" s="478"/>
      <c r="J8" s="478"/>
      <c r="K8" s="478"/>
      <c r="L8" s="478"/>
      <c r="M8" s="478"/>
      <c r="N8" s="478"/>
      <c r="O8" s="478"/>
      <c r="P8" s="478"/>
      <c r="Q8" s="478"/>
      <c r="R8" s="478"/>
      <c r="S8" s="478"/>
      <c r="T8" s="478"/>
      <c r="U8" s="479"/>
    </row>
    <row r="9" spans="1:21" s="174" customFormat="1">
      <c r="B9" s="471"/>
      <c r="C9" s="175" t="s">
        <v>353</v>
      </c>
      <c r="D9" s="175" t="s">
        <v>357</v>
      </c>
      <c r="E9" s="175" t="s">
        <v>358</v>
      </c>
      <c r="F9" s="477"/>
      <c r="G9" s="478"/>
      <c r="H9" s="478"/>
      <c r="I9" s="478"/>
      <c r="J9" s="478"/>
      <c r="K9" s="478"/>
      <c r="L9" s="478"/>
      <c r="M9" s="478"/>
      <c r="N9" s="478"/>
      <c r="O9" s="478"/>
      <c r="P9" s="478"/>
      <c r="Q9" s="478"/>
      <c r="R9" s="478"/>
      <c r="S9" s="478"/>
      <c r="T9" s="478"/>
      <c r="U9" s="479"/>
    </row>
    <row r="10" spans="1:21" s="174" customFormat="1">
      <c r="B10" s="471"/>
      <c r="C10" s="175" t="s">
        <v>353</v>
      </c>
      <c r="D10" s="175" t="s">
        <v>360</v>
      </c>
      <c r="E10" s="175" t="s">
        <v>361</v>
      </c>
      <c r="F10" s="477"/>
      <c r="G10" s="478"/>
      <c r="H10" s="478"/>
      <c r="I10" s="478"/>
      <c r="J10" s="478"/>
      <c r="K10" s="478"/>
      <c r="L10" s="478"/>
      <c r="M10" s="478"/>
      <c r="N10" s="478"/>
      <c r="O10" s="478"/>
      <c r="P10" s="478"/>
      <c r="Q10" s="478"/>
      <c r="R10" s="478"/>
      <c r="S10" s="478"/>
      <c r="T10" s="478"/>
      <c r="U10" s="479"/>
    </row>
    <row r="11" spans="1:21" s="174" customFormat="1">
      <c r="B11" s="471"/>
      <c r="C11" s="175" t="s">
        <v>353</v>
      </c>
      <c r="D11" s="175" t="s">
        <v>361</v>
      </c>
      <c r="E11" s="175" t="s">
        <v>363</v>
      </c>
      <c r="F11" s="477"/>
      <c r="G11" s="478"/>
      <c r="H11" s="478"/>
      <c r="I11" s="478"/>
      <c r="J11" s="478"/>
      <c r="K11" s="478"/>
      <c r="L11" s="478"/>
      <c r="M11" s="478"/>
      <c r="N11" s="478"/>
      <c r="O11" s="478"/>
      <c r="P11" s="478"/>
      <c r="Q11" s="478"/>
      <c r="R11" s="478"/>
      <c r="S11" s="478"/>
      <c r="T11" s="478"/>
      <c r="U11" s="479"/>
    </row>
    <row r="12" spans="1:21" s="174" customFormat="1">
      <c r="B12" s="471"/>
      <c r="C12" s="175" t="s">
        <v>353</v>
      </c>
      <c r="D12" s="175" t="s">
        <v>363</v>
      </c>
      <c r="E12" s="175" t="s">
        <v>365</v>
      </c>
      <c r="F12" s="477"/>
      <c r="G12" s="478"/>
      <c r="H12" s="478"/>
      <c r="I12" s="478"/>
      <c r="J12" s="478"/>
      <c r="K12" s="478"/>
      <c r="L12" s="478"/>
      <c r="M12" s="478"/>
      <c r="N12" s="478"/>
      <c r="O12" s="478"/>
      <c r="P12" s="478"/>
      <c r="Q12" s="478"/>
      <c r="R12" s="478"/>
      <c r="S12" s="478"/>
      <c r="T12" s="478"/>
      <c r="U12" s="479"/>
    </row>
    <row r="13" spans="1:21" s="174" customFormat="1">
      <c r="B13" s="471"/>
      <c r="C13" s="175" t="s">
        <v>353</v>
      </c>
      <c r="D13" s="175" t="s">
        <v>367</v>
      </c>
      <c r="E13" s="175" t="s">
        <v>368</v>
      </c>
      <c r="F13" s="477"/>
      <c r="G13" s="478"/>
      <c r="H13" s="478"/>
      <c r="I13" s="478"/>
      <c r="J13" s="478"/>
      <c r="K13" s="478"/>
      <c r="L13" s="478"/>
      <c r="M13" s="478"/>
      <c r="N13" s="478"/>
      <c r="O13" s="478"/>
      <c r="P13" s="478"/>
      <c r="Q13" s="478"/>
      <c r="R13" s="478"/>
      <c r="S13" s="478"/>
      <c r="T13" s="478"/>
      <c r="U13" s="479"/>
    </row>
    <row r="14" spans="1:21" s="174" customFormat="1">
      <c r="B14" s="471"/>
      <c r="C14" s="175" t="s">
        <v>372</v>
      </c>
      <c r="D14" s="175"/>
      <c r="E14" s="175"/>
      <c r="F14" s="477"/>
      <c r="G14" s="478"/>
      <c r="H14" s="478"/>
      <c r="I14" s="478"/>
      <c r="J14" s="478"/>
      <c r="K14" s="478"/>
      <c r="L14" s="478"/>
      <c r="M14" s="478"/>
      <c r="N14" s="478"/>
      <c r="O14" s="478"/>
      <c r="P14" s="478"/>
      <c r="Q14" s="478"/>
      <c r="R14" s="478"/>
      <c r="S14" s="478"/>
      <c r="T14" s="478"/>
      <c r="U14" s="479"/>
    </row>
    <row r="15" spans="1:21" s="174" customFormat="1">
      <c r="B15" s="471"/>
      <c r="C15" s="175" t="s">
        <v>375</v>
      </c>
      <c r="D15" s="175" t="s">
        <v>376</v>
      </c>
      <c r="E15" s="175" t="s">
        <v>339</v>
      </c>
      <c r="F15" s="477"/>
      <c r="G15" s="478"/>
      <c r="H15" s="478"/>
      <c r="I15" s="478"/>
      <c r="J15" s="478"/>
      <c r="K15" s="478"/>
      <c r="L15" s="478"/>
      <c r="M15" s="478"/>
      <c r="N15" s="478"/>
      <c r="O15" s="478"/>
      <c r="P15" s="478"/>
      <c r="Q15" s="478"/>
      <c r="R15" s="478"/>
      <c r="S15" s="478"/>
      <c r="T15" s="478"/>
      <c r="U15" s="479"/>
    </row>
    <row r="16" spans="1:21" s="174" customFormat="1">
      <c r="B16" s="471"/>
      <c r="C16" s="175" t="s">
        <v>378</v>
      </c>
      <c r="D16" s="175" t="s">
        <v>376</v>
      </c>
      <c r="E16" s="175" t="s">
        <v>348</v>
      </c>
      <c r="F16" s="477"/>
      <c r="G16" s="478"/>
      <c r="H16" s="478"/>
      <c r="I16" s="478"/>
      <c r="J16" s="478"/>
      <c r="K16" s="478"/>
      <c r="L16" s="478"/>
      <c r="M16" s="478"/>
      <c r="N16" s="478"/>
      <c r="O16" s="478"/>
      <c r="P16" s="478"/>
      <c r="Q16" s="478"/>
      <c r="R16" s="478"/>
      <c r="S16" s="478"/>
      <c r="T16" s="478"/>
      <c r="U16" s="479"/>
    </row>
    <row r="17" spans="1:21" s="174" customFormat="1">
      <c r="B17" s="471"/>
      <c r="C17" s="219" t="s">
        <v>379</v>
      </c>
      <c r="D17" s="219" t="s">
        <v>376</v>
      </c>
      <c r="E17" s="219" t="s">
        <v>353</v>
      </c>
      <c r="F17" s="477"/>
      <c r="G17" s="478"/>
      <c r="H17" s="478"/>
      <c r="I17" s="478"/>
      <c r="J17" s="478"/>
      <c r="K17" s="478"/>
      <c r="L17" s="478"/>
      <c r="M17" s="478"/>
      <c r="N17" s="478"/>
      <c r="O17" s="478"/>
      <c r="P17" s="478"/>
      <c r="Q17" s="478"/>
      <c r="R17" s="478"/>
      <c r="S17" s="478"/>
      <c r="T17" s="478"/>
      <c r="U17" s="479"/>
    </row>
    <row r="18" spans="1:21" s="174" customFormat="1">
      <c r="A18" s="225"/>
      <c r="B18" s="471"/>
      <c r="C18" s="175" t="s">
        <v>381</v>
      </c>
      <c r="D18" s="175" t="s">
        <v>376</v>
      </c>
      <c r="E18" s="175" t="s">
        <v>353</v>
      </c>
      <c r="F18" s="480"/>
      <c r="G18" s="481"/>
      <c r="H18" s="481"/>
      <c r="I18" s="481"/>
      <c r="J18" s="481"/>
      <c r="K18" s="481"/>
      <c r="L18" s="481"/>
      <c r="M18" s="481"/>
      <c r="N18" s="481"/>
      <c r="O18" s="481"/>
      <c r="P18" s="481"/>
      <c r="Q18" s="481"/>
      <c r="R18" s="481"/>
      <c r="S18" s="481"/>
      <c r="T18" s="481"/>
      <c r="U18" s="482"/>
    </row>
    <row r="20" spans="1:21">
      <c r="B20">
        <v>21</v>
      </c>
      <c r="C20" t="s">
        <v>473</v>
      </c>
      <c r="D20" t="s">
        <v>404</v>
      </c>
      <c r="E20" t="s">
        <v>485</v>
      </c>
      <c r="F20" t="s">
        <v>408</v>
      </c>
      <c r="G20" s="174" t="s">
        <v>486</v>
      </c>
      <c r="H20" t="s">
        <v>145</v>
      </c>
    </row>
    <row r="21" spans="1:21">
      <c r="B21" s="174">
        <v>21</v>
      </c>
      <c r="C21" s="174" t="s">
        <v>474</v>
      </c>
      <c r="E21" s="174" t="s">
        <v>485</v>
      </c>
      <c r="F21" s="174" t="s">
        <v>408</v>
      </c>
      <c r="G21" s="174" t="s">
        <v>486</v>
      </c>
      <c r="H21" s="174" t="s">
        <v>145</v>
      </c>
    </row>
    <row r="22" spans="1:21">
      <c r="B22" s="174">
        <v>21</v>
      </c>
      <c r="C22" s="174" t="s">
        <v>475</v>
      </c>
      <c r="E22" s="174" t="s">
        <v>485</v>
      </c>
      <c r="F22" s="174" t="s">
        <v>408</v>
      </c>
      <c r="G22" s="174" t="s">
        <v>486</v>
      </c>
      <c r="H22" s="174" t="s">
        <v>145</v>
      </c>
    </row>
    <row r="23" spans="1:21">
      <c r="B23" s="174">
        <v>21</v>
      </c>
      <c r="C23" s="174" t="s">
        <v>476</v>
      </c>
      <c r="E23" s="174" t="s">
        <v>485</v>
      </c>
      <c r="F23" s="174" t="s">
        <v>408</v>
      </c>
      <c r="G23" s="174" t="s">
        <v>486</v>
      </c>
      <c r="H23" s="174" t="s">
        <v>145</v>
      </c>
    </row>
    <row r="24" spans="1:21">
      <c r="B24" s="174">
        <v>21</v>
      </c>
      <c r="C24" s="174" t="s">
        <v>477</v>
      </c>
      <c r="E24" s="174" t="s">
        <v>485</v>
      </c>
      <c r="F24" s="174" t="s">
        <v>408</v>
      </c>
      <c r="G24" s="174" t="s">
        <v>486</v>
      </c>
      <c r="H24" s="174" t="s">
        <v>145</v>
      </c>
    </row>
    <row r="25" spans="1:21">
      <c r="B25" s="174">
        <v>21</v>
      </c>
      <c r="C25" s="174" t="s">
        <v>478</v>
      </c>
      <c r="E25" s="174" t="s">
        <v>485</v>
      </c>
      <c r="F25" s="174" t="s">
        <v>408</v>
      </c>
      <c r="G25" s="174" t="s">
        <v>486</v>
      </c>
      <c r="H25" s="174" t="s">
        <v>145</v>
      </c>
    </row>
    <row r="26" spans="1:21">
      <c r="B26" s="174">
        <v>21</v>
      </c>
      <c r="C26" s="174" t="s">
        <v>479</v>
      </c>
      <c r="E26" s="174" t="s">
        <v>485</v>
      </c>
      <c r="F26" s="174" t="s">
        <v>408</v>
      </c>
      <c r="G26" s="174" t="s">
        <v>486</v>
      </c>
      <c r="H26" s="174" t="s">
        <v>145</v>
      </c>
    </row>
    <row r="27" spans="1:21">
      <c r="B27" s="174">
        <v>21</v>
      </c>
      <c r="C27" s="174" t="s">
        <v>480</v>
      </c>
      <c r="F27" s="174" t="s">
        <v>408</v>
      </c>
      <c r="G27" s="174" t="s">
        <v>486</v>
      </c>
      <c r="H27" s="174" t="s">
        <v>145</v>
      </c>
    </row>
    <row r="28" spans="1:21">
      <c r="B28" s="174">
        <v>21</v>
      </c>
      <c r="C28" s="174" t="s">
        <v>481</v>
      </c>
      <c r="F28" s="174" t="s">
        <v>408</v>
      </c>
      <c r="G28" s="174" t="s">
        <v>486</v>
      </c>
      <c r="H28" s="174" t="s">
        <v>145</v>
      </c>
    </row>
    <row r="29" spans="1:21">
      <c r="B29" s="174">
        <v>21</v>
      </c>
      <c r="C29" s="174" t="s">
        <v>482</v>
      </c>
      <c r="F29" s="174" t="s">
        <v>408</v>
      </c>
      <c r="G29" s="174" t="s">
        <v>486</v>
      </c>
      <c r="H29" s="174" t="s">
        <v>145</v>
      </c>
    </row>
    <row r="30" spans="1:21">
      <c r="B30" s="174">
        <v>21</v>
      </c>
      <c r="C30" s="174" t="s">
        <v>483</v>
      </c>
    </row>
    <row r="31" spans="1:21">
      <c r="B31" s="174">
        <v>21</v>
      </c>
      <c r="C31" s="174" t="s">
        <v>484</v>
      </c>
    </row>
    <row r="32" spans="1:21">
      <c r="B32">
        <v>22</v>
      </c>
      <c r="C32" s="174" t="s">
        <v>473</v>
      </c>
      <c r="I32" s="174" t="s">
        <v>410</v>
      </c>
    </row>
    <row r="33" spans="2:9">
      <c r="B33" s="174">
        <v>22</v>
      </c>
      <c r="C33" s="174" t="s">
        <v>474</v>
      </c>
      <c r="I33" s="174" t="s">
        <v>410</v>
      </c>
    </row>
    <row r="34" spans="2:9">
      <c r="B34" s="174">
        <v>22</v>
      </c>
      <c r="C34" s="174" t="s">
        <v>475</v>
      </c>
      <c r="I34" s="174" t="s">
        <v>410</v>
      </c>
    </row>
    <row r="35" spans="2:9">
      <c r="B35" s="174">
        <v>22</v>
      </c>
      <c r="C35" s="174" t="s">
        <v>476</v>
      </c>
      <c r="I35" s="174" t="s">
        <v>410</v>
      </c>
    </row>
    <row r="36" spans="2:9">
      <c r="B36" s="174">
        <v>22</v>
      </c>
      <c r="C36" s="174" t="s">
        <v>477</v>
      </c>
      <c r="I36" s="174" t="s">
        <v>410</v>
      </c>
    </row>
    <row r="37" spans="2:9">
      <c r="B37" s="174">
        <v>22</v>
      </c>
      <c r="C37" s="174" t="s">
        <v>478</v>
      </c>
      <c r="I37" s="174" t="s">
        <v>410</v>
      </c>
    </row>
    <row r="38" spans="2:9">
      <c r="B38" s="174">
        <v>22</v>
      </c>
      <c r="C38" s="174" t="s">
        <v>479</v>
      </c>
      <c r="I38" s="174" t="s">
        <v>410</v>
      </c>
    </row>
    <row r="39" spans="2:9">
      <c r="B39" s="174">
        <v>22</v>
      </c>
      <c r="C39" s="174" t="s">
        <v>480</v>
      </c>
      <c r="I39" s="174" t="s">
        <v>410</v>
      </c>
    </row>
    <row r="40" spans="2:9">
      <c r="B40" s="174">
        <v>22</v>
      </c>
      <c r="C40" s="174" t="s">
        <v>481</v>
      </c>
      <c r="I40" s="174" t="s">
        <v>410</v>
      </c>
    </row>
    <row r="41" spans="2:9">
      <c r="B41" s="174">
        <v>22</v>
      </c>
      <c r="C41" s="174" t="s">
        <v>482</v>
      </c>
      <c r="I41" s="174" t="s">
        <v>410</v>
      </c>
    </row>
    <row r="42" spans="2:9">
      <c r="B42" s="174">
        <v>22</v>
      </c>
      <c r="C42" s="174" t="s">
        <v>483</v>
      </c>
      <c r="I42" s="174" t="s">
        <v>410</v>
      </c>
    </row>
    <row r="43" spans="2:9">
      <c r="B43" s="174">
        <v>22</v>
      </c>
      <c r="C43" s="174" t="s">
        <v>484</v>
      </c>
      <c r="I43" s="174" t="s">
        <v>410</v>
      </c>
    </row>
    <row r="44" spans="2:9">
      <c r="B44">
        <v>23</v>
      </c>
      <c r="C44" s="174" t="s">
        <v>473</v>
      </c>
      <c r="I44" s="174" t="s">
        <v>410</v>
      </c>
    </row>
    <row r="45" spans="2:9">
      <c r="B45" s="174">
        <v>23</v>
      </c>
      <c r="C45" s="174" t="s">
        <v>474</v>
      </c>
      <c r="I45" s="174" t="s">
        <v>410</v>
      </c>
    </row>
    <row r="46" spans="2:9">
      <c r="B46" s="174">
        <v>23</v>
      </c>
      <c r="C46" s="174" t="s">
        <v>475</v>
      </c>
      <c r="I46" s="174" t="s">
        <v>410</v>
      </c>
    </row>
    <row r="47" spans="2:9">
      <c r="B47" s="174">
        <v>23</v>
      </c>
      <c r="C47" s="174" t="s">
        <v>476</v>
      </c>
      <c r="I47" s="174" t="s">
        <v>410</v>
      </c>
    </row>
    <row r="48" spans="2:9">
      <c r="B48" s="174">
        <v>23</v>
      </c>
      <c r="C48" s="174" t="s">
        <v>477</v>
      </c>
      <c r="I48" s="174" t="s">
        <v>410</v>
      </c>
    </row>
    <row r="49" spans="2:9">
      <c r="B49" s="174">
        <v>23</v>
      </c>
      <c r="C49" s="174" t="s">
        <v>478</v>
      </c>
      <c r="I49" s="174" t="s">
        <v>410</v>
      </c>
    </row>
    <row r="50" spans="2:9">
      <c r="B50" s="174">
        <v>23</v>
      </c>
      <c r="C50" s="174" t="s">
        <v>479</v>
      </c>
      <c r="I50" s="174" t="s">
        <v>410</v>
      </c>
    </row>
    <row r="51" spans="2:9">
      <c r="B51" s="174">
        <v>23</v>
      </c>
      <c r="C51" s="174" t="s">
        <v>480</v>
      </c>
      <c r="I51" s="174" t="s">
        <v>410</v>
      </c>
    </row>
    <row r="52" spans="2:9">
      <c r="B52" s="174">
        <v>23</v>
      </c>
      <c r="C52" s="174" t="s">
        <v>481</v>
      </c>
      <c r="I52" s="174" t="s">
        <v>410</v>
      </c>
    </row>
    <row r="53" spans="2:9">
      <c r="B53" s="174">
        <v>23</v>
      </c>
      <c r="C53" s="174" t="s">
        <v>482</v>
      </c>
      <c r="I53" s="174" t="s">
        <v>410</v>
      </c>
    </row>
    <row r="54" spans="2:9">
      <c r="B54" s="174">
        <v>23</v>
      </c>
      <c r="C54" s="174" t="s">
        <v>483</v>
      </c>
      <c r="I54" s="174" t="s">
        <v>410</v>
      </c>
    </row>
    <row r="55" spans="2:9">
      <c r="B55" s="174">
        <v>23</v>
      </c>
      <c r="C55" s="174" t="s">
        <v>484</v>
      </c>
      <c r="I55" s="174" t="s">
        <v>410</v>
      </c>
    </row>
    <row r="56" spans="2:9">
      <c r="C56" t="s">
        <v>487</v>
      </c>
      <c r="D56">
        <v>1</v>
      </c>
      <c r="E56">
        <v>7</v>
      </c>
      <c r="F56">
        <v>10</v>
      </c>
      <c r="G56" s="174">
        <v>10</v>
      </c>
      <c r="H56">
        <v>10</v>
      </c>
      <c r="I56" s="174">
        <v>24</v>
      </c>
    </row>
    <row r="59" spans="2:9">
      <c r="B59" t="s">
        <v>580</v>
      </c>
    </row>
    <row r="60" spans="2:9">
      <c r="C60" t="s">
        <v>587</v>
      </c>
      <c r="D60" s="47" t="s">
        <v>590</v>
      </c>
    </row>
    <row r="61" spans="2:9">
      <c r="C61" t="s">
        <v>591</v>
      </c>
      <c r="D61" s="283">
        <v>43647</v>
      </c>
    </row>
    <row r="62" spans="2:9">
      <c r="C62" t="s">
        <v>592</v>
      </c>
      <c r="D62" s="283">
        <v>43983</v>
      </c>
    </row>
    <row r="63" spans="2:9">
      <c r="C63" t="s">
        <v>588</v>
      </c>
      <c r="D63" s="283">
        <v>43983</v>
      </c>
    </row>
    <row r="64" spans="2:9">
      <c r="C64" t="s">
        <v>593</v>
      </c>
      <c r="D64" s="283">
        <v>44713</v>
      </c>
    </row>
    <row r="65" spans="2:7">
      <c r="C65" t="s">
        <v>594</v>
      </c>
      <c r="D65" s="283">
        <v>45627</v>
      </c>
    </row>
    <row r="67" spans="2:7">
      <c r="B67" s="174">
        <v>19</v>
      </c>
      <c r="C67" s="174" t="s">
        <v>478</v>
      </c>
      <c r="D67" t="s">
        <v>587</v>
      </c>
    </row>
    <row r="68" spans="2:7">
      <c r="B68" s="174">
        <v>19</v>
      </c>
      <c r="C68" s="174" t="s">
        <v>479</v>
      </c>
      <c r="D68" s="174" t="s">
        <v>587</v>
      </c>
      <c r="E68" t="s">
        <v>591</v>
      </c>
    </row>
    <row r="69" spans="2:7">
      <c r="B69" s="174">
        <v>19</v>
      </c>
      <c r="C69" s="174" t="s">
        <v>480</v>
      </c>
      <c r="D69" s="174" t="s">
        <v>587</v>
      </c>
    </row>
    <row r="70" spans="2:7">
      <c r="B70" s="174">
        <v>19</v>
      </c>
      <c r="C70" s="174" t="s">
        <v>481</v>
      </c>
      <c r="D70" s="174" t="s">
        <v>587</v>
      </c>
    </row>
    <row r="71" spans="2:7">
      <c r="B71" s="174">
        <v>19</v>
      </c>
      <c r="C71" s="174" t="s">
        <v>482</v>
      </c>
      <c r="D71" s="174" t="s">
        <v>587</v>
      </c>
    </row>
    <row r="72" spans="2:7">
      <c r="B72" s="174">
        <v>19</v>
      </c>
      <c r="C72" s="174" t="s">
        <v>483</v>
      </c>
      <c r="D72" s="174" t="s">
        <v>587</v>
      </c>
    </row>
    <row r="73" spans="2:7">
      <c r="B73" s="174">
        <v>19</v>
      </c>
      <c r="C73" s="174" t="s">
        <v>484</v>
      </c>
      <c r="D73" s="174" t="s">
        <v>587</v>
      </c>
    </row>
    <row r="74" spans="2:7">
      <c r="B74">
        <v>20</v>
      </c>
      <c r="C74" s="174" t="s">
        <v>473</v>
      </c>
      <c r="D74" s="174" t="s">
        <v>587</v>
      </c>
    </row>
    <row r="75" spans="2:7">
      <c r="B75" s="174">
        <v>20</v>
      </c>
      <c r="C75" s="174" t="s">
        <v>474</v>
      </c>
      <c r="D75" s="174" t="s">
        <v>587</v>
      </c>
    </row>
    <row r="76" spans="2:7">
      <c r="B76" s="174">
        <v>20</v>
      </c>
      <c r="C76" s="174" t="s">
        <v>475</v>
      </c>
      <c r="D76" s="174" t="s">
        <v>587</v>
      </c>
    </row>
    <row r="77" spans="2:7">
      <c r="B77" s="174">
        <v>20</v>
      </c>
      <c r="C77" s="174" t="s">
        <v>476</v>
      </c>
      <c r="D77" s="174" t="s">
        <v>587</v>
      </c>
    </row>
    <row r="78" spans="2:7">
      <c r="B78" s="174">
        <v>20</v>
      </c>
      <c r="C78" s="174" t="s">
        <v>477</v>
      </c>
      <c r="D78" s="174" t="s">
        <v>587</v>
      </c>
    </row>
    <row r="79" spans="2:7">
      <c r="B79" s="174">
        <v>20</v>
      </c>
      <c r="C79" s="174" t="s">
        <v>478</v>
      </c>
      <c r="D79" s="174" t="s">
        <v>587</v>
      </c>
      <c r="F79" t="s">
        <v>486</v>
      </c>
      <c r="G79" s="174" t="s">
        <v>145</v>
      </c>
    </row>
    <row r="80" spans="2:7">
      <c r="B80" s="174">
        <v>20</v>
      </c>
      <c r="C80" s="174" t="s">
        <v>479</v>
      </c>
      <c r="D80" s="174" t="s">
        <v>587</v>
      </c>
      <c r="F80" s="174" t="s">
        <v>486</v>
      </c>
      <c r="G80" s="174" t="s">
        <v>145</v>
      </c>
    </row>
    <row r="81" spans="2:8">
      <c r="B81" s="174">
        <v>20</v>
      </c>
      <c r="C81" s="174" t="s">
        <v>480</v>
      </c>
      <c r="D81" s="174" t="s">
        <v>587</v>
      </c>
      <c r="F81" s="174" t="s">
        <v>486</v>
      </c>
      <c r="G81" s="174" t="s">
        <v>145</v>
      </c>
    </row>
    <row r="82" spans="2:8">
      <c r="B82" s="174">
        <v>20</v>
      </c>
      <c r="C82" s="174" t="s">
        <v>481</v>
      </c>
      <c r="D82" s="174" t="s">
        <v>587</v>
      </c>
      <c r="F82" s="174" t="s">
        <v>486</v>
      </c>
      <c r="G82" s="174" t="s">
        <v>145</v>
      </c>
    </row>
    <row r="83" spans="2:8">
      <c r="B83" s="174">
        <v>20</v>
      </c>
      <c r="C83" s="174" t="s">
        <v>482</v>
      </c>
      <c r="D83" s="174" t="s">
        <v>587</v>
      </c>
      <c r="F83" s="174" t="s">
        <v>486</v>
      </c>
      <c r="G83" s="174" t="s">
        <v>145</v>
      </c>
    </row>
    <row r="84" spans="2:8">
      <c r="B84" s="174">
        <v>20</v>
      </c>
      <c r="C84" s="174" t="s">
        <v>483</v>
      </c>
      <c r="D84" s="174" t="s">
        <v>587</v>
      </c>
      <c r="F84" s="174" t="s">
        <v>486</v>
      </c>
      <c r="G84" s="174" t="s">
        <v>145</v>
      </c>
    </row>
    <row r="85" spans="2:8">
      <c r="B85" s="174">
        <v>20</v>
      </c>
      <c r="C85" s="174" t="s">
        <v>484</v>
      </c>
      <c r="D85" s="174" t="s">
        <v>587</v>
      </c>
      <c r="F85" s="174" t="s">
        <v>486</v>
      </c>
      <c r="G85" s="174" t="s">
        <v>145</v>
      </c>
    </row>
    <row r="86" spans="2:8">
      <c r="B86">
        <v>21</v>
      </c>
      <c r="C86" s="174" t="s">
        <v>473</v>
      </c>
      <c r="D86" s="174" t="s">
        <v>587</v>
      </c>
      <c r="F86" s="174" t="s">
        <v>486</v>
      </c>
      <c r="G86" s="174" t="s">
        <v>145</v>
      </c>
    </row>
    <row r="87" spans="2:8">
      <c r="B87" s="174">
        <v>21</v>
      </c>
      <c r="C87" s="174" t="s">
        <v>474</v>
      </c>
      <c r="D87" s="174" t="s">
        <v>587</v>
      </c>
      <c r="F87" s="174" t="s">
        <v>486</v>
      </c>
      <c r="G87" s="174" t="s">
        <v>145</v>
      </c>
    </row>
    <row r="88" spans="2:8">
      <c r="B88" s="174">
        <v>21</v>
      </c>
      <c r="C88" s="174" t="s">
        <v>475</v>
      </c>
      <c r="D88" s="174" t="s">
        <v>587</v>
      </c>
      <c r="F88" s="174" t="s">
        <v>486</v>
      </c>
      <c r="G88" s="174" t="s">
        <v>145</v>
      </c>
    </row>
    <row r="89" spans="2:8">
      <c r="B89" s="174">
        <v>21</v>
      </c>
      <c r="C89" s="174" t="s">
        <v>476</v>
      </c>
      <c r="D89" s="174" t="s">
        <v>587</v>
      </c>
      <c r="F89" s="174" t="s">
        <v>486</v>
      </c>
      <c r="G89" s="174" t="s">
        <v>145</v>
      </c>
    </row>
    <row r="90" spans="2:8">
      <c r="B90" s="174">
        <v>21</v>
      </c>
      <c r="C90" s="174" t="s">
        <v>477</v>
      </c>
      <c r="D90" s="174" t="s">
        <v>587</v>
      </c>
      <c r="F90" s="174" t="s">
        <v>486</v>
      </c>
      <c r="G90" s="174" t="s">
        <v>145</v>
      </c>
    </row>
    <row r="91" spans="2:8">
      <c r="B91" s="174">
        <v>21</v>
      </c>
      <c r="C91" s="174" t="s">
        <v>478</v>
      </c>
      <c r="F91" s="174" t="s">
        <v>486</v>
      </c>
      <c r="G91" s="174" t="s">
        <v>145</v>
      </c>
    </row>
    <row r="92" spans="2:8">
      <c r="B92" s="174">
        <v>21</v>
      </c>
      <c r="C92" s="174" t="s">
        <v>479</v>
      </c>
      <c r="F92" s="174" t="s">
        <v>486</v>
      </c>
      <c r="G92" s="174" t="s">
        <v>145</v>
      </c>
      <c r="H92" s="174"/>
    </row>
    <row r="93" spans="2:8">
      <c r="B93" s="174">
        <v>21</v>
      </c>
      <c r="C93" s="174" t="s">
        <v>480</v>
      </c>
      <c r="F93" s="174" t="s">
        <v>486</v>
      </c>
      <c r="G93" s="174" t="s">
        <v>145</v>
      </c>
      <c r="H93" s="174"/>
    </row>
    <row r="94" spans="2:8">
      <c r="B94" s="174">
        <v>21</v>
      </c>
      <c r="C94" s="174" t="s">
        <v>481</v>
      </c>
      <c r="F94" s="174" t="s">
        <v>486</v>
      </c>
      <c r="G94" s="174" t="s">
        <v>145</v>
      </c>
      <c r="H94" s="174"/>
    </row>
    <row r="95" spans="2:8">
      <c r="B95" s="174">
        <v>21</v>
      </c>
      <c r="C95" s="174" t="s">
        <v>482</v>
      </c>
      <c r="F95" s="174" t="s">
        <v>486</v>
      </c>
      <c r="G95" s="174" t="s">
        <v>145</v>
      </c>
      <c r="H95" s="174"/>
    </row>
    <row r="96" spans="2:8">
      <c r="B96" s="174">
        <v>21</v>
      </c>
      <c r="C96" s="174" t="s">
        <v>483</v>
      </c>
      <c r="F96" s="174" t="s">
        <v>486</v>
      </c>
      <c r="G96" s="174" t="s">
        <v>145</v>
      </c>
      <c r="H96" s="174"/>
    </row>
    <row r="97" spans="2:8">
      <c r="B97" s="174">
        <v>21</v>
      </c>
      <c r="C97" s="174" t="s">
        <v>484</v>
      </c>
      <c r="F97" s="174" t="s">
        <v>486</v>
      </c>
      <c r="G97" s="174" t="s">
        <v>145</v>
      </c>
      <c r="H97" s="174"/>
    </row>
    <row r="98" spans="2:8">
      <c r="B98" s="174">
        <v>22</v>
      </c>
      <c r="C98" s="174" t="s">
        <v>473</v>
      </c>
      <c r="F98" s="174" t="s">
        <v>486</v>
      </c>
      <c r="G98" s="174" t="s">
        <v>145</v>
      </c>
      <c r="H98" s="174"/>
    </row>
    <row r="99" spans="2:8">
      <c r="B99" s="174">
        <v>22</v>
      </c>
      <c r="C99" s="174" t="s">
        <v>474</v>
      </c>
      <c r="F99" s="174" t="s">
        <v>486</v>
      </c>
      <c r="G99" s="174" t="s">
        <v>145</v>
      </c>
      <c r="H99" s="174"/>
    </row>
    <row r="100" spans="2:8">
      <c r="B100" s="174">
        <v>22</v>
      </c>
      <c r="C100" s="174" t="s">
        <v>475</v>
      </c>
      <c r="F100" s="174" t="s">
        <v>486</v>
      </c>
      <c r="G100" s="174" t="s">
        <v>145</v>
      </c>
      <c r="H100" s="174"/>
    </row>
    <row r="101" spans="2:8">
      <c r="B101" s="174">
        <v>22</v>
      </c>
      <c r="C101" s="174" t="s">
        <v>476</v>
      </c>
      <c r="F101" s="174" t="s">
        <v>486</v>
      </c>
      <c r="G101" s="174" t="s">
        <v>145</v>
      </c>
      <c r="H101" s="174"/>
    </row>
    <row r="102" spans="2:8">
      <c r="B102" s="174">
        <v>22</v>
      </c>
      <c r="C102" s="174" t="s">
        <v>477</v>
      </c>
      <c r="F102" s="174" t="s">
        <v>486</v>
      </c>
      <c r="G102" s="174" t="s">
        <v>145</v>
      </c>
      <c r="H102" s="174"/>
    </row>
    <row r="103" spans="2:8">
      <c r="B103" s="174">
        <v>22</v>
      </c>
      <c r="C103" s="174" t="s">
        <v>478</v>
      </c>
      <c r="H103" s="174" t="s">
        <v>410</v>
      </c>
    </row>
    <row r="104" spans="2:8">
      <c r="B104" s="174">
        <v>22</v>
      </c>
      <c r="C104" s="174" t="s">
        <v>479</v>
      </c>
      <c r="H104" s="174" t="s">
        <v>410</v>
      </c>
    </row>
    <row r="105" spans="2:8">
      <c r="B105" s="174">
        <v>22</v>
      </c>
      <c r="C105" s="174" t="s">
        <v>480</v>
      </c>
      <c r="H105" s="174" t="s">
        <v>410</v>
      </c>
    </row>
    <row r="106" spans="2:8">
      <c r="B106" s="174">
        <v>22</v>
      </c>
      <c r="C106" s="174" t="s">
        <v>481</v>
      </c>
      <c r="H106" s="174" t="s">
        <v>410</v>
      </c>
    </row>
    <row r="107" spans="2:8">
      <c r="B107" s="174">
        <v>22</v>
      </c>
      <c r="C107" s="174" t="s">
        <v>482</v>
      </c>
      <c r="H107" s="174" t="s">
        <v>410</v>
      </c>
    </row>
    <row r="108" spans="2:8">
      <c r="B108" s="174">
        <v>22</v>
      </c>
      <c r="C108" s="174" t="s">
        <v>483</v>
      </c>
      <c r="H108" s="174" t="s">
        <v>410</v>
      </c>
    </row>
    <row r="109" spans="2:8">
      <c r="B109" s="174">
        <v>22</v>
      </c>
      <c r="C109" s="174" t="s">
        <v>484</v>
      </c>
      <c r="H109" s="174" t="s">
        <v>410</v>
      </c>
    </row>
    <row r="110" spans="2:8">
      <c r="B110" s="174">
        <v>23</v>
      </c>
      <c r="C110" s="174" t="s">
        <v>473</v>
      </c>
      <c r="H110" s="174" t="s">
        <v>410</v>
      </c>
    </row>
    <row r="111" spans="2:8">
      <c r="B111" s="174">
        <v>23</v>
      </c>
      <c r="C111" s="174" t="s">
        <v>474</v>
      </c>
      <c r="H111" s="174" t="s">
        <v>410</v>
      </c>
    </row>
    <row r="112" spans="2:8">
      <c r="B112" s="174">
        <v>23</v>
      </c>
      <c r="C112" s="174" t="s">
        <v>475</v>
      </c>
      <c r="H112" s="174" t="s">
        <v>410</v>
      </c>
    </row>
    <row r="113" spans="2:8">
      <c r="B113" s="174">
        <v>23</v>
      </c>
      <c r="C113" s="174" t="s">
        <v>476</v>
      </c>
      <c r="H113" s="174" t="s">
        <v>410</v>
      </c>
    </row>
    <row r="114" spans="2:8">
      <c r="B114" s="174">
        <v>23</v>
      </c>
      <c r="C114" s="174" t="s">
        <v>477</v>
      </c>
      <c r="H114" s="174" t="s">
        <v>410</v>
      </c>
    </row>
    <row r="115" spans="2:8">
      <c r="B115" s="174">
        <v>23</v>
      </c>
      <c r="C115" s="174" t="s">
        <v>478</v>
      </c>
      <c r="H115" s="174" t="s">
        <v>410</v>
      </c>
    </row>
    <row r="116" spans="2:8">
      <c r="B116" s="174">
        <v>23</v>
      </c>
      <c r="C116" s="174" t="s">
        <v>479</v>
      </c>
      <c r="H116" s="174" t="s">
        <v>410</v>
      </c>
    </row>
    <row r="117" spans="2:8">
      <c r="B117" s="174">
        <v>23</v>
      </c>
      <c r="C117" s="174" t="s">
        <v>480</v>
      </c>
      <c r="H117" s="174" t="s">
        <v>410</v>
      </c>
    </row>
    <row r="118" spans="2:8">
      <c r="B118" s="174">
        <v>23</v>
      </c>
      <c r="C118" s="174" t="s">
        <v>481</v>
      </c>
      <c r="H118" s="174" t="s">
        <v>410</v>
      </c>
    </row>
    <row r="119" spans="2:8">
      <c r="B119" s="174">
        <v>23</v>
      </c>
      <c r="C119" s="174" t="s">
        <v>482</v>
      </c>
      <c r="H119" s="174" t="s">
        <v>410</v>
      </c>
    </row>
    <row r="120" spans="2:8">
      <c r="B120" s="174">
        <v>23</v>
      </c>
      <c r="C120" s="174" t="s">
        <v>483</v>
      </c>
      <c r="H120" s="174" t="s">
        <v>410</v>
      </c>
    </row>
    <row r="121" spans="2:8">
      <c r="B121" s="174">
        <v>23</v>
      </c>
      <c r="C121" s="174" t="s">
        <v>484</v>
      </c>
      <c r="H121" s="174" t="s">
        <v>410</v>
      </c>
    </row>
    <row r="122" spans="2:8">
      <c r="B122" s="174">
        <v>24</v>
      </c>
      <c r="C122" s="174" t="s">
        <v>473</v>
      </c>
      <c r="H122" s="174" t="s">
        <v>410</v>
      </c>
    </row>
    <row r="123" spans="2:8">
      <c r="B123" s="174">
        <v>24</v>
      </c>
      <c r="C123" s="174" t="s">
        <v>474</v>
      </c>
      <c r="H123" s="174" t="s">
        <v>410</v>
      </c>
    </row>
    <row r="124" spans="2:8">
      <c r="B124" s="174">
        <v>24</v>
      </c>
      <c r="C124" s="174" t="s">
        <v>475</v>
      </c>
      <c r="H124" s="174" t="s">
        <v>410</v>
      </c>
    </row>
    <row r="125" spans="2:8">
      <c r="B125" s="174">
        <v>24</v>
      </c>
      <c r="C125" s="174" t="s">
        <v>476</v>
      </c>
      <c r="H125" s="174" t="s">
        <v>410</v>
      </c>
    </row>
    <row r="126" spans="2:8">
      <c r="B126" s="174">
        <v>24</v>
      </c>
      <c r="C126" s="174" t="s">
        <v>477</v>
      </c>
      <c r="H126" s="174" t="s">
        <v>410</v>
      </c>
    </row>
    <row r="127" spans="2:8">
      <c r="B127" s="174">
        <v>24</v>
      </c>
      <c r="C127" s="174" t="s">
        <v>478</v>
      </c>
      <c r="H127" s="174" t="s">
        <v>410</v>
      </c>
    </row>
    <row r="128" spans="2:8">
      <c r="B128" s="174">
        <v>24</v>
      </c>
      <c r="C128" s="174" t="s">
        <v>479</v>
      </c>
      <c r="H128" s="174" t="s">
        <v>410</v>
      </c>
    </row>
    <row r="129" spans="2:8">
      <c r="B129" s="174">
        <v>24</v>
      </c>
      <c r="C129" s="174" t="s">
        <v>480</v>
      </c>
      <c r="H129" s="174" t="s">
        <v>410</v>
      </c>
    </row>
    <row r="130" spans="2:8">
      <c r="B130" s="174">
        <v>24</v>
      </c>
      <c r="C130" s="174" t="s">
        <v>481</v>
      </c>
      <c r="H130" s="174" t="s">
        <v>410</v>
      </c>
    </row>
    <row r="131" spans="2:8">
      <c r="B131" s="174">
        <v>24</v>
      </c>
      <c r="C131" s="174" t="s">
        <v>482</v>
      </c>
      <c r="H131" s="174" t="s">
        <v>410</v>
      </c>
    </row>
    <row r="132" spans="2:8">
      <c r="B132" s="174">
        <v>24</v>
      </c>
      <c r="C132" s="174" t="s">
        <v>483</v>
      </c>
      <c r="H132" s="174" t="s">
        <v>410</v>
      </c>
    </row>
    <row r="133" spans="2:8">
      <c r="B133" s="174">
        <v>24</v>
      </c>
      <c r="C133" s="174" t="s">
        <v>484</v>
      </c>
      <c r="H133" s="174" t="s">
        <v>410</v>
      </c>
    </row>
    <row r="134" spans="2:8">
      <c r="D134">
        <v>24</v>
      </c>
      <c r="E134">
        <v>1</v>
      </c>
      <c r="F134">
        <v>24</v>
      </c>
      <c r="G134" s="174">
        <v>24</v>
      </c>
      <c r="H134">
        <v>31</v>
      </c>
    </row>
  </sheetData>
  <sheetProtection password="90DC" sheet="1" objects="1" scenarios="1"/>
  <mergeCells count="11">
    <mergeCell ref="F1:U1"/>
    <mergeCell ref="B3:B18"/>
    <mergeCell ref="F2:G2"/>
    <mergeCell ref="H2:I2"/>
    <mergeCell ref="J2:K2"/>
    <mergeCell ref="L2:M2"/>
    <mergeCell ref="F3:U18"/>
    <mergeCell ref="N2:O2"/>
    <mergeCell ref="P2:Q2"/>
    <mergeCell ref="R2:S2"/>
    <mergeCell ref="T2:U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topLeftCell="A34" zoomScale="85" zoomScaleNormal="85" workbookViewId="0">
      <selection activeCell="B60" activeCellId="1" sqref="B53 B60"/>
    </sheetView>
  </sheetViews>
  <sheetFormatPr defaultRowHeight="14.4"/>
  <cols>
    <col min="1" max="1" width="25.109375" style="174" customWidth="1"/>
    <col min="2" max="3" width="22.109375" style="174" customWidth="1"/>
    <col min="4" max="5" width="11.109375" style="209" customWidth="1"/>
    <col min="6" max="6" width="18.109375" style="94" customWidth="1"/>
    <col min="7" max="7" width="16" style="30" customWidth="1"/>
    <col min="8" max="9" width="18" style="210" customWidth="1"/>
    <col min="10" max="10" width="17.109375" style="47" customWidth="1"/>
    <col min="11" max="11" width="83.109375" style="174" bestFit="1" customWidth="1"/>
    <col min="12" max="16384" width="8.88671875" style="174"/>
  </cols>
  <sheetData>
    <row r="1" spans="1:11">
      <c r="A1" s="174" t="s">
        <v>585</v>
      </c>
    </row>
    <row r="2" spans="1:11" ht="46.8">
      <c r="A2" s="198" t="s">
        <v>328</v>
      </c>
      <c r="B2" s="198" t="s">
        <v>329</v>
      </c>
      <c r="C2" s="198" t="s">
        <v>330</v>
      </c>
      <c r="D2" s="199" t="s">
        <v>331</v>
      </c>
      <c r="E2" s="199" t="s">
        <v>332</v>
      </c>
      <c r="F2" s="200" t="s">
        <v>333</v>
      </c>
      <c r="G2" s="201" t="s">
        <v>334</v>
      </c>
      <c r="H2" s="201" t="s">
        <v>335</v>
      </c>
      <c r="I2" s="202" t="s">
        <v>336</v>
      </c>
      <c r="J2" s="203" t="s">
        <v>337</v>
      </c>
      <c r="K2" s="204" t="s">
        <v>242</v>
      </c>
    </row>
    <row r="3" spans="1:11" ht="8.1" customHeight="1">
      <c r="A3" s="175"/>
      <c r="B3" s="175"/>
      <c r="C3" s="175"/>
      <c r="D3" s="437"/>
      <c r="E3" s="437"/>
      <c r="F3" s="88"/>
      <c r="G3" s="205"/>
      <c r="H3" s="206"/>
      <c r="I3" s="207"/>
      <c r="J3" s="208"/>
      <c r="K3" s="175"/>
    </row>
    <row r="4" spans="1:11">
      <c r="A4" s="175" t="s">
        <v>338</v>
      </c>
      <c r="B4" s="175" t="s">
        <v>339</v>
      </c>
      <c r="C4" s="175" t="s">
        <v>340</v>
      </c>
      <c r="D4" s="437">
        <v>3.29</v>
      </c>
      <c r="E4" s="437">
        <v>32</v>
      </c>
      <c r="F4" s="88">
        <v>2105000</v>
      </c>
      <c r="G4" s="206" t="s">
        <v>341</v>
      </c>
      <c r="H4" s="206">
        <f>D4*2*700</f>
        <v>4606</v>
      </c>
      <c r="I4" s="207">
        <f>+D4*2*10*200</f>
        <v>13160</v>
      </c>
      <c r="J4" s="207" t="s">
        <v>312</v>
      </c>
      <c r="K4" s="175" t="s">
        <v>342</v>
      </c>
    </row>
    <row r="5" spans="1:11" ht="8.1" customHeight="1">
      <c r="A5" s="175"/>
      <c r="B5" s="175"/>
      <c r="C5" s="175"/>
      <c r="D5" s="437"/>
      <c r="E5" s="437"/>
      <c r="F5" s="88"/>
      <c r="G5" s="206"/>
      <c r="H5" s="206"/>
      <c r="I5" s="207"/>
      <c r="J5" s="208"/>
      <c r="K5" s="175"/>
    </row>
    <row r="6" spans="1:11" ht="8.1" customHeight="1">
      <c r="A6" s="175"/>
      <c r="B6" s="175"/>
      <c r="C6" s="175"/>
      <c r="D6" s="437"/>
      <c r="E6" s="437"/>
      <c r="F6" s="88"/>
      <c r="G6" s="205"/>
      <c r="H6" s="206"/>
      <c r="I6" s="207"/>
      <c r="J6" s="208"/>
      <c r="K6" s="175"/>
    </row>
    <row r="7" spans="1:11">
      <c r="A7" s="175" t="s">
        <v>339</v>
      </c>
      <c r="B7" s="175" t="s">
        <v>343</v>
      </c>
      <c r="C7" s="175" t="s">
        <v>344</v>
      </c>
      <c r="D7" s="437">
        <v>4.96</v>
      </c>
      <c r="E7" s="437">
        <v>32</v>
      </c>
      <c r="F7" s="88">
        <v>1385000</v>
      </c>
      <c r="H7" s="206">
        <f>D7*2*700</f>
        <v>6944</v>
      </c>
      <c r="I7" s="207">
        <f t="shared" ref="I7:I8" si="0">+D7*2*10*200</f>
        <v>19840</v>
      </c>
      <c r="J7" s="207" t="s">
        <v>312</v>
      </c>
      <c r="K7" s="175" t="s">
        <v>345</v>
      </c>
    </row>
    <row r="8" spans="1:11">
      <c r="A8" s="175"/>
      <c r="B8" s="175" t="s">
        <v>344</v>
      </c>
      <c r="C8" s="175" t="s">
        <v>346</v>
      </c>
      <c r="D8" s="437">
        <v>10.92</v>
      </c>
      <c r="E8" s="437">
        <v>24</v>
      </c>
      <c r="F8" s="88">
        <v>6300000</v>
      </c>
      <c r="G8" s="205"/>
      <c r="H8" s="206">
        <f>D8*2*700</f>
        <v>15288</v>
      </c>
      <c r="I8" s="207">
        <f t="shared" si="0"/>
        <v>43680</v>
      </c>
      <c r="J8" s="207"/>
      <c r="K8" s="175" t="s">
        <v>347</v>
      </c>
    </row>
    <row r="9" spans="1:11">
      <c r="K9" s="175"/>
    </row>
    <row r="10" spans="1:11">
      <c r="A10" s="175" t="s">
        <v>348</v>
      </c>
      <c r="B10" s="175" t="s">
        <v>349</v>
      </c>
      <c r="C10" s="175" t="s">
        <v>350</v>
      </c>
      <c r="D10" s="437">
        <v>1</v>
      </c>
      <c r="E10" s="437">
        <v>28</v>
      </c>
      <c r="F10" s="88"/>
      <c r="G10" s="205"/>
      <c r="H10" s="206">
        <f t="shared" ref="H10:H11" si="1">D10*2*700</f>
        <v>1400</v>
      </c>
      <c r="I10" s="207">
        <f t="shared" ref="I10:I11" si="2">+D10*2*10*200</f>
        <v>4000</v>
      </c>
      <c r="J10" s="207"/>
      <c r="K10" s="175" t="s">
        <v>351</v>
      </c>
    </row>
    <row r="11" spans="1:11">
      <c r="A11" s="175"/>
      <c r="B11" s="175" t="s">
        <v>352</v>
      </c>
      <c r="C11" s="175" t="s">
        <v>353</v>
      </c>
      <c r="D11" s="437">
        <v>6.23</v>
      </c>
      <c r="E11" s="437">
        <v>24</v>
      </c>
      <c r="F11" s="88">
        <v>3600000</v>
      </c>
      <c r="G11" s="205">
        <v>250000</v>
      </c>
      <c r="H11" s="206">
        <f t="shared" si="1"/>
        <v>8722</v>
      </c>
      <c r="I11" s="207">
        <f t="shared" si="2"/>
        <v>24920</v>
      </c>
      <c r="J11" s="207"/>
      <c r="K11" s="175" t="s">
        <v>347</v>
      </c>
    </row>
    <row r="12" spans="1:11">
      <c r="A12" s="175"/>
      <c r="B12" s="175"/>
      <c r="C12" s="175"/>
      <c r="D12" s="437"/>
      <c r="E12" s="437"/>
      <c r="F12" s="88"/>
      <c r="H12" s="206"/>
      <c r="I12" s="207"/>
      <c r="J12" s="207"/>
      <c r="K12" s="175" t="s">
        <v>354</v>
      </c>
    </row>
    <row r="13" spans="1:11" ht="14.25" customHeight="1">
      <c r="A13" s="175"/>
      <c r="B13" s="175"/>
      <c r="C13" s="175"/>
      <c r="D13" s="437"/>
      <c r="E13" s="437"/>
      <c r="F13" s="88"/>
      <c r="G13" s="205"/>
      <c r="H13" s="206"/>
      <c r="I13" s="207"/>
      <c r="J13" s="208"/>
      <c r="K13" s="175"/>
    </row>
    <row r="14" spans="1:11" ht="14.25" customHeight="1">
      <c r="A14" s="175" t="s">
        <v>353</v>
      </c>
      <c r="B14" s="175" t="s">
        <v>348</v>
      </c>
      <c r="C14" s="175" t="s">
        <v>355</v>
      </c>
      <c r="D14" s="437">
        <v>1.25</v>
      </c>
      <c r="E14" s="437">
        <v>32</v>
      </c>
      <c r="F14" s="88">
        <v>315000</v>
      </c>
      <c r="H14" s="206">
        <f>D14*2*700</f>
        <v>1750</v>
      </c>
      <c r="I14" s="207">
        <f t="shared" ref="I14:I19" si="3">+D14*2*10*200</f>
        <v>5000</v>
      </c>
      <c r="J14" s="207" t="s">
        <v>312</v>
      </c>
      <c r="K14" s="175" t="s">
        <v>356</v>
      </c>
    </row>
    <row r="15" spans="1:11">
      <c r="A15" s="175"/>
      <c r="B15" s="175" t="s">
        <v>357</v>
      </c>
      <c r="C15" s="175" t="s">
        <v>358</v>
      </c>
      <c r="D15" s="437">
        <v>3.25</v>
      </c>
      <c r="E15" s="437">
        <v>24</v>
      </c>
      <c r="F15" s="88">
        <v>1900000</v>
      </c>
      <c r="G15" s="206" t="s">
        <v>312</v>
      </c>
      <c r="H15" s="206">
        <f t="shared" ref="H15:H19" si="4">D15*2*700</f>
        <v>4550</v>
      </c>
      <c r="I15" s="207">
        <f t="shared" si="3"/>
        <v>13000</v>
      </c>
      <c r="J15" s="207"/>
      <c r="K15" s="175" t="s">
        <v>359</v>
      </c>
    </row>
    <row r="16" spans="1:11">
      <c r="A16" s="175"/>
      <c r="B16" s="175" t="s">
        <v>360</v>
      </c>
      <c r="C16" s="175" t="s">
        <v>361</v>
      </c>
      <c r="D16" s="437">
        <v>6.66</v>
      </c>
      <c r="E16" s="437">
        <v>24</v>
      </c>
      <c r="F16" s="88">
        <v>4200000</v>
      </c>
      <c r="G16" s="206"/>
      <c r="H16" s="206">
        <f t="shared" si="4"/>
        <v>9324</v>
      </c>
      <c r="I16" s="207">
        <f t="shared" si="3"/>
        <v>26639.999999999996</v>
      </c>
      <c r="J16" s="207"/>
      <c r="K16" s="175" t="s">
        <v>362</v>
      </c>
    </row>
    <row r="17" spans="1:11">
      <c r="A17" s="175"/>
      <c r="B17" s="175" t="s">
        <v>361</v>
      </c>
      <c r="C17" s="175" t="s">
        <v>363</v>
      </c>
      <c r="D17" s="437">
        <v>1.35</v>
      </c>
      <c r="E17" s="437">
        <v>32</v>
      </c>
      <c r="F17" s="88">
        <v>500000</v>
      </c>
      <c r="G17" s="205"/>
      <c r="H17" s="206">
        <f t="shared" si="4"/>
        <v>1890.0000000000002</v>
      </c>
      <c r="I17" s="207">
        <f t="shared" si="3"/>
        <v>5400</v>
      </c>
      <c r="J17" s="208"/>
      <c r="K17" s="175" t="s">
        <v>364</v>
      </c>
    </row>
    <row r="18" spans="1:11">
      <c r="A18" s="175"/>
      <c r="B18" s="175" t="s">
        <v>363</v>
      </c>
      <c r="C18" s="175" t="s">
        <v>365</v>
      </c>
      <c r="D18" s="437">
        <v>1.2</v>
      </c>
      <c r="E18" s="437">
        <v>32</v>
      </c>
      <c r="F18" s="88">
        <v>1900000</v>
      </c>
      <c r="G18" s="205"/>
      <c r="H18" s="206">
        <f t="shared" si="4"/>
        <v>1680</v>
      </c>
      <c r="I18" s="207">
        <f t="shared" si="3"/>
        <v>4800</v>
      </c>
      <c r="J18" s="208"/>
      <c r="K18" s="175" t="s">
        <v>366</v>
      </c>
    </row>
    <row r="19" spans="1:11">
      <c r="A19" s="175"/>
      <c r="B19" s="175" t="s">
        <v>367</v>
      </c>
      <c r="C19" s="175" t="s">
        <v>368</v>
      </c>
      <c r="D19" s="437">
        <v>3.75</v>
      </c>
      <c r="E19" s="437">
        <v>32</v>
      </c>
      <c r="F19" s="88">
        <v>735000</v>
      </c>
      <c r="G19" s="205"/>
      <c r="H19" s="206">
        <f t="shared" si="4"/>
        <v>5250</v>
      </c>
      <c r="I19" s="207">
        <f t="shared" si="3"/>
        <v>15000</v>
      </c>
      <c r="J19" s="208"/>
      <c r="K19" s="175" t="s">
        <v>369</v>
      </c>
    </row>
    <row r="20" spans="1:11">
      <c r="A20" s="175" t="s">
        <v>312</v>
      </c>
      <c r="B20" s="175" t="s">
        <v>2033</v>
      </c>
      <c r="C20" s="175" t="s">
        <v>353</v>
      </c>
      <c r="D20" s="437">
        <v>0.5</v>
      </c>
      <c r="E20" s="437">
        <v>24</v>
      </c>
      <c r="F20" s="88">
        <v>85000</v>
      </c>
      <c r="G20" s="205"/>
      <c r="H20" s="206"/>
      <c r="I20" s="207"/>
      <c r="J20" s="208"/>
      <c r="K20" s="175" t="s">
        <v>382</v>
      </c>
    </row>
    <row r="21" spans="1:11">
      <c r="A21" s="175"/>
      <c r="B21" s="175"/>
      <c r="C21" s="175"/>
      <c r="D21" s="437" t="s">
        <v>312</v>
      </c>
      <c r="E21" s="437"/>
      <c r="F21" s="88"/>
      <c r="G21" s="205"/>
      <c r="H21" s="206"/>
      <c r="I21" s="207"/>
      <c r="J21" s="211">
        <v>191000</v>
      </c>
      <c r="K21" s="175" t="s">
        <v>370</v>
      </c>
    </row>
    <row r="22" spans="1:11">
      <c r="A22" s="175"/>
      <c r="B22" s="175"/>
      <c r="C22" s="175"/>
      <c r="D22" s="437"/>
      <c r="E22" s="437"/>
      <c r="F22" s="88"/>
      <c r="G22" s="205"/>
      <c r="H22" s="206">
        <v>115000</v>
      </c>
      <c r="I22" s="207"/>
      <c r="J22" s="208"/>
      <c r="K22" s="175" t="s">
        <v>371</v>
      </c>
    </row>
    <row r="23" spans="1:11">
      <c r="A23" s="175" t="s">
        <v>372</v>
      </c>
      <c r="B23" s="175"/>
      <c r="C23" s="175"/>
      <c r="D23" s="437"/>
      <c r="E23" s="437"/>
      <c r="F23" s="88"/>
      <c r="G23" s="205">
        <v>1000000</v>
      </c>
      <c r="H23" s="206"/>
      <c r="I23" s="207"/>
      <c r="J23" s="208"/>
      <c r="K23" s="175" t="s">
        <v>373</v>
      </c>
    </row>
    <row r="24" spans="1:11">
      <c r="A24" s="175"/>
      <c r="B24" s="175"/>
      <c r="C24" s="175"/>
      <c r="D24" s="437"/>
      <c r="E24" s="437"/>
      <c r="F24" s="88"/>
      <c r="G24" s="205"/>
      <c r="H24" s="206"/>
      <c r="I24" s="207"/>
      <c r="J24" s="208"/>
      <c r="K24" s="175"/>
    </row>
    <row r="25" spans="1:11">
      <c r="A25" s="175" t="s">
        <v>374</v>
      </c>
      <c r="B25" s="175"/>
      <c r="C25" s="175"/>
      <c r="D25" s="437">
        <f>SUM(D4:D23)</f>
        <v>44.360000000000007</v>
      </c>
      <c r="E25" s="437"/>
      <c r="F25" s="206">
        <f>SUM(F4:F23)</f>
        <v>23025000</v>
      </c>
      <c r="G25" s="206">
        <f>SUM(G4:G23)</f>
        <v>1250000</v>
      </c>
      <c r="H25" s="206">
        <f>SUM(H4:H23)</f>
        <v>176404</v>
      </c>
      <c r="I25" s="206">
        <f>SUM(I4:I23)</f>
        <v>175440</v>
      </c>
      <c r="J25" s="207">
        <f>SUM(J4:J23)</f>
        <v>191000</v>
      </c>
      <c r="K25" s="205">
        <f>F25+G25+H25+J25</f>
        <v>24642404</v>
      </c>
    </row>
    <row r="26" spans="1:11">
      <c r="A26" s="212"/>
      <c r="B26" s="212"/>
      <c r="C26" s="212"/>
      <c r="D26" s="213"/>
      <c r="E26" s="213"/>
      <c r="F26" s="214"/>
      <c r="G26" s="215"/>
      <c r="H26" s="216"/>
      <c r="I26" s="217"/>
      <c r="J26" s="218"/>
      <c r="K26" s="175"/>
    </row>
    <row r="27" spans="1:11">
      <c r="A27" s="175" t="s">
        <v>375</v>
      </c>
      <c r="B27" s="175" t="s">
        <v>376</v>
      </c>
      <c r="C27" s="175" t="s">
        <v>339</v>
      </c>
      <c r="D27" s="437">
        <v>0.59</v>
      </c>
      <c r="E27" s="437">
        <v>24</v>
      </c>
      <c r="F27" s="88">
        <v>65000</v>
      </c>
      <c r="G27" s="206" t="s">
        <v>312</v>
      </c>
      <c r="H27" s="206">
        <f>D27*2*700</f>
        <v>826</v>
      </c>
      <c r="I27" s="207">
        <f t="shared" ref="I27:I29" si="5">+D27*2*10*200</f>
        <v>2360</v>
      </c>
      <c r="J27" s="207" t="s">
        <v>186</v>
      </c>
      <c r="K27" s="175" t="s">
        <v>377</v>
      </c>
    </row>
    <row r="28" spans="1:11">
      <c r="A28" s="175" t="s">
        <v>2029</v>
      </c>
      <c r="B28" s="175" t="s">
        <v>2034</v>
      </c>
      <c r="C28" s="175" t="s">
        <v>348</v>
      </c>
      <c r="D28" s="437">
        <v>0.65</v>
      </c>
      <c r="E28" s="437">
        <v>24</v>
      </c>
      <c r="F28" s="88">
        <v>95000</v>
      </c>
      <c r="G28" s="206" t="s">
        <v>312</v>
      </c>
      <c r="H28" s="206">
        <f>D28*2*700</f>
        <v>910</v>
      </c>
      <c r="I28" s="207">
        <f t="shared" si="5"/>
        <v>2600</v>
      </c>
      <c r="J28" s="207" t="s">
        <v>186</v>
      </c>
      <c r="K28" s="175" t="s">
        <v>377</v>
      </c>
    </row>
    <row r="29" spans="1:11">
      <c r="A29" s="219" t="s">
        <v>379</v>
      </c>
      <c r="B29" s="219" t="s">
        <v>376</v>
      </c>
      <c r="C29" s="219" t="s">
        <v>353</v>
      </c>
      <c r="D29" s="220">
        <v>1.05</v>
      </c>
      <c r="E29" s="220">
        <v>24</v>
      </c>
      <c r="F29" s="221">
        <v>205000</v>
      </c>
      <c r="G29" s="222"/>
      <c r="H29" s="206">
        <f>D29*2*700</f>
        <v>1470</v>
      </c>
      <c r="I29" s="207">
        <f t="shared" si="5"/>
        <v>4200</v>
      </c>
      <c r="J29" s="223" t="s">
        <v>186</v>
      </c>
      <c r="K29" s="175" t="s">
        <v>380</v>
      </c>
    </row>
    <row r="31" spans="1:11">
      <c r="A31" s="175"/>
      <c r="B31" s="175"/>
      <c r="C31" s="175"/>
      <c r="D31" s="437"/>
      <c r="E31" s="437"/>
      <c r="F31" s="88"/>
      <c r="G31" s="205"/>
      <c r="H31" s="206"/>
      <c r="I31" s="207"/>
      <c r="J31" s="208"/>
      <c r="K31" s="175"/>
    </row>
    <row r="32" spans="1:11">
      <c r="H32" s="210">
        <v>10000</v>
      </c>
      <c r="K32" s="175" t="s">
        <v>383</v>
      </c>
    </row>
    <row r="33" spans="1:11">
      <c r="A33" s="175"/>
      <c r="B33" s="175"/>
      <c r="C33" s="175"/>
      <c r="D33" s="437"/>
      <c r="E33" s="437"/>
      <c r="F33" s="88"/>
      <c r="G33" s="205"/>
      <c r="H33" s="206"/>
      <c r="I33" s="207"/>
      <c r="J33" s="208"/>
      <c r="K33" s="175"/>
    </row>
    <row r="34" spans="1:11">
      <c r="A34" s="175" t="s">
        <v>374</v>
      </c>
      <c r="B34" s="175"/>
      <c r="C34" s="175"/>
      <c r="D34" s="437">
        <f>SUM(D27:D33)</f>
        <v>2.29</v>
      </c>
      <c r="E34" s="437"/>
      <c r="F34" s="88">
        <f>SUM(F27:F33)</f>
        <v>365000</v>
      </c>
      <c r="G34" s="206" t="s">
        <v>341</v>
      </c>
      <c r="H34" s="206">
        <f>SUM(H27:H33)</f>
        <v>13206</v>
      </c>
      <c r="I34" s="207">
        <f>SUM(I27:I33)</f>
        <v>9160</v>
      </c>
      <c r="J34" s="207">
        <v>0</v>
      </c>
      <c r="K34" s="175"/>
    </row>
    <row r="35" spans="1:11">
      <c r="A35" s="212"/>
      <c r="B35" s="212"/>
      <c r="C35" s="212"/>
      <c r="D35" s="213"/>
      <c r="E35" s="213"/>
      <c r="F35" s="214"/>
      <c r="G35" s="215"/>
      <c r="H35" s="216"/>
      <c r="I35" s="217"/>
      <c r="J35" s="218"/>
      <c r="K35" s="175"/>
    </row>
    <row r="36" spans="1:11">
      <c r="A36" s="175"/>
      <c r="B36" s="175"/>
      <c r="C36" s="175"/>
      <c r="D36" s="437"/>
      <c r="E36" s="437"/>
      <c r="F36" s="88"/>
      <c r="G36" s="205"/>
      <c r="H36" s="206"/>
      <c r="I36" s="207"/>
      <c r="J36" s="208"/>
      <c r="K36" s="175"/>
    </row>
    <row r="37" spans="1:11">
      <c r="A37" s="175" t="s">
        <v>384</v>
      </c>
      <c r="B37" s="175"/>
      <c r="C37" s="175"/>
      <c r="D37" s="437">
        <f>D25+D34</f>
        <v>46.650000000000006</v>
      </c>
      <c r="E37" s="437"/>
      <c r="F37" s="206">
        <f>F25+F34</f>
        <v>23390000</v>
      </c>
      <c r="G37" s="206">
        <f>G25</f>
        <v>1250000</v>
      </c>
      <c r="H37" s="206">
        <f>H25+H34</f>
        <v>189610</v>
      </c>
      <c r="I37" s="206">
        <f>I25+I34</f>
        <v>184600</v>
      </c>
      <c r="J37" s="206">
        <f>J25+J34</f>
        <v>191000</v>
      </c>
      <c r="K37" s="175"/>
    </row>
    <row r="38" spans="1:11">
      <c r="E38" s="30" t="s">
        <v>140</v>
      </c>
      <c r="F38" s="94">
        <f>F37*Deflator!$P$84/Deflator!$P$86</f>
        <v>22445167.389098957</v>
      </c>
      <c r="G38" s="94">
        <f>G37*Deflator!$C$84/Deflator!$C$86</f>
        <v>1199129.1985071972</v>
      </c>
      <c r="H38" s="94">
        <f>H37*Deflator!$C$84/Deflator!$C$86</f>
        <v>181893.50986315976</v>
      </c>
      <c r="I38" s="94">
        <f>I37*Deflator!$C$84/Deflator!$C$86</f>
        <v>177087.4000355429</v>
      </c>
      <c r="J38" s="94">
        <f>J37*Deflator!$C$84/Deflator!$C$86</f>
        <v>183226.94153189976</v>
      </c>
    </row>
    <row r="40" spans="1:11">
      <c r="F40" s="94" t="s">
        <v>403</v>
      </c>
      <c r="G40" s="30" t="s">
        <v>140</v>
      </c>
    </row>
    <row r="41" spans="1:11">
      <c r="A41" s="174" t="s">
        <v>385</v>
      </c>
      <c r="F41" s="94">
        <f>F37+G37+H37+I37+J37</f>
        <v>25205210</v>
      </c>
      <c r="G41" s="94">
        <f>F38+G38+H38+I38+J38</f>
        <v>24186504.439036757</v>
      </c>
    </row>
    <row r="42" spans="1:11">
      <c r="A42" s="174" t="s">
        <v>386</v>
      </c>
      <c r="F42" s="94">
        <v>50000</v>
      </c>
      <c r="G42" s="94">
        <f>F42*Deflator!$C$84/Deflator!$C$86</f>
        <v>47965.167940287894</v>
      </c>
      <c r="J42" s="310"/>
      <c r="K42" s="174" t="s">
        <v>312</v>
      </c>
    </row>
    <row r="43" spans="1:11">
      <c r="A43" s="174" t="s">
        <v>387</v>
      </c>
      <c r="F43" s="94">
        <f>SUM(F41:F42)</f>
        <v>25255210</v>
      </c>
      <c r="G43" s="94">
        <f>SUM(G41:G42)</f>
        <v>24234469.606977046</v>
      </c>
    </row>
    <row r="44" spans="1:11">
      <c r="A44" s="174" t="s">
        <v>388</v>
      </c>
      <c r="F44" s="94">
        <v>25500000</v>
      </c>
      <c r="G44" s="94">
        <f>SUM(G41:G42)</f>
        <v>24234469.606977046</v>
      </c>
    </row>
    <row r="46" spans="1:11">
      <c r="A46" s="174" t="s">
        <v>2011</v>
      </c>
      <c r="D46" s="94">
        <v>35000</v>
      </c>
      <c r="F46" s="94">
        <f>D46*D37</f>
        <v>1632750.0000000002</v>
      </c>
      <c r="G46" s="94">
        <f>F46*Deflator!C84/Deflator!C86</f>
        <v>1566302.5590901014</v>
      </c>
      <c r="I46" s="411">
        <f>F43+F46</f>
        <v>26887960</v>
      </c>
      <c r="J46" s="411">
        <f>G44+G46</f>
        <v>25800772.166067146</v>
      </c>
    </row>
    <row r="47" spans="1:11">
      <c r="H47" s="174"/>
      <c r="J47" s="210">
        <f>J46-'Capital Costs'!E44</f>
        <v>0</v>
      </c>
    </row>
    <row r="48" spans="1:11">
      <c r="A48" s="174" t="s">
        <v>2035</v>
      </c>
      <c r="B48" s="174" t="s">
        <v>403</v>
      </c>
      <c r="C48" s="174" t="s">
        <v>140</v>
      </c>
    </row>
    <row r="49" spans="1:10">
      <c r="A49" s="174" t="s">
        <v>587</v>
      </c>
      <c r="B49" s="7">
        <f>(I46)*$E$56</f>
        <v>2499345.6032719836</v>
      </c>
      <c r="C49" s="7">
        <f>B49*Deflator!C84/Deflator!C86</f>
        <v>2397630.6320352172</v>
      </c>
      <c r="D49" s="174"/>
      <c r="E49" s="430">
        <f>B49/$B$53</f>
        <v>9.2954080684142029E-2</v>
      </c>
    </row>
    <row r="50" spans="1:10">
      <c r="A50" s="174" t="s">
        <v>486</v>
      </c>
      <c r="B50" s="7">
        <f>F42</f>
        <v>50000</v>
      </c>
      <c r="C50" s="7">
        <f>G42</f>
        <v>47965.167940287894</v>
      </c>
      <c r="D50" s="174"/>
      <c r="E50" s="429">
        <f>B50/$B$53</f>
        <v>1.8595683718660694E-3</v>
      </c>
    </row>
    <row r="51" spans="1:10">
      <c r="A51" s="174" t="s">
        <v>588</v>
      </c>
      <c r="B51" s="7">
        <f>G37+F46</f>
        <v>2882750</v>
      </c>
      <c r="C51" s="7">
        <f>G38+G46</f>
        <v>2765431.7575972984</v>
      </c>
      <c r="D51" s="174"/>
      <c r="E51" s="429">
        <f>B51/$B$53</f>
        <v>0.10721341447993823</v>
      </c>
    </row>
    <row r="52" spans="1:10">
      <c r="A52" s="174" t="s">
        <v>410</v>
      </c>
      <c r="B52" s="7">
        <f>F37+H37+I37+J37-B49</f>
        <v>21455864.396728016</v>
      </c>
      <c r="C52" s="7">
        <f>F38+H38+I38+J38-C49</f>
        <v>20589744.608494341</v>
      </c>
      <c r="D52" s="174"/>
      <c r="E52" s="429">
        <f>B52/$B$53</f>
        <v>0.79797293646405365</v>
      </c>
    </row>
    <row r="53" spans="1:10">
      <c r="A53" s="174" t="s">
        <v>589</v>
      </c>
      <c r="B53" s="7">
        <f>SUM(B49:B52)</f>
        <v>26887960</v>
      </c>
      <c r="C53" s="7">
        <f>SUM(C49:C52)</f>
        <v>25800772.166067146</v>
      </c>
    </row>
    <row r="55" spans="1:10">
      <c r="A55" s="174" t="s">
        <v>586</v>
      </c>
      <c r="B55" s="174" t="s">
        <v>403</v>
      </c>
      <c r="C55" s="174" t="s">
        <v>140</v>
      </c>
    </row>
    <row r="56" spans="1:10">
      <c r="A56" s="174" t="s">
        <v>587</v>
      </c>
      <c r="B56" s="7">
        <v>1500000</v>
      </c>
      <c r="C56" s="7">
        <f>B56*Deflator!$C$84/Deflator!$C$86</f>
        <v>1438955.0382086367</v>
      </c>
      <c r="E56" s="430">
        <f>B56/$B$60</f>
        <v>9.2954080684142029E-2</v>
      </c>
    </row>
    <row r="57" spans="1:10">
      <c r="A57" s="174" t="s">
        <v>486</v>
      </c>
      <c r="B57" s="7">
        <v>2178000</v>
      </c>
      <c r="C57" s="7">
        <f>B57*Deflator!$C$84/Deflator!$C$86</f>
        <v>2089362.7154789406</v>
      </c>
      <c r="E57" s="430">
        <f>B57/$B$60</f>
        <v>0.13496932515337423</v>
      </c>
    </row>
    <row r="58" spans="1:10">
      <c r="A58" s="174" t="s">
        <v>588</v>
      </c>
      <c r="B58" s="7">
        <v>261000</v>
      </c>
      <c r="C58" s="7">
        <f>B58*Deflator!$C$84/Deflator!$C$86</f>
        <v>250378.17664830282</v>
      </c>
      <c r="E58" s="430">
        <f>B58/$B$60</f>
        <v>1.6174010039040714E-2</v>
      </c>
    </row>
    <row r="59" spans="1:10">
      <c r="A59" s="174" t="s">
        <v>410</v>
      </c>
      <c r="B59" s="7">
        <v>12198000</v>
      </c>
      <c r="C59" s="7">
        <f>B59*Deflator!P84/Deflator!P86</f>
        <v>11705265.148021765</v>
      </c>
      <c r="E59" s="430">
        <f>B59/$B$60</f>
        <v>0.75590258412344302</v>
      </c>
    </row>
    <row r="60" spans="1:10">
      <c r="A60" s="174" t="s">
        <v>589</v>
      </c>
      <c r="B60" s="7">
        <f>SUM(B56:B59)</f>
        <v>16137000</v>
      </c>
      <c r="C60" s="7">
        <f>SUM(C56:C59)</f>
        <v>15483961.078357644</v>
      </c>
      <c r="I60" s="411">
        <f>B60</f>
        <v>16137000</v>
      </c>
      <c r="J60" s="411">
        <f>C60</f>
        <v>15483961.078357644</v>
      </c>
    </row>
    <row r="61" spans="1:10">
      <c r="I61" s="174"/>
      <c r="J61" s="210">
        <f>J60-'Capital Costs'!L49</f>
        <v>0</v>
      </c>
    </row>
  </sheetData>
  <sheetProtection password="90DC" sheet="1" objects="1" scenarios="1"/>
  <printOptions horizontalCentered="1"/>
  <pageMargins left="0.7" right="0.7" top="1" bottom="0.75" header="0.3" footer="0.3"/>
  <pageSetup paperSize="3" scale="46" orientation="landscape" verticalDpi="599" r:id="rId1"/>
  <headerFooter>
    <oddHeader>&amp;C&amp;"-,Bold"&amp;14FT BRAGG 
Training Roads</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E32" sqref="E32"/>
    </sheetView>
  </sheetViews>
  <sheetFormatPr defaultRowHeight="14.4"/>
  <cols>
    <col min="1" max="1" width="24" style="174" customWidth="1"/>
    <col min="2" max="2" width="28.33203125" style="174" customWidth="1"/>
    <col min="3" max="3" width="28.6640625" style="174" customWidth="1"/>
    <col min="4" max="4" width="14.109375" style="174" customWidth="1"/>
    <col min="5" max="5" width="48" style="174" customWidth="1"/>
    <col min="6" max="6" width="9.109375" style="174" customWidth="1"/>
    <col min="7" max="16384" width="8.88671875" style="174"/>
  </cols>
  <sheetData>
    <row r="1" spans="1:5">
      <c r="A1" s="174" t="s">
        <v>337</v>
      </c>
      <c r="B1" s="174" t="s">
        <v>389</v>
      </c>
      <c r="C1" s="174" t="s">
        <v>390</v>
      </c>
      <c r="D1" s="174" t="s">
        <v>391</v>
      </c>
      <c r="E1" s="174" t="s">
        <v>242</v>
      </c>
    </row>
    <row r="2" spans="1:5">
      <c r="A2" s="174" t="s">
        <v>392</v>
      </c>
      <c r="B2" s="174">
        <v>4200</v>
      </c>
      <c r="C2" s="174">
        <v>3200</v>
      </c>
      <c r="D2" s="174">
        <v>20</v>
      </c>
    </row>
    <row r="3" spans="1:5">
      <c r="A3" s="174" t="s">
        <v>393</v>
      </c>
      <c r="D3" s="174">
        <v>4</v>
      </c>
      <c r="E3" s="174" t="s">
        <v>394</v>
      </c>
    </row>
    <row r="4" spans="1:5">
      <c r="A4" s="174" t="s">
        <v>348</v>
      </c>
      <c r="B4" s="174">
        <v>250</v>
      </c>
      <c r="C4" s="174">
        <v>50</v>
      </c>
      <c r="D4" s="174">
        <v>4</v>
      </c>
    </row>
    <row r="5" spans="1:5">
      <c r="A5" s="174" t="s">
        <v>353</v>
      </c>
      <c r="B5" s="174">
        <v>3450</v>
      </c>
    </row>
    <row r="6" spans="1:5">
      <c r="A6" s="174" t="s">
        <v>395</v>
      </c>
      <c r="B6" s="174">
        <f>SUM(B2:B5)</f>
        <v>7900</v>
      </c>
      <c r="C6" s="174">
        <f>SUM(C2:C5)</f>
        <v>3250</v>
      </c>
      <c r="D6" s="174">
        <f>SUM(D2:D5)</f>
        <v>28</v>
      </c>
    </row>
    <row r="9" spans="1:5">
      <c r="A9" s="174" t="s">
        <v>396</v>
      </c>
      <c r="B9" s="174" t="s">
        <v>397</v>
      </c>
      <c r="C9" s="93">
        <f>7900*5</f>
        <v>39500</v>
      </c>
    </row>
    <row r="10" spans="1:5">
      <c r="A10" s="174" t="s">
        <v>398</v>
      </c>
      <c r="B10" s="174" t="s">
        <v>399</v>
      </c>
      <c r="C10" s="93">
        <f>20*3250</f>
        <v>65000</v>
      </c>
    </row>
    <row r="11" spans="1:5">
      <c r="A11" s="174" t="s">
        <v>391</v>
      </c>
      <c r="B11" s="174" t="s">
        <v>400</v>
      </c>
      <c r="C11" s="93">
        <f>28*3100</f>
        <v>86800</v>
      </c>
    </row>
    <row r="12" spans="1:5">
      <c r="B12" s="174" t="s">
        <v>0</v>
      </c>
      <c r="C12" s="93">
        <f>SUM(C9:C11)</f>
        <v>191300</v>
      </c>
    </row>
    <row r="15" spans="1:5">
      <c r="A15" s="174" t="s">
        <v>401</v>
      </c>
    </row>
  </sheetData>
  <sheetProtection password="90DC" sheet="1" objects="1" scenarios="1"/>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workbookViewId="0">
      <selection activeCell="D5" sqref="D5"/>
    </sheetView>
  </sheetViews>
  <sheetFormatPr defaultRowHeight="14.4"/>
  <cols>
    <col min="1" max="1" width="19.5546875" style="174" customWidth="1"/>
    <col min="2" max="2" width="16.6640625" style="174" customWidth="1"/>
    <col min="3" max="3" width="21.44140625" style="174" customWidth="1"/>
    <col min="4" max="4" width="27.109375" style="174" customWidth="1"/>
    <col min="5" max="5" width="42.44140625" style="174" customWidth="1"/>
    <col min="6" max="6" width="40.6640625" style="174" customWidth="1"/>
    <col min="7" max="16384" width="8.88671875" style="174"/>
  </cols>
  <sheetData>
    <row r="1" spans="1:6">
      <c r="A1" s="174" t="s">
        <v>441</v>
      </c>
    </row>
    <row r="2" spans="1:6">
      <c r="A2" s="174" t="s">
        <v>315</v>
      </c>
    </row>
    <row r="4" spans="1:6">
      <c r="A4" s="1" t="s">
        <v>238</v>
      </c>
      <c r="B4" s="1" t="s">
        <v>239</v>
      </c>
      <c r="C4" s="1" t="s">
        <v>240</v>
      </c>
      <c r="D4" s="1" t="s">
        <v>241</v>
      </c>
      <c r="E4" s="1" t="s">
        <v>242</v>
      </c>
    </row>
    <row r="5" spans="1:6">
      <c r="A5" s="174" t="s">
        <v>243</v>
      </c>
      <c r="B5" s="174" t="s">
        <v>244</v>
      </c>
      <c r="C5" s="29">
        <v>180000</v>
      </c>
      <c r="D5" s="29"/>
      <c r="E5" s="174" t="s">
        <v>245</v>
      </c>
      <c r="F5" s="30"/>
    </row>
    <row r="6" spans="1:6">
      <c r="A6" s="174" t="s">
        <v>243</v>
      </c>
      <c r="B6" s="174" t="s">
        <v>244</v>
      </c>
      <c r="C6" s="29">
        <v>180000</v>
      </c>
      <c r="E6" s="174" t="s">
        <v>245</v>
      </c>
      <c r="F6" s="30"/>
    </row>
    <row r="7" spans="1:6" ht="43.2">
      <c r="A7" s="174" t="s">
        <v>246</v>
      </c>
      <c r="B7" s="174" t="s">
        <v>247</v>
      </c>
      <c r="C7" s="29">
        <v>350000</v>
      </c>
      <c r="D7" s="29">
        <v>20300</v>
      </c>
      <c r="E7" s="124" t="s">
        <v>248</v>
      </c>
      <c r="F7" s="30"/>
    </row>
    <row r="8" spans="1:6" ht="27.75" customHeight="1">
      <c r="A8" s="174" t="s">
        <v>249</v>
      </c>
      <c r="B8" s="174" t="s">
        <v>250</v>
      </c>
      <c r="C8" s="29">
        <v>3100</v>
      </c>
      <c r="D8" s="29">
        <v>310</v>
      </c>
      <c r="E8" s="124" t="s">
        <v>251</v>
      </c>
      <c r="F8" s="30"/>
    </row>
    <row r="9" spans="1:6">
      <c r="A9" s="174" t="s">
        <v>252</v>
      </c>
      <c r="B9" s="174" t="s">
        <v>250</v>
      </c>
      <c r="C9" s="29">
        <f>700*2</f>
        <v>1400</v>
      </c>
      <c r="D9" s="29">
        <v>470</v>
      </c>
      <c r="E9" s="174" t="s">
        <v>253</v>
      </c>
      <c r="F9" s="30"/>
    </row>
    <row r="10" spans="1:6">
      <c r="A10" s="174" t="s">
        <v>254</v>
      </c>
      <c r="B10" s="174" t="s">
        <v>255</v>
      </c>
      <c r="C10" s="29">
        <f>65*2*5</f>
        <v>650</v>
      </c>
      <c r="D10" s="29">
        <v>650</v>
      </c>
      <c r="E10" s="174" t="s">
        <v>256</v>
      </c>
    </row>
    <row r="11" spans="1:6">
      <c r="A11" s="174" t="s">
        <v>257</v>
      </c>
      <c r="B11" s="174" t="s">
        <v>258</v>
      </c>
      <c r="C11" s="29">
        <v>150</v>
      </c>
      <c r="D11" s="29">
        <v>150</v>
      </c>
      <c r="E11" s="174" t="s">
        <v>259</v>
      </c>
      <c r="F11" s="30"/>
    </row>
    <row r="12" spans="1:6" ht="28.8">
      <c r="A12" s="174" t="s">
        <v>260</v>
      </c>
      <c r="B12" s="174" t="s">
        <v>261</v>
      </c>
      <c r="C12" s="29">
        <v>170</v>
      </c>
      <c r="D12" s="29">
        <v>170</v>
      </c>
      <c r="E12" s="124" t="s">
        <v>262</v>
      </c>
      <c r="F12" s="30"/>
    </row>
    <row r="13" spans="1:6" ht="28.5" customHeight="1">
      <c r="A13" s="174" t="s">
        <v>263</v>
      </c>
      <c r="B13" s="174" t="s">
        <v>264</v>
      </c>
      <c r="C13" s="29">
        <v>750</v>
      </c>
      <c r="D13" s="29">
        <v>750</v>
      </c>
      <c r="E13" s="124" t="s">
        <v>265</v>
      </c>
      <c r="F13" s="30"/>
    </row>
    <row r="14" spans="1:6" ht="28.5" customHeight="1">
      <c r="A14" s="124" t="s">
        <v>266</v>
      </c>
      <c r="B14" s="174" t="s">
        <v>264</v>
      </c>
      <c r="C14" s="29">
        <v>290</v>
      </c>
      <c r="D14" s="29">
        <v>290</v>
      </c>
      <c r="E14" s="124" t="s">
        <v>267</v>
      </c>
      <c r="F14" s="30"/>
    </row>
    <row r="15" spans="1:6" ht="28.5" customHeight="1">
      <c r="A15" s="124" t="s">
        <v>268</v>
      </c>
      <c r="B15" s="174" t="s">
        <v>264</v>
      </c>
      <c r="C15" s="29">
        <v>1625</v>
      </c>
      <c r="D15" s="29">
        <v>1625</v>
      </c>
      <c r="E15" s="124" t="s">
        <v>269</v>
      </c>
      <c r="F15" s="30"/>
    </row>
    <row r="16" spans="1:6" ht="43.2">
      <c r="A16" s="174" t="s">
        <v>270</v>
      </c>
      <c r="B16" s="174" t="s">
        <v>271</v>
      </c>
      <c r="C16" s="29">
        <v>10000</v>
      </c>
      <c r="D16" s="29">
        <v>500</v>
      </c>
      <c r="E16" s="124" t="s">
        <v>272</v>
      </c>
      <c r="F16" s="30"/>
    </row>
    <row r="17" spans="1:6" ht="28.8">
      <c r="A17" s="174" t="s">
        <v>273</v>
      </c>
      <c r="B17" s="174" t="s">
        <v>274</v>
      </c>
      <c r="C17" s="29">
        <v>4100</v>
      </c>
      <c r="D17" s="29">
        <v>515</v>
      </c>
      <c r="E17" s="124" t="s">
        <v>275</v>
      </c>
      <c r="F17" s="30"/>
    </row>
    <row r="18" spans="1:6">
      <c r="A18" s="174" t="s">
        <v>276</v>
      </c>
      <c r="B18" s="174" t="s">
        <v>261</v>
      </c>
      <c r="C18" s="29">
        <v>390</v>
      </c>
      <c r="D18" s="29">
        <v>390</v>
      </c>
      <c r="E18" s="124" t="s">
        <v>277</v>
      </c>
      <c r="F18" s="30"/>
    </row>
    <row r="19" spans="1:6">
      <c r="A19" s="174" t="s">
        <v>278</v>
      </c>
      <c r="B19" s="174" t="s">
        <v>261</v>
      </c>
      <c r="C19" s="29">
        <v>305</v>
      </c>
      <c r="D19" s="29">
        <v>305</v>
      </c>
      <c r="E19" s="124" t="s">
        <v>277</v>
      </c>
      <c r="F19" s="30"/>
    </row>
    <row r="20" spans="1:6">
      <c r="C20" s="174" t="s">
        <v>0</v>
      </c>
      <c r="D20" s="29">
        <f>SUM(D7:D19)</f>
        <v>26425</v>
      </c>
      <c r="F20" s="30"/>
    </row>
    <row r="21" spans="1:6" ht="31.2">
      <c r="C21" s="180" t="s">
        <v>279</v>
      </c>
      <c r="D21" s="181">
        <v>26500</v>
      </c>
      <c r="E21" s="182" t="s">
        <v>280</v>
      </c>
    </row>
    <row r="28" spans="1:6">
      <c r="A28" s="1" t="s">
        <v>281</v>
      </c>
      <c r="B28" s="174" t="s">
        <v>282</v>
      </c>
      <c r="C28" s="174" t="s">
        <v>283</v>
      </c>
      <c r="D28" s="174" t="s">
        <v>0</v>
      </c>
      <c r="E28" s="174" t="s">
        <v>284</v>
      </c>
    </row>
    <row r="29" spans="1:6">
      <c r="A29" s="174">
        <v>2018</v>
      </c>
      <c r="B29" s="174">
        <v>90531</v>
      </c>
      <c r="C29" s="174">
        <v>63134</v>
      </c>
      <c r="D29" s="29">
        <f>SUM(B29:C29)</f>
        <v>153665</v>
      </c>
    </row>
    <row r="30" spans="1:6">
      <c r="A30" s="174">
        <v>2017</v>
      </c>
      <c r="B30" s="174">
        <v>13221</v>
      </c>
      <c r="C30" s="174">
        <v>13968</v>
      </c>
      <c r="D30" s="29">
        <f t="shared" ref="D30:D31" si="0">SUM(B30:C30)</f>
        <v>27189</v>
      </c>
    </row>
    <row r="31" spans="1:6">
      <c r="A31" s="174">
        <v>2016</v>
      </c>
      <c r="B31" s="174">
        <v>30253</v>
      </c>
      <c r="C31" s="174">
        <v>41418</v>
      </c>
      <c r="D31" s="29">
        <f t="shared" si="0"/>
        <v>71671</v>
      </c>
    </row>
    <row r="32" spans="1:6">
      <c r="D32" s="30">
        <f>SUM(D29:D31)</f>
        <v>252525</v>
      </c>
    </row>
    <row r="33" spans="1:5">
      <c r="C33" s="174" t="s">
        <v>285</v>
      </c>
      <c r="D33" s="29">
        <f>+D32/3</f>
        <v>84175</v>
      </c>
    </row>
    <row r="35" spans="1:5">
      <c r="C35" s="174" t="s">
        <v>286</v>
      </c>
      <c r="D35" s="29">
        <f>+D33/500</f>
        <v>168.35</v>
      </c>
    </row>
    <row r="37" spans="1:5">
      <c r="A37" s="1" t="s">
        <v>287</v>
      </c>
    </row>
    <row r="38" spans="1:5">
      <c r="A38" s="1" t="s">
        <v>288</v>
      </c>
      <c r="E38" s="174" t="s">
        <v>289</v>
      </c>
    </row>
    <row r="39" spans="1:5">
      <c r="A39" s="174" t="s">
        <v>290</v>
      </c>
      <c r="B39" s="174" t="s">
        <v>291</v>
      </c>
      <c r="C39" s="174" t="s">
        <v>292</v>
      </c>
      <c r="D39" s="174" t="s">
        <v>293</v>
      </c>
    </row>
    <row r="40" spans="1:5">
      <c r="A40" s="174" t="s">
        <v>294</v>
      </c>
      <c r="C40" s="174" t="s">
        <v>295</v>
      </c>
      <c r="D40" s="174" t="s">
        <v>296</v>
      </c>
      <c r="E40" s="29">
        <v>750</v>
      </c>
    </row>
    <row r="41" spans="1:5">
      <c r="E41" s="29"/>
    </row>
    <row r="42" spans="1:5">
      <c r="A42" s="1" t="s">
        <v>287</v>
      </c>
      <c r="E42" s="29" t="s">
        <v>297</v>
      </c>
    </row>
    <row r="43" spans="1:5">
      <c r="A43" s="1" t="s">
        <v>298</v>
      </c>
      <c r="E43" s="29"/>
    </row>
    <row r="44" spans="1:5">
      <c r="A44" s="174" t="s">
        <v>299</v>
      </c>
      <c r="E44" s="29"/>
    </row>
    <row r="45" spans="1:5">
      <c r="A45" s="174" t="s">
        <v>300</v>
      </c>
      <c r="B45" s="174" t="s">
        <v>301</v>
      </c>
      <c r="C45" s="174" t="s">
        <v>302</v>
      </c>
      <c r="D45" s="29">
        <v>749700</v>
      </c>
      <c r="E45" s="29" t="s">
        <v>303</v>
      </c>
    </row>
    <row r="46" spans="1:5">
      <c r="C46" s="174" t="s">
        <v>304</v>
      </c>
      <c r="D46" s="183">
        <v>290</v>
      </c>
      <c r="E46" s="29" t="s">
        <v>305</v>
      </c>
    </row>
    <row r="47" spans="1:5">
      <c r="D47" s="29"/>
      <c r="E47" s="29"/>
    </row>
    <row r="48" spans="1:5">
      <c r="D48" s="29"/>
      <c r="E48" s="29"/>
    </row>
    <row r="49" spans="1:5" ht="43.2">
      <c r="A49" s="174" t="s">
        <v>306</v>
      </c>
      <c r="B49" s="126">
        <v>600000</v>
      </c>
      <c r="C49" s="29">
        <f>+B49*7</f>
        <v>4200000</v>
      </c>
      <c r="D49" s="29">
        <v>4200000</v>
      </c>
      <c r="E49" s="184" t="s">
        <v>307</v>
      </c>
    </row>
    <row r="50" spans="1:5">
      <c r="C50" s="174" t="s">
        <v>304</v>
      </c>
      <c r="D50" s="29">
        <v>1625</v>
      </c>
      <c r="E50" s="29" t="s">
        <v>308</v>
      </c>
    </row>
    <row r="52" spans="1:5">
      <c r="A52" s="1" t="s">
        <v>276</v>
      </c>
      <c r="B52" s="174" t="s">
        <v>282</v>
      </c>
      <c r="C52" s="174" t="s">
        <v>283</v>
      </c>
      <c r="D52" s="174" t="s">
        <v>0</v>
      </c>
      <c r="E52" s="174" t="s">
        <v>309</v>
      </c>
    </row>
    <row r="53" spans="1:5">
      <c r="A53" s="174">
        <v>2018</v>
      </c>
      <c r="B53" s="174">
        <v>25873</v>
      </c>
      <c r="C53" s="174">
        <v>101431</v>
      </c>
      <c r="D53" s="29">
        <v>127304</v>
      </c>
    </row>
    <row r="54" spans="1:5">
      <c r="A54" s="174">
        <v>2017</v>
      </c>
      <c r="B54" s="174">
        <v>38338</v>
      </c>
      <c r="C54" s="174">
        <v>198303</v>
      </c>
      <c r="D54" s="29">
        <v>236641</v>
      </c>
    </row>
    <row r="55" spans="1:5">
      <c r="A55" s="174">
        <v>2016</v>
      </c>
      <c r="B55" s="174">
        <v>51805</v>
      </c>
      <c r="C55" s="174">
        <v>170130</v>
      </c>
      <c r="D55" s="29">
        <v>221935</v>
      </c>
    </row>
    <row r="56" spans="1:5">
      <c r="D56" s="29">
        <f>SUM(D53:D55)</f>
        <v>585880</v>
      </c>
    </row>
    <row r="57" spans="1:5">
      <c r="C57" s="174" t="s">
        <v>310</v>
      </c>
      <c r="D57" s="29">
        <f>+D56/3</f>
        <v>195293.33333333334</v>
      </c>
    </row>
    <row r="59" spans="1:5">
      <c r="C59" s="174" t="s">
        <v>311</v>
      </c>
      <c r="D59" s="30">
        <f>D57/500</f>
        <v>390.5866666666667</v>
      </c>
    </row>
    <row r="61" spans="1:5">
      <c r="A61" s="174" t="s">
        <v>278</v>
      </c>
      <c r="B61" s="174" t="s">
        <v>282</v>
      </c>
      <c r="C61" s="174" t="s">
        <v>283</v>
      </c>
      <c r="D61" s="174" t="s">
        <v>0</v>
      </c>
      <c r="E61" s="174" t="s">
        <v>309</v>
      </c>
    </row>
    <row r="62" spans="1:5">
      <c r="A62" s="174">
        <v>2018</v>
      </c>
      <c r="B62" s="174">
        <v>18721</v>
      </c>
      <c r="C62" s="174">
        <v>105750</v>
      </c>
      <c r="D62" s="29">
        <f>SUM(B62:C62)</f>
        <v>124471</v>
      </c>
      <c r="E62" s="174" t="s">
        <v>312</v>
      </c>
    </row>
    <row r="63" spans="1:5">
      <c r="A63" s="174">
        <v>2017</v>
      </c>
      <c r="B63" s="174">
        <v>2571</v>
      </c>
      <c r="C63" s="174">
        <v>159160</v>
      </c>
      <c r="D63" s="29">
        <f>SUM(B63:C63)</f>
        <v>161731</v>
      </c>
    </row>
    <row r="64" spans="1:5">
      <c r="A64" s="174">
        <v>2016</v>
      </c>
      <c r="B64" s="174">
        <v>6812</v>
      </c>
      <c r="C64" s="174">
        <v>165207</v>
      </c>
      <c r="D64" s="29">
        <f>SUM(B64:C64)</f>
        <v>172019</v>
      </c>
    </row>
    <row r="65" spans="1:4">
      <c r="D65" s="29">
        <f>SUM(D62:D64)</f>
        <v>458221</v>
      </c>
    </row>
    <row r="66" spans="1:4">
      <c r="C66" s="174" t="s">
        <v>313</v>
      </c>
      <c r="D66" s="30">
        <f>D65/3</f>
        <v>152740.33333333334</v>
      </c>
    </row>
    <row r="68" spans="1:4">
      <c r="C68" s="174" t="s">
        <v>304</v>
      </c>
      <c r="D68" s="29">
        <f>+D66/500</f>
        <v>305.48066666666671</v>
      </c>
    </row>
    <row r="70" spans="1:4">
      <c r="A70" s="174" t="s">
        <v>314</v>
      </c>
    </row>
  </sheetData>
  <sheetProtection password="90DC" sheet="1" objects="1" scenarios="1"/>
  <pageMargins left="0.7" right="0.7" top="0.75" bottom="0.75" header="0.3" footer="0.3"/>
  <pageSetup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I106"/>
  <sheetViews>
    <sheetView zoomScale="85" zoomScaleNormal="85" workbookViewId="0">
      <selection activeCell="A2" sqref="A1:B1048576"/>
    </sheetView>
  </sheetViews>
  <sheetFormatPr defaultColWidth="8.88671875" defaultRowHeight="13.2"/>
  <cols>
    <col min="1" max="1" width="16.6640625" style="298" bestFit="1" customWidth="1"/>
    <col min="2" max="3" width="27.6640625" style="298" bestFit="1" customWidth="1"/>
    <col min="4" max="4" width="13.88671875" style="298" bestFit="1" customWidth="1"/>
    <col min="5" max="5" width="9.6640625" style="298" bestFit="1" customWidth="1"/>
    <col min="6" max="7" width="13.88671875" style="298" bestFit="1" customWidth="1"/>
    <col min="8" max="8" width="22.33203125" style="298" bestFit="1" customWidth="1"/>
    <col min="9" max="9" width="18.109375" style="298" bestFit="1" customWidth="1"/>
    <col min="10" max="256" width="8.88671875" style="298"/>
    <col min="257" max="257" width="16.6640625" style="298" bestFit="1" customWidth="1"/>
    <col min="258" max="259" width="27.6640625" style="298" bestFit="1" customWidth="1"/>
    <col min="260" max="260" width="13.88671875" style="298" bestFit="1" customWidth="1"/>
    <col min="261" max="261" width="9.6640625" style="298" bestFit="1" customWidth="1"/>
    <col min="262" max="263" width="13.88671875" style="298" bestFit="1" customWidth="1"/>
    <col min="264" max="264" width="22.33203125" style="298" bestFit="1" customWidth="1"/>
    <col min="265" max="265" width="18.109375" style="298" bestFit="1" customWidth="1"/>
    <col min="266" max="512" width="8.88671875" style="298"/>
    <col min="513" max="513" width="16.6640625" style="298" bestFit="1" customWidth="1"/>
    <col min="514" max="515" width="27.6640625" style="298" bestFit="1" customWidth="1"/>
    <col min="516" max="516" width="13.88671875" style="298" bestFit="1" customWidth="1"/>
    <col min="517" max="517" width="9.6640625" style="298" bestFit="1" customWidth="1"/>
    <col min="518" max="519" width="13.88671875" style="298" bestFit="1" customWidth="1"/>
    <col min="520" max="520" width="22.33203125" style="298" bestFit="1" customWidth="1"/>
    <col min="521" max="521" width="18.109375" style="298" bestFit="1" customWidth="1"/>
    <col min="522" max="768" width="8.88671875" style="298"/>
    <col min="769" max="769" width="16.6640625" style="298" bestFit="1" customWidth="1"/>
    <col min="770" max="771" width="27.6640625" style="298" bestFit="1" customWidth="1"/>
    <col min="772" max="772" width="13.88671875" style="298" bestFit="1" customWidth="1"/>
    <col min="773" max="773" width="9.6640625" style="298" bestFit="1" customWidth="1"/>
    <col min="774" max="775" width="13.88671875" style="298" bestFit="1" customWidth="1"/>
    <col min="776" max="776" width="22.33203125" style="298" bestFit="1" customWidth="1"/>
    <col min="777" max="777" width="18.109375" style="298" bestFit="1" customWidth="1"/>
    <col min="778" max="1024" width="8.88671875" style="298"/>
    <col min="1025" max="1025" width="16.6640625" style="298" bestFit="1" customWidth="1"/>
    <col min="1026" max="1027" width="27.6640625" style="298" bestFit="1" customWidth="1"/>
    <col min="1028" max="1028" width="13.88671875" style="298" bestFit="1" customWidth="1"/>
    <col min="1029" max="1029" width="9.6640625" style="298" bestFit="1" customWidth="1"/>
    <col min="1030" max="1031" width="13.88671875" style="298" bestFit="1" customWidth="1"/>
    <col min="1032" max="1032" width="22.33203125" style="298" bestFit="1" customWidth="1"/>
    <col min="1033" max="1033" width="18.109375" style="298" bestFit="1" customWidth="1"/>
    <col min="1034" max="1280" width="8.88671875" style="298"/>
    <col min="1281" max="1281" width="16.6640625" style="298" bestFit="1" customWidth="1"/>
    <col min="1282" max="1283" width="27.6640625" style="298" bestFit="1" customWidth="1"/>
    <col min="1284" max="1284" width="13.88671875" style="298" bestFit="1" customWidth="1"/>
    <col min="1285" max="1285" width="9.6640625" style="298" bestFit="1" customWidth="1"/>
    <col min="1286" max="1287" width="13.88671875" style="298" bestFit="1" customWidth="1"/>
    <col min="1288" max="1288" width="22.33203125" style="298" bestFit="1" customWidth="1"/>
    <col min="1289" max="1289" width="18.109375" style="298" bestFit="1" customWidth="1"/>
    <col min="1290" max="1536" width="8.88671875" style="298"/>
    <col min="1537" max="1537" width="16.6640625" style="298" bestFit="1" customWidth="1"/>
    <col min="1538" max="1539" width="27.6640625" style="298" bestFit="1" customWidth="1"/>
    <col min="1540" max="1540" width="13.88671875" style="298" bestFit="1" customWidth="1"/>
    <col min="1541" max="1541" width="9.6640625" style="298" bestFit="1" customWidth="1"/>
    <col min="1542" max="1543" width="13.88671875" style="298" bestFit="1" customWidth="1"/>
    <col min="1544" max="1544" width="22.33203125" style="298" bestFit="1" customWidth="1"/>
    <col min="1545" max="1545" width="18.109375" style="298" bestFit="1" customWidth="1"/>
    <col min="1546" max="1792" width="8.88671875" style="298"/>
    <col min="1793" max="1793" width="16.6640625" style="298" bestFit="1" customWidth="1"/>
    <col min="1794" max="1795" width="27.6640625" style="298" bestFit="1" customWidth="1"/>
    <col min="1796" max="1796" width="13.88671875" style="298" bestFit="1" customWidth="1"/>
    <col min="1797" max="1797" width="9.6640625" style="298" bestFit="1" customWidth="1"/>
    <col min="1798" max="1799" width="13.88671875" style="298" bestFit="1" customWidth="1"/>
    <col min="1800" max="1800" width="22.33203125" style="298" bestFit="1" customWidth="1"/>
    <col min="1801" max="1801" width="18.109375" style="298" bestFit="1" customWidth="1"/>
    <col min="1802" max="2048" width="8.88671875" style="298"/>
    <col min="2049" max="2049" width="16.6640625" style="298" bestFit="1" customWidth="1"/>
    <col min="2050" max="2051" width="27.6640625" style="298" bestFit="1" customWidth="1"/>
    <col min="2052" max="2052" width="13.88671875" style="298" bestFit="1" customWidth="1"/>
    <col min="2053" max="2053" width="9.6640625" style="298" bestFit="1" customWidth="1"/>
    <col min="2054" max="2055" width="13.88671875" style="298" bestFit="1" customWidth="1"/>
    <col min="2056" max="2056" width="22.33203125" style="298" bestFit="1" customWidth="1"/>
    <col min="2057" max="2057" width="18.109375" style="298" bestFit="1" customWidth="1"/>
    <col min="2058" max="2304" width="8.88671875" style="298"/>
    <col min="2305" max="2305" width="16.6640625" style="298" bestFit="1" customWidth="1"/>
    <col min="2306" max="2307" width="27.6640625" style="298" bestFit="1" customWidth="1"/>
    <col min="2308" max="2308" width="13.88671875" style="298" bestFit="1" customWidth="1"/>
    <col min="2309" max="2309" width="9.6640625" style="298" bestFit="1" customWidth="1"/>
    <col min="2310" max="2311" width="13.88671875" style="298" bestFit="1" customWidth="1"/>
    <col min="2312" max="2312" width="22.33203125" style="298" bestFit="1" customWidth="1"/>
    <col min="2313" max="2313" width="18.109375" style="298" bestFit="1" customWidth="1"/>
    <col min="2314" max="2560" width="8.88671875" style="298"/>
    <col min="2561" max="2561" width="16.6640625" style="298" bestFit="1" customWidth="1"/>
    <col min="2562" max="2563" width="27.6640625" style="298" bestFit="1" customWidth="1"/>
    <col min="2564" max="2564" width="13.88671875" style="298" bestFit="1" customWidth="1"/>
    <col min="2565" max="2565" width="9.6640625" style="298" bestFit="1" customWidth="1"/>
    <col min="2566" max="2567" width="13.88671875" style="298" bestFit="1" customWidth="1"/>
    <col min="2568" max="2568" width="22.33203125" style="298" bestFit="1" customWidth="1"/>
    <col min="2569" max="2569" width="18.109375" style="298" bestFit="1" customWidth="1"/>
    <col min="2570" max="2816" width="8.88671875" style="298"/>
    <col min="2817" max="2817" width="16.6640625" style="298" bestFit="1" customWidth="1"/>
    <col min="2818" max="2819" width="27.6640625" style="298" bestFit="1" customWidth="1"/>
    <col min="2820" max="2820" width="13.88671875" style="298" bestFit="1" customWidth="1"/>
    <col min="2821" max="2821" width="9.6640625" style="298" bestFit="1" customWidth="1"/>
    <col min="2822" max="2823" width="13.88671875" style="298" bestFit="1" customWidth="1"/>
    <col min="2824" max="2824" width="22.33203125" style="298" bestFit="1" customWidth="1"/>
    <col min="2825" max="2825" width="18.109375" style="298" bestFit="1" customWidth="1"/>
    <col min="2826" max="3072" width="8.88671875" style="298"/>
    <col min="3073" max="3073" width="16.6640625" style="298" bestFit="1" customWidth="1"/>
    <col min="3074" max="3075" width="27.6640625" style="298" bestFit="1" customWidth="1"/>
    <col min="3076" max="3076" width="13.88671875" style="298" bestFit="1" customWidth="1"/>
    <col min="3077" max="3077" width="9.6640625" style="298" bestFit="1" customWidth="1"/>
    <col min="3078" max="3079" width="13.88671875" style="298" bestFit="1" customWidth="1"/>
    <col min="3080" max="3080" width="22.33203125" style="298" bestFit="1" customWidth="1"/>
    <col min="3081" max="3081" width="18.109375" style="298" bestFit="1" customWidth="1"/>
    <col min="3082" max="3328" width="8.88671875" style="298"/>
    <col min="3329" max="3329" width="16.6640625" style="298" bestFit="1" customWidth="1"/>
    <col min="3330" max="3331" width="27.6640625" style="298" bestFit="1" customWidth="1"/>
    <col min="3332" max="3332" width="13.88671875" style="298" bestFit="1" customWidth="1"/>
    <col min="3333" max="3333" width="9.6640625" style="298" bestFit="1" customWidth="1"/>
    <col min="3334" max="3335" width="13.88671875" style="298" bestFit="1" customWidth="1"/>
    <col min="3336" max="3336" width="22.33203125" style="298" bestFit="1" customWidth="1"/>
    <col min="3337" max="3337" width="18.109375" style="298" bestFit="1" customWidth="1"/>
    <col min="3338" max="3584" width="8.88671875" style="298"/>
    <col min="3585" max="3585" width="16.6640625" style="298" bestFit="1" customWidth="1"/>
    <col min="3586" max="3587" width="27.6640625" style="298" bestFit="1" customWidth="1"/>
    <col min="3588" max="3588" width="13.88671875" style="298" bestFit="1" customWidth="1"/>
    <col min="3589" max="3589" width="9.6640625" style="298" bestFit="1" customWidth="1"/>
    <col min="3590" max="3591" width="13.88671875" style="298" bestFit="1" customWidth="1"/>
    <col min="3592" max="3592" width="22.33203125" style="298" bestFit="1" customWidth="1"/>
    <col min="3593" max="3593" width="18.109375" style="298" bestFit="1" customWidth="1"/>
    <col min="3594" max="3840" width="8.88671875" style="298"/>
    <col min="3841" max="3841" width="16.6640625" style="298" bestFit="1" customWidth="1"/>
    <col min="3842" max="3843" width="27.6640625" style="298" bestFit="1" customWidth="1"/>
    <col min="3844" max="3844" width="13.88671875" style="298" bestFit="1" customWidth="1"/>
    <col min="3845" max="3845" width="9.6640625" style="298" bestFit="1" customWidth="1"/>
    <col min="3846" max="3847" width="13.88671875" style="298" bestFit="1" customWidth="1"/>
    <col min="3848" max="3848" width="22.33203125" style="298" bestFit="1" customWidth="1"/>
    <col min="3849" max="3849" width="18.109375" style="298" bestFit="1" customWidth="1"/>
    <col min="3850" max="4096" width="8.88671875" style="298"/>
    <col min="4097" max="4097" width="16.6640625" style="298" bestFit="1" customWidth="1"/>
    <col min="4098" max="4099" width="27.6640625" style="298" bestFit="1" customWidth="1"/>
    <col min="4100" max="4100" width="13.88671875" style="298" bestFit="1" customWidth="1"/>
    <col min="4101" max="4101" width="9.6640625" style="298" bestFit="1" customWidth="1"/>
    <col min="4102" max="4103" width="13.88671875" style="298" bestFit="1" customWidth="1"/>
    <col min="4104" max="4104" width="22.33203125" style="298" bestFit="1" customWidth="1"/>
    <col min="4105" max="4105" width="18.109375" style="298" bestFit="1" customWidth="1"/>
    <col min="4106" max="4352" width="8.88671875" style="298"/>
    <col min="4353" max="4353" width="16.6640625" style="298" bestFit="1" customWidth="1"/>
    <col min="4354" max="4355" width="27.6640625" style="298" bestFit="1" customWidth="1"/>
    <col min="4356" max="4356" width="13.88671875" style="298" bestFit="1" customWidth="1"/>
    <col min="4357" max="4357" width="9.6640625" style="298" bestFit="1" customWidth="1"/>
    <col min="4358" max="4359" width="13.88671875" style="298" bestFit="1" customWidth="1"/>
    <col min="4360" max="4360" width="22.33203125" style="298" bestFit="1" customWidth="1"/>
    <col min="4361" max="4361" width="18.109375" style="298" bestFit="1" customWidth="1"/>
    <col min="4362" max="4608" width="8.88671875" style="298"/>
    <col min="4609" max="4609" width="16.6640625" style="298" bestFit="1" customWidth="1"/>
    <col min="4610" max="4611" width="27.6640625" style="298" bestFit="1" customWidth="1"/>
    <col min="4612" max="4612" width="13.88671875" style="298" bestFit="1" customWidth="1"/>
    <col min="4613" max="4613" width="9.6640625" style="298" bestFit="1" customWidth="1"/>
    <col min="4614" max="4615" width="13.88671875" style="298" bestFit="1" customWidth="1"/>
    <col min="4616" max="4616" width="22.33203125" style="298" bestFit="1" customWidth="1"/>
    <col min="4617" max="4617" width="18.109375" style="298" bestFit="1" customWidth="1"/>
    <col min="4618" max="4864" width="8.88671875" style="298"/>
    <col min="4865" max="4865" width="16.6640625" style="298" bestFit="1" customWidth="1"/>
    <col min="4866" max="4867" width="27.6640625" style="298" bestFit="1" customWidth="1"/>
    <col min="4868" max="4868" width="13.88671875" style="298" bestFit="1" customWidth="1"/>
    <col min="4869" max="4869" width="9.6640625" style="298" bestFit="1" customWidth="1"/>
    <col min="4870" max="4871" width="13.88671875" style="298" bestFit="1" customWidth="1"/>
    <col min="4872" max="4872" width="22.33203125" style="298" bestFit="1" customWidth="1"/>
    <col min="4873" max="4873" width="18.109375" style="298" bestFit="1" customWidth="1"/>
    <col min="4874" max="5120" width="8.88671875" style="298"/>
    <col min="5121" max="5121" width="16.6640625" style="298" bestFit="1" customWidth="1"/>
    <col min="5122" max="5123" width="27.6640625" style="298" bestFit="1" customWidth="1"/>
    <col min="5124" max="5124" width="13.88671875" style="298" bestFit="1" customWidth="1"/>
    <col min="5125" max="5125" width="9.6640625" style="298" bestFit="1" customWidth="1"/>
    <col min="5126" max="5127" width="13.88671875" style="298" bestFit="1" customWidth="1"/>
    <col min="5128" max="5128" width="22.33203125" style="298" bestFit="1" customWidth="1"/>
    <col min="5129" max="5129" width="18.109375" style="298" bestFit="1" customWidth="1"/>
    <col min="5130" max="5376" width="8.88671875" style="298"/>
    <col min="5377" max="5377" width="16.6640625" style="298" bestFit="1" customWidth="1"/>
    <col min="5378" max="5379" width="27.6640625" style="298" bestFit="1" customWidth="1"/>
    <col min="5380" max="5380" width="13.88671875" style="298" bestFit="1" customWidth="1"/>
    <col min="5381" max="5381" width="9.6640625" style="298" bestFit="1" customWidth="1"/>
    <col min="5382" max="5383" width="13.88671875" style="298" bestFit="1" customWidth="1"/>
    <col min="5384" max="5384" width="22.33203125" style="298" bestFit="1" customWidth="1"/>
    <col min="5385" max="5385" width="18.109375" style="298" bestFit="1" customWidth="1"/>
    <col min="5386" max="5632" width="8.88671875" style="298"/>
    <col min="5633" max="5633" width="16.6640625" style="298" bestFit="1" customWidth="1"/>
    <col min="5634" max="5635" width="27.6640625" style="298" bestFit="1" customWidth="1"/>
    <col min="5636" max="5636" width="13.88671875" style="298" bestFit="1" customWidth="1"/>
    <col min="5637" max="5637" width="9.6640625" style="298" bestFit="1" customWidth="1"/>
    <col min="5638" max="5639" width="13.88671875" style="298" bestFit="1" customWidth="1"/>
    <col min="5640" max="5640" width="22.33203125" style="298" bestFit="1" customWidth="1"/>
    <col min="5641" max="5641" width="18.109375" style="298" bestFit="1" customWidth="1"/>
    <col min="5642" max="5888" width="8.88671875" style="298"/>
    <col min="5889" max="5889" width="16.6640625" style="298" bestFit="1" customWidth="1"/>
    <col min="5890" max="5891" width="27.6640625" style="298" bestFit="1" customWidth="1"/>
    <col min="5892" max="5892" width="13.88671875" style="298" bestFit="1" customWidth="1"/>
    <col min="5893" max="5893" width="9.6640625" style="298" bestFit="1" customWidth="1"/>
    <col min="5894" max="5895" width="13.88671875" style="298" bestFit="1" customWidth="1"/>
    <col min="5896" max="5896" width="22.33203125" style="298" bestFit="1" customWidth="1"/>
    <col min="5897" max="5897" width="18.109375" style="298" bestFit="1" customWidth="1"/>
    <col min="5898" max="6144" width="8.88671875" style="298"/>
    <col min="6145" max="6145" width="16.6640625" style="298" bestFit="1" customWidth="1"/>
    <col min="6146" max="6147" width="27.6640625" style="298" bestFit="1" customWidth="1"/>
    <col min="6148" max="6148" width="13.88671875" style="298" bestFit="1" customWidth="1"/>
    <col min="6149" max="6149" width="9.6640625" style="298" bestFit="1" customWidth="1"/>
    <col min="6150" max="6151" width="13.88671875" style="298" bestFit="1" customWidth="1"/>
    <col min="6152" max="6152" width="22.33203125" style="298" bestFit="1" customWidth="1"/>
    <col min="6153" max="6153" width="18.109375" style="298" bestFit="1" customWidth="1"/>
    <col min="6154" max="6400" width="8.88671875" style="298"/>
    <col min="6401" max="6401" width="16.6640625" style="298" bestFit="1" customWidth="1"/>
    <col min="6402" max="6403" width="27.6640625" style="298" bestFit="1" customWidth="1"/>
    <col min="6404" max="6404" width="13.88671875" style="298" bestFit="1" customWidth="1"/>
    <col min="6405" max="6405" width="9.6640625" style="298" bestFit="1" customWidth="1"/>
    <col min="6406" max="6407" width="13.88671875" style="298" bestFit="1" customWidth="1"/>
    <col min="6408" max="6408" width="22.33203125" style="298" bestFit="1" customWidth="1"/>
    <col min="6409" max="6409" width="18.109375" style="298" bestFit="1" customWidth="1"/>
    <col min="6410" max="6656" width="8.88671875" style="298"/>
    <col min="6657" max="6657" width="16.6640625" style="298" bestFit="1" customWidth="1"/>
    <col min="6658" max="6659" width="27.6640625" style="298" bestFit="1" customWidth="1"/>
    <col min="6660" max="6660" width="13.88671875" style="298" bestFit="1" customWidth="1"/>
    <col min="6661" max="6661" width="9.6640625" style="298" bestFit="1" customWidth="1"/>
    <col min="6662" max="6663" width="13.88671875" style="298" bestFit="1" customWidth="1"/>
    <col min="6664" max="6664" width="22.33203125" style="298" bestFit="1" customWidth="1"/>
    <col min="6665" max="6665" width="18.109375" style="298" bestFit="1" customWidth="1"/>
    <col min="6666" max="6912" width="8.88671875" style="298"/>
    <col min="6913" max="6913" width="16.6640625" style="298" bestFit="1" customWidth="1"/>
    <col min="6914" max="6915" width="27.6640625" style="298" bestFit="1" customWidth="1"/>
    <col min="6916" max="6916" width="13.88671875" style="298" bestFit="1" customWidth="1"/>
    <col min="6917" max="6917" width="9.6640625" style="298" bestFit="1" customWidth="1"/>
    <col min="6918" max="6919" width="13.88671875" style="298" bestFit="1" customWidth="1"/>
    <col min="6920" max="6920" width="22.33203125" style="298" bestFit="1" customWidth="1"/>
    <col min="6921" max="6921" width="18.109375" style="298" bestFit="1" customWidth="1"/>
    <col min="6922" max="7168" width="8.88671875" style="298"/>
    <col min="7169" max="7169" width="16.6640625" style="298" bestFit="1" customWidth="1"/>
    <col min="7170" max="7171" width="27.6640625" style="298" bestFit="1" customWidth="1"/>
    <col min="7172" max="7172" width="13.88671875" style="298" bestFit="1" customWidth="1"/>
    <col min="7173" max="7173" width="9.6640625" style="298" bestFit="1" customWidth="1"/>
    <col min="7174" max="7175" width="13.88671875" style="298" bestFit="1" customWidth="1"/>
    <col min="7176" max="7176" width="22.33203125" style="298" bestFit="1" customWidth="1"/>
    <col min="7177" max="7177" width="18.109375" style="298" bestFit="1" customWidth="1"/>
    <col min="7178" max="7424" width="8.88671875" style="298"/>
    <col min="7425" max="7425" width="16.6640625" style="298" bestFit="1" customWidth="1"/>
    <col min="7426" max="7427" width="27.6640625" style="298" bestFit="1" customWidth="1"/>
    <col min="7428" max="7428" width="13.88671875" style="298" bestFit="1" customWidth="1"/>
    <col min="7429" max="7429" width="9.6640625" style="298" bestFit="1" customWidth="1"/>
    <col min="7430" max="7431" width="13.88671875" style="298" bestFit="1" customWidth="1"/>
    <col min="7432" max="7432" width="22.33203125" style="298" bestFit="1" customWidth="1"/>
    <col min="7433" max="7433" width="18.109375" style="298" bestFit="1" customWidth="1"/>
    <col min="7434" max="7680" width="8.88671875" style="298"/>
    <col min="7681" max="7681" width="16.6640625" style="298" bestFit="1" customWidth="1"/>
    <col min="7682" max="7683" width="27.6640625" style="298" bestFit="1" customWidth="1"/>
    <col min="7684" max="7684" width="13.88671875" style="298" bestFit="1" customWidth="1"/>
    <col min="7685" max="7685" width="9.6640625" style="298" bestFit="1" customWidth="1"/>
    <col min="7686" max="7687" width="13.88671875" style="298" bestFit="1" customWidth="1"/>
    <col min="7688" max="7688" width="22.33203125" style="298" bestFit="1" customWidth="1"/>
    <col min="7689" max="7689" width="18.109375" style="298" bestFit="1" customWidth="1"/>
    <col min="7690" max="7936" width="8.88671875" style="298"/>
    <col min="7937" max="7937" width="16.6640625" style="298" bestFit="1" customWidth="1"/>
    <col min="7938" max="7939" width="27.6640625" style="298" bestFit="1" customWidth="1"/>
    <col min="7940" max="7940" width="13.88671875" style="298" bestFit="1" customWidth="1"/>
    <col min="7941" max="7941" width="9.6640625" style="298" bestFit="1" customWidth="1"/>
    <col min="7942" max="7943" width="13.88671875" style="298" bestFit="1" customWidth="1"/>
    <col min="7944" max="7944" width="22.33203125" style="298" bestFit="1" customWidth="1"/>
    <col min="7945" max="7945" width="18.109375" style="298" bestFit="1" customWidth="1"/>
    <col min="7946" max="8192" width="8.88671875" style="298"/>
    <col min="8193" max="8193" width="16.6640625" style="298" bestFit="1" customWidth="1"/>
    <col min="8194" max="8195" width="27.6640625" style="298" bestFit="1" customWidth="1"/>
    <col min="8196" max="8196" width="13.88671875" style="298" bestFit="1" customWidth="1"/>
    <col min="8197" max="8197" width="9.6640625" style="298" bestFit="1" customWidth="1"/>
    <col min="8198" max="8199" width="13.88671875" style="298" bestFit="1" customWidth="1"/>
    <col min="8200" max="8200" width="22.33203125" style="298" bestFit="1" customWidth="1"/>
    <col min="8201" max="8201" width="18.109375" style="298" bestFit="1" customWidth="1"/>
    <col min="8202" max="8448" width="8.88671875" style="298"/>
    <col min="8449" max="8449" width="16.6640625" style="298" bestFit="1" customWidth="1"/>
    <col min="8450" max="8451" width="27.6640625" style="298" bestFit="1" customWidth="1"/>
    <col min="8452" max="8452" width="13.88671875" style="298" bestFit="1" customWidth="1"/>
    <col min="8453" max="8453" width="9.6640625" style="298" bestFit="1" customWidth="1"/>
    <col min="8454" max="8455" width="13.88671875" style="298" bestFit="1" customWidth="1"/>
    <col min="8456" max="8456" width="22.33203125" style="298" bestFit="1" customWidth="1"/>
    <col min="8457" max="8457" width="18.109375" style="298" bestFit="1" customWidth="1"/>
    <col min="8458" max="8704" width="8.88671875" style="298"/>
    <col min="8705" max="8705" width="16.6640625" style="298" bestFit="1" customWidth="1"/>
    <col min="8706" max="8707" width="27.6640625" style="298" bestFit="1" customWidth="1"/>
    <col min="8708" max="8708" width="13.88671875" style="298" bestFit="1" customWidth="1"/>
    <col min="8709" max="8709" width="9.6640625" style="298" bestFit="1" customWidth="1"/>
    <col min="8710" max="8711" width="13.88671875" style="298" bestFit="1" customWidth="1"/>
    <col min="8712" max="8712" width="22.33203125" style="298" bestFit="1" customWidth="1"/>
    <col min="8713" max="8713" width="18.109375" style="298" bestFit="1" customWidth="1"/>
    <col min="8714" max="8960" width="8.88671875" style="298"/>
    <col min="8961" max="8961" width="16.6640625" style="298" bestFit="1" customWidth="1"/>
    <col min="8962" max="8963" width="27.6640625" style="298" bestFit="1" customWidth="1"/>
    <col min="8964" max="8964" width="13.88671875" style="298" bestFit="1" customWidth="1"/>
    <col min="8965" max="8965" width="9.6640625" style="298" bestFit="1" customWidth="1"/>
    <col min="8966" max="8967" width="13.88671875" style="298" bestFit="1" customWidth="1"/>
    <col min="8968" max="8968" width="22.33203125" style="298" bestFit="1" customWidth="1"/>
    <col min="8969" max="8969" width="18.109375" style="298" bestFit="1" customWidth="1"/>
    <col min="8970" max="9216" width="8.88671875" style="298"/>
    <col min="9217" max="9217" width="16.6640625" style="298" bestFit="1" customWidth="1"/>
    <col min="9218" max="9219" width="27.6640625" style="298" bestFit="1" customWidth="1"/>
    <col min="9220" max="9220" width="13.88671875" style="298" bestFit="1" customWidth="1"/>
    <col min="9221" max="9221" width="9.6640625" style="298" bestFit="1" customWidth="1"/>
    <col min="9222" max="9223" width="13.88671875" style="298" bestFit="1" customWidth="1"/>
    <col min="9224" max="9224" width="22.33203125" style="298" bestFit="1" customWidth="1"/>
    <col min="9225" max="9225" width="18.109375" style="298" bestFit="1" customWidth="1"/>
    <col min="9226" max="9472" width="8.88671875" style="298"/>
    <col min="9473" max="9473" width="16.6640625" style="298" bestFit="1" customWidth="1"/>
    <col min="9474" max="9475" width="27.6640625" style="298" bestFit="1" customWidth="1"/>
    <col min="9476" max="9476" width="13.88671875" style="298" bestFit="1" customWidth="1"/>
    <col min="9477" max="9477" width="9.6640625" style="298" bestFit="1" customWidth="1"/>
    <col min="9478" max="9479" width="13.88671875" style="298" bestFit="1" customWidth="1"/>
    <col min="9480" max="9480" width="22.33203125" style="298" bestFit="1" customWidth="1"/>
    <col min="9481" max="9481" width="18.109375" style="298" bestFit="1" customWidth="1"/>
    <col min="9482" max="9728" width="8.88671875" style="298"/>
    <col min="9729" max="9729" width="16.6640625" style="298" bestFit="1" customWidth="1"/>
    <col min="9730" max="9731" width="27.6640625" style="298" bestFit="1" customWidth="1"/>
    <col min="9732" max="9732" width="13.88671875" style="298" bestFit="1" customWidth="1"/>
    <col min="9733" max="9733" width="9.6640625" style="298" bestFit="1" customWidth="1"/>
    <col min="9734" max="9735" width="13.88671875" style="298" bestFit="1" customWidth="1"/>
    <col min="9736" max="9736" width="22.33203125" style="298" bestFit="1" customWidth="1"/>
    <col min="9737" max="9737" width="18.109375" style="298" bestFit="1" customWidth="1"/>
    <col min="9738" max="9984" width="8.88671875" style="298"/>
    <col min="9985" max="9985" width="16.6640625" style="298" bestFit="1" customWidth="1"/>
    <col min="9986" max="9987" width="27.6640625" style="298" bestFit="1" customWidth="1"/>
    <col min="9988" max="9988" width="13.88671875" style="298" bestFit="1" customWidth="1"/>
    <col min="9989" max="9989" width="9.6640625" style="298" bestFit="1" customWidth="1"/>
    <col min="9990" max="9991" width="13.88671875" style="298" bestFit="1" customWidth="1"/>
    <col min="9992" max="9992" width="22.33203125" style="298" bestFit="1" customWidth="1"/>
    <col min="9993" max="9993" width="18.109375" style="298" bestFit="1" customWidth="1"/>
    <col min="9994" max="10240" width="8.88671875" style="298"/>
    <col min="10241" max="10241" width="16.6640625" style="298" bestFit="1" customWidth="1"/>
    <col min="10242" max="10243" width="27.6640625" style="298" bestFit="1" customWidth="1"/>
    <col min="10244" max="10244" width="13.88671875" style="298" bestFit="1" customWidth="1"/>
    <col min="10245" max="10245" width="9.6640625" style="298" bestFit="1" customWidth="1"/>
    <col min="10246" max="10247" width="13.88671875" style="298" bestFit="1" customWidth="1"/>
    <col min="10248" max="10248" width="22.33203125" style="298" bestFit="1" customWidth="1"/>
    <col min="10249" max="10249" width="18.109375" style="298" bestFit="1" customWidth="1"/>
    <col min="10250" max="10496" width="8.88671875" style="298"/>
    <col min="10497" max="10497" width="16.6640625" style="298" bestFit="1" customWidth="1"/>
    <col min="10498" max="10499" width="27.6640625" style="298" bestFit="1" customWidth="1"/>
    <col min="10500" max="10500" width="13.88671875" style="298" bestFit="1" customWidth="1"/>
    <col min="10501" max="10501" width="9.6640625" style="298" bestFit="1" customWidth="1"/>
    <col min="10502" max="10503" width="13.88671875" style="298" bestFit="1" customWidth="1"/>
    <col min="10504" max="10504" width="22.33203125" style="298" bestFit="1" customWidth="1"/>
    <col min="10505" max="10505" width="18.109375" style="298" bestFit="1" customWidth="1"/>
    <col min="10506" max="10752" width="8.88671875" style="298"/>
    <col min="10753" max="10753" width="16.6640625" style="298" bestFit="1" customWidth="1"/>
    <col min="10754" max="10755" width="27.6640625" style="298" bestFit="1" customWidth="1"/>
    <col min="10756" max="10756" width="13.88671875" style="298" bestFit="1" customWidth="1"/>
    <col min="10757" max="10757" width="9.6640625" style="298" bestFit="1" customWidth="1"/>
    <col min="10758" max="10759" width="13.88671875" style="298" bestFit="1" customWidth="1"/>
    <col min="10760" max="10760" width="22.33203125" style="298" bestFit="1" customWidth="1"/>
    <col min="10761" max="10761" width="18.109375" style="298" bestFit="1" customWidth="1"/>
    <col min="10762" max="11008" width="8.88671875" style="298"/>
    <col min="11009" max="11009" width="16.6640625" style="298" bestFit="1" customWidth="1"/>
    <col min="11010" max="11011" width="27.6640625" style="298" bestFit="1" customWidth="1"/>
    <col min="11012" max="11012" width="13.88671875" style="298" bestFit="1" customWidth="1"/>
    <col min="11013" max="11013" width="9.6640625" style="298" bestFit="1" customWidth="1"/>
    <col min="11014" max="11015" width="13.88671875" style="298" bestFit="1" customWidth="1"/>
    <col min="11016" max="11016" width="22.33203125" style="298" bestFit="1" customWidth="1"/>
    <col min="11017" max="11017" width="18.109375" style="298" bestFit="1" customWidth="1"/>
    <col min="11018" max="11264" width="8.88671875" style="298"/>
    <col min="11265" max="11265" width="16.6640625" style="298" bestFit="1" customWidth="1"/>
    <col min="11266" max="11267" width="27.6640625" style="298" bestFit="1" customWidth="1"/>
    <col min="11268" max="11268" width="13.88671875" style="298" bestFit="1" customWidth="1"/>
    <col min="11269" max="11269" width="9.6640625" style="298" bestFit="1" customWidth="1"/>
    <col min="11270" max="11271" width="13.88671875" style="298" bestFit="1" customWidth="1"/>
    <col min="11272" max="11272" width="22.33203125" style="298" bestFit="1" customWidth="1"/>
    <col min="11273" max="11273" width="18.109375" style="298" bestFit="1" customWidth="1"/>
    <col min="11274" max="11520" width="8.88671875" style="298"/>
    <col min="11521" max="11521" width="16.6640625" style="298" bestFit="1" customWidth="1"/>
    <col min="11522" max="11523" width="27.6640625" style="298" bestFit="1" customWidth="1"/>
    <col min="11524" max="11524" width="13.88671875" style="298" bestFit="1" customWidth="1"/>
    <col min="11525" max="11525" width="9.6640625" style="298" bestFit="1" customWidth="1"/>
    <col min="11526" max="11527" width="13.88671875" style="298" bestFit="1" customWidth="1"/>
    <col min="11528" max="11528" width="22.33203125" style="298" bestFit="1" customWidth="1"/>
    <col min="11529" max="11529" width="18.109375" style="298" bestFit="1" customWidth="1"/>
    <col min="11530" max="11776" width="8.88671875" style="298"/>
    <col min="11777" max="11777" width="16.6640625" style="298" bestFit="1" customWidth="1"/>
    <col min="11778" max="11779" width="27.6640625" style="298" bestFit="1" customWidth="1"/>
    <col min="11780" max="11780" width="13.88671875" style="298" bestFit="1" customWidth="1"/>
    <col min="11781" max="11781" width="9.6640625" style="298" bestFit="1" customWidth="1"/>
    <col min="11782" max="11783" width="13.88671875" style="298" bestFit="1" customWidth="1"/>
    <col min="11784" max="11784" width="22.33203125" style="298" bestFit="1" customWidth="1"/>
    <col min="11785" max="11785" width="18.109375" style="298" bestFit="1" customWidth="1"/>
    <col min="11786" max="12032" width="8.88671875" style="298"/>
    <col min="12033" max="12033" width="16.6640625" style="298" bestFit="1" customWidth="1"/>
    <col min="12034" max="12035" width="27.6640625" style="298" bestFit="1" customWidth="1"/>
    <col min="12036" max="12036" width="13.88671875" style="298" bestFit="1" customWidth="1"/>
    <col min="12037" max="12037" width="9.6640625" style="298" bestFit="1" customWidth="1"/>
    <col min="12038" max="12039" width="13.88671875" style="298" bestFit="1" customWidth="1"/>
    <col min="12040" max="12040" width="22.33203125" style="298" bestFit="1" customWidth="1"/>
    <col min="12041" max="12041" width="18.109375" style="298" bestFit="1" customWidth="1"/>
    <col min="12042" max="12288" width="8.88671875" style="298"/>
    <col min="12289" max="12289" width="16.6640625" style="298" bestFit="1" customWidth="1"/>
    <col min="12290" max="12291" width="27.6640625" style="298" bestFit="1" customWidth="1"/>
    <col min="12292" max="12292" width="13.88671875" style="298" bestFit="1" customWidth="1"/>
    <col min="12293" max="12293" width="9.6640625" style="298" bestFit="1" customWidth="1"/>
    <col min="12294" max="12295" width="13.88671875" style="298" bestFit="1" customWidth="1"/>
    <col min="12296" max="12296" width="22.33203125" style="298" bestFit="1" customWidth="1"/>
    <col min="12297" max="12297" width="18.109375" style="298" bestFit="1" customWidth="1"/>
    <col min="12298" max="12544" width="8.88671875" style="298"/>
    <col min="12545" max="12545" width="16.6640625" style="298" bestFit="1" customWidth="1"/>
    <col min="12546" max="12547" width="27.6640625" style="298" bestFit="1" customWidth="1"/>
    <col min="12548" max="12548" width="13.88671875" style="298" bestFit="1" customWidth="1"/>
    <col min="12549" max="12549" width="9.6640625" style="298" bestFit="1" customWidth="1"/>
    <col min="12550" max="12551" width="13.88671875" style="298" bestFit="1" customWidth="1"/>
    <col min="12552" max="12552" width="22.33203125" style="298" bestFit="1" customWidth="1"/>
    <col min="12553" max="12553" width="18.109375" style="298" bestFit="1" customWidth="1"/>
    <col min="12554" max="12800" width="8.88671875" style="298"/>
    <col min="12801" max="12801" width="16.6640625" style="298" bestFit="1" customWidth="1"/>
    <col min="12802" max="12803" width="27.6640625" style="298" bestFit="1" customWidth="1"/>
    <col min="12804" max="12804" width="13.88671875" style="298" bestFit="1" customWidth="1"/>
    <col min="12805" max="12805" width="9.6640625" style="298" bestFit="1" customWidth="1"/>
    <col min="12806" max="12807" width="13.88671875" style="298" bestFit="1" customWidth="1"/>
    <col min="12808" max="12808" width="22.33203125" style="298" bestFit="1" customWidth="1"/>
    <col min="12809" max="12809" width="18.109375" style="298" bestFit="1" customWidth="1"/>
    <col min="12810" max="13056" width="8.88671875" style="298"/>
    <col min="13057" max="13057" width="16.6640625" style="298" bestFit="1" customWidth="1"/>
    <col min="13058" max="13059" width="27.6640625" style="298" bestFit="1" customWidth="1"/>
    <col min="13060" max="13060" width="13.88671875" style="298" bestFit="1" customWidth="1"/>
    <col min="13061" max="13061" width="9.6640625" style="298" bestFit="1" customWidth="1"/>
    <col min="13062" max="13063" width="13.88671875" style="298" bestFit="1" customWidth="1"/>
    <col min="13064" max="13064" width="22.33203125" style="298" bestFit="1" customWidth="1"/>
    <col min="13065" max="13065" width="18.109375" style="298" bestFit="1" customWidth="1"/>
    <col min="13066" max="13312" width="8.88671875" style="298"/>
    <col min="13313" max="13313" width="16.6640625" style="298" bestFit="1" customWidth="1"/>
    <col min="13314" max="13315" width="27.6640625" style="298" bestFit="1" customWidth="1"/>
    <col min="13316" max="13316" width="13.88671875" style="298" bestFit="1" customWidth="1"/>
    <col min="13317" max="13317" width="9.6640625" style="298" bestFit="1" customWidth="1"/>
    <col min="13318" max="13319" width="13.88671875" style="298" bestFit="1" customWidth="1"/>
    <col min="13320" max="13320" width="22.33203125" style="298" bestFit="1" customWidth="1"/>
    <col min="13321" max="13321" width="18.109375" style="298" bestFit="1" customWidth="1"/>
    <col min="13322" max="13568" width="8.88671875" style="298"/>
    <col min="13569" max="13569" width="16.6640625" style="298" bestFit="1" customWidth="1"/>
    <col min="13570" max="13571" width="27.6640625" style="298" bestFit="1" customWidth="1"/>
    <col min="13572" max="13572" width="13.88671875" style="298" bestFit="1" customWidth="1"/>
    <col min="13573" max="13573" width="9.6640625" style="298" bestFit="1" customWidth="1"/>
    <col min="13574" max="13575" width="13.88671875" style="298" bestFit="1" customWidth="1"/>
    <col min="13576" max="13576" width="22.33203125" style="298" bestFit="1" customWidth="1"/>
    <col min="13577" max="13577" width="18.109375" style="298" bestFit="1" customWidth="1"/>
    <col min="13578" max="13824" width="8.88671875" style="298"/>
    <col min="13825" max="13825" width="16.6640625" style="298" bestFit="1" customWidth="1"/>
    <col min="13826" max="13827" width="27.6640625" style="298" bestFit="1" customWidth="1"/>
    <col min="13828" max="13828" width="13.88671875" style="298" bestFit="1" customWidth="1"/>
    <col min="13829" max="13829" width="9.6640625" style="298" bestFit="1" customWidth="1"/>
    <col min="13830" max="13831" width="13.88671875" style="298" bestFit="1" customWidth="1"/>
    <col min="13832" max="13832" width="22.33203125" style="298" bestFit="1" customWidth="1"/>
    <col min="13833" max="13833" width="18.109375" style="298" bestFit="1" customWidth="1"/>
    <col min="13834" max="14080" width="8.88671875" style="298"/>
    <col min="14081" max="14081" width="16.6640625" style="298" bestFit="1" customWidth="1"/>
    <col min="14082" max="14083" width="27.6640625" style="298" bestFit="1" customWidth="1"/>
    <col min="14084" max="14084" width="13.88671875" style="298" bestFit="1" customWidth="1"/>
    <col min="14085" max="14085" width="9.6640625" style="298" bestFit="1" customWidth="1"/>
    <col min="14086" max="14087" width="13.88671875" style="298" bestFit="1" customWidth="1"/>
    <col min="14088" max="14088" width="22.33203125" style="298" bestFit="1" customWidth="1"/>
    <col min="14089" max="14089" width="18.109375" style="298" bestFit="1" customWidth="1"/>
    <col min="14090" max="14336" width="8.88671875" style="298"/>
    <col min="14337" max="14337" width="16.6640625" style="298" bestFit="1" customWidth="1"/>
    <col min="14338" max="14339" width="27.6640625" style="298" bestFit="1" customWidth="1"/>
    <col min="14340" max="14340" width="13.88671875" style="298" bestFit="1" customWidth="1"/>
    <col min="14341" max="14341" width="9.6640625" style="298" bestFit="1" customWidth="1"/>
    <col min="14342" max="14343" width="13.88671875" style="298" bestFit="1" customWidth="1"/>
    <col min="14344" max="14344" width="22.33203125" style="298" bestFit="1" customWidth="1"/>
    <col min="14345" max="14345" width="18.109375" style="298" bestFit="1" customWidth="1"/>
    <col min="14346" max="14592" width="8.88671875" style="298"/>
    <col min="14593" max="14593" width="16.6640625" style="298" bestFit="1" customWidth="1"/>
    <col min="14594" max="14595" width="27.6640625" style="298" bestFit="1" customWidth="1"/>
    <col min="14596" max="14596" width="13.88671875" style="298" bestFit="1" customWidth="1"/>
    <col min="14597" max="14597" width="9.6640625" style="298" bestFit="1" customWidth="1"/>
    <col min="14598" max="14599" width="13.88671875" style="298" bestFit="1" customWidth="1"/>
    <col min="14600" max="14600" width="22.33203125" style="298" bestFit="1" customWidth="1"/>
    <col min="14601" max="14601" width="18.109375" style="298" bestFit="1" customWidth="1"/>
    <col min="14602" max="14848" width="8.88671875" style="298"/>
    <col min="14849" max="14849" width="16.6640625" style="298" bestFit="1" customWidth="1"/>
    <col min="14850" max="14851" width="27.6640625" style="298" bestFit="1" customWidth="1"/>
    <col min="14852" max="14852" width="13.88671875" style="298" bestFit="1" customWidth="1"/>
    <col min="14853" max="14853" width="9.6640625" style="298" bestFit="1" customWidth="1"/>
    <col min="14854" max="14855" width="13.88671875" style="298" bestFit="1" customWidth="1"/>
    <col min="14856" max="14856" width="22.33203125" style="298" bestFit="1" customWidth="1"/>
    <col min="14857" max="14857" width="18.109375" style="298" bestFit="1" customWidth="1"/>
    <col min="14858" max="15104" width="8.88671875" style="298"/>
    <col min="15105" max="15105" width="16.6640625" style="298" bestFit="1" customWidth="1"/>
    <col min="15106" max="15107" width="27.6640625" style="298" bestFit="1" customWidth="1"/>
    <col min="15108" max="15108" width="13.88671875" style="298" bestFit="1" customWidth="1"/>
    <col min="15109" max="15109" width="9.6640625" style="298" bestFit="1" customWidth="1"/>
    <col min="15110" max="15111" width="13.88671875" style="298" bestFit="1" customWidth="1"/>
    <col min="15112" max="15112" width="22.33203125" style="298" bestFit="1" customWidth="1"/>
    <col min="15113" max="15113" width="18.109375" style="298" bestFit="1" customWidth="1"/>
    <col min="15114" max="15360" width="8.88671875" style="298"/>
    <col min="15361" max="15361" width="16.6640625" style="298" bestFit="1" customWidth="1"/>
    <col min="15362" max="15363" width="27.6640625" style="298" bestFit="1" customWidth="1"/>
    <col min="15364" max="15364" width="13.88671875" style="298" bestFit="1" customWidth="1"/>
    <col min="15365" max="15365" width="9.6640625" style="298" bestFit="1" customWidth="1"/>
    <col min="15366" max="15367" width="13.88671875" style="298" bestFit="1" customWidth="1"/>
    <col min="15368" max="15368" width="22.33203125" style="298" bestFit="1" customWidth="1"/>
    <col min="15369" max="15369" width="18.109375" style="298" bestFit="1" customWidth="1"/>
    <col min="15370" max="15616" width="8.88671875" style="298"/>
    <col min="15617" max="15617" width="16.6640625" style="298" bestFit="1" customWidth="1"/>
    <col min="15618" max="15619" width="27.6640625" style="298" bestFit="1" customWidth="1"/>
    <col min="15620" max="15620" width="13.88671875" style="298" bestFit="1" customWidth="1"/>
    <col min="15621" max="15621" width="9.6640625" style="298" bestFit="1" customWidth="1"/>
    <col min="15622" max="15623" width="13.88671875" style="298" bestFit="1" customWidth="1"/>
    <col min="15624" max="15624" width="22.33203125" style="298" bestFit="1" customWidth="1"/>
    <col min="15625" max="15625" width="18.109375" style="298" bestFit="1" customWidth="1"/>
    <col min="15626" max="15872" width="8.88671875" style="298"/>
    <col min="15873" max="15873" width="16.6640625" style="298" bestFit="1" customWidth="1"/>
    <col min="15874" max="15875" width="27.6640625" style="298" bestFit="1" customWidth="1"/>
    <col min="15876" max="15876" width="13.88671875" style="298" bestFit="1" customWidth="1"/>
    <col min="15877" max="15877" width="9.6640625" style="298" bestFit="1" customWidth="1"/>
    <col min="15878" max="15879" width="13.88671875" style="298" bestFit="1" customWidth="1"/>
    <col min="15880" max="15880" width="22.33203125" style="298" bestFit="1" customWidth="1"/>
    <col min="15881" max="15881" width="18.109375" style="298" bestFit="1" customWidth="1"/>
    <col min="15882" max="16128" width="8.88671875" style="298"/>
    <col min="16129" max="16129" width="16.6640625" style="298" bestFit="1" customWidth="1"/>
    <col min="16130" max="16131" width="27.6640625" style="298" bestFit="1" customWidth="1"/>
    <col min="16132" max="16132" width="13.88671875" style="298" bestFit="1" customWidth="1"/>
    <col min="16133" max="16133" width="9.6640625" style="298" bestFit="1" customWidth="1"/>
    <col min="16134" max="16135" width="13.88671875" style="298" bestFit="1" customWidth="1"/>
    <col min="16136" max="16136" width="22.33203125" style="298" bestFit="1" customWidth="1"/>
    <col min="16137" max="16137" width="18.109375" style="298" bestFit="1" customWidth="1"/>
    <col min="16138" max="16384" width="8.88671875" style="298"/>
  </cols>
  <sheetData>
    <row r="1" spans="1:9" ht="16.2" customHeight="1">
      <c r="A1" s="483" t="s">
        <v>755</v>
      </c>
      <c r="B1" s="483"/>
      <c r="C1" s="483"/>
      <c r="D1" s="483"/>
      <c r="E1" s="483"/>
      <c r="F1" s="483"/>
      <c r="G1" s="483"/>
      <c r="H1" s="483"/>
      <c r="I1" s="483"/>
    </row>
    <row r="2" spans="1:9" ht="13.95" customHeight="1">
      <c r="A2" s="299"/>
    </row>
    <row r="3" spans="1:9" ht="13.95" customHeight="1">
      <c r="A3" s="300" t="s">
        <v>646</v>
      </c>
      <c r="B3" s="484" t="s">
        <v>647</v>
      </c>
      <c r="C3" s="485"/>
      <c r="D3" s="484" t="s">
        <v>648</v>
      </c>
      <c r="E3" s="485"/>
      <c r="F3" s="484" t="s">
        <v>649</v>
      </c>
      <c r="G3" s="486"/>
      <c r="H3" s="486"/>
      <c r="I3" s="485"/>
    </row>
    <row r="4" spans="1:9" ht="13.95" customHeight="1">
      <c r="A4" s="300" t="s">
        <v>624</v>
      </c>
      <c r="B4" s="300" t="s">
        <v>650</v>
      </c>
      <c r="C4" s="300" t="s">
        <v>651</v>
      </c>
      <c r="D4" s="300" t="s">
        <v>652</v>
      </c>
      <c r="E4" s="300" t="s">
        <v>653</v>
      </c>
      <c r="F4" s="300" t="s">
        <v>654</v>
      </c>
      <c r="G4" s="300" t="s">
        <v>655</v>
      </c>
      <c r="H4" s="300" t="s">
        <v>656</v>
      </c>
      <c r="I4" s="300" t="s">
        <v>657</v>
      </c>
    </row>
    <row r="5" spans="1:9" ht="16.2" customHeight="1">
      <c r="A5" s="301" t="s">
        <v>658</v>
      </c>
      <c r="B5" s="302">
        <v>167588</v>
      </c>
      <c r="C5" s="302">
        <v>190524</v>
      </c>
      <c r="D5" s="302">
        <v>22936</v>
      </c>
      <c r="E5" s="302">
        <v>13.7</v>
      </c>
      <c r="F5" s="302">
        <v>21170</v>
      </c>
      <c r="G5" s="302">
        <v>19875</v>
      </c>
      <c r="H5" s="302">
        <v>1295</v>
      </c>
      <c r="I5" s="302">
        <v>21641</v>
      </c>
    </row>
    <row r="6" spans="1:9" ht="16.2" customHeight="1">
      <c r="A6" s="301" t="s">
        <v>659</v>
      </c>
      <c r="B6" s="302">
        <v>38891</v>
      </c>
      <c r="C6" s="302">
        <v>39822</v>
      </c>
      <c r="D6" s="302">
        <v>931</v>
      </c>
      <c r="E6" s="302">
        <v>2.4</v>
      </c>
      <c r="F6" s="302">
        <v>4109</v>
      </c>
      <c r="G6" s="302">
        <v>5064</v>
      </c>
      <c r="H6" s="302">
        <v>-955</v>
      </c>
      <c r="I6" s="302">
        <v>1886</v>
      </c>
    </row>
    <row r="7" spans="1:9" ht="16.2" customHeight="1">
      <c r="A7" s="301" t="s">
        <v>660</v>
      </c>
      <c r="B7" s="302">
        <v>11326</v>
      </c>
      <c r="C7" s="302">
        <v>11634</v>
      </c>
      <c r="D7" s="302">
        <v>308</v>
      </c>
      <c r="E7" s="302">
        <v>2.7</v>
      </c>
      <c r="F7" s="302">
        <v>1237</v>
      </c>
      <c r="G7" s="302">
        <v>1630</v>
      </c>
      <c r="H7" s="302">
        <v>-393</v>
      </c>
      <c r="I7" s="302">
        <v>701</v>
      </c>
    </row>
    <row r="8" spans="1:9" ht="16.2" customHeight="1">
      <c r="A8" s="301" t="s">
        <v>661</v>
      </c>
      <c r="B8" s="302">
        <v>25628</v>
      </c>
      <c r="C8" s="302">
        <v>25627</v>
      </c>
      <c r="D8" s="302">
        <v>-1</v>
      </c>
      <c r="E8" s="302">
        <v>0</v>
      </c>
      <c r="F8" s="302">
        <v>2461</v>
      </c>
      <c r="G8" s="302">
        <v>3333</v>
      </c>
      <c r="H8" s="302">
        <v>-872</v>
      </c>
      <c r="I8" s="302">
        <v>871</v>
      </c>
    </row>
    <row r="9" spans="1:9" ht="16.2" customHeight="1">
      <c r="A9" s="301" t="s">
        <v>662</v>
      </c>
      <c r="B9" s="302">
        <v>27186</v>
      </c>
      <c r="C9" s="302">
        <v>26853</v>
      </c>
      <c r="D9" s="302">
        <v>-333</v>
      </c>
      <c r="E9" s="302">
        <v>-1.2</v>
      </c>
      <c r="F9" s="302">
        <v>2473</v>
      </c>
      <c r="G9" s="302">
        <v>4060</v>
      </c>
      <c r="H9" s="302">
        <v>-1587</v>
      </c>
      <c r="I9" s="302">
        <v>1254</v>
      </c>
    </row>
    <row r="10" spans="1:9" ht="16.2" customHeight="1">
      <c r="A10" s="301" t="s">
        <v>663</v>
      </c>
      <c r="B10" s="302">
        <v>18083</v>
      </c>
      <c r="C10" s="302">
        <v>18083</v>
      </c>
      <c r="D10" s="302">
        <v>0</v>
      </c>
      <c r="E10" s="302">
        <v>0</v>
      </c>
      <c r="F10" s="302">
        <v>1527</v>
      </c>
      <c r="G10" s="302">
        <v>2383</v>
      </c>
      <c r="H10" s="302">
        <v>-856</v>
      </c>
      <c r="I10" s="302">
        <v>856</v>
      </c>
    </row>
    <row r="11" spans="1:9" ht="16.2" customHeight="1">
      <c r="A11" s="301" t="s">
        <v>664</v>
      </c>
      <c r="B11" s="302">
        <v>47270</v>
      </c>
      <c r="C11" s="302">
        <v>46380</v>
      </c>
      <c r="D11" s="302">
        <v>-890</v>
      </c>
      <c r="E11" s="302">
        <v>-1.9</v>
      </c>
      <c r="F11" s="302">
        <v>4801</v>
      </c>
      <c r="G11" s="302">
        <v>7019</v>
      </c>
      <c r="H11" s="302">
        <v>-2218</v>
      </c>
      <c r="I11" s="302">
        <v>1328</v>
      </c>
    </row>
    <row r="12" spans="1:9" ht="16.2" customHeight="1">
      <c r="A12" s="301" t="s">
        <v>635</v>
      </c>
      <c r="B12" s="302">
        <v>19831</v>
      </c>
      <c r="C12" s="302">
        <v>19832</v>
      </c>
      <c r="D12" s="302">
        <v>1</v>
      </c>
      <c r="E12" s="302">
        <v>0</v>
      </c>
      <c r="F12" s="302">
        <v>1993</v>
      </c>
      <c r="G12" s="302">
        <v>2677</v>
      </c>
      <c r="H12" s="302">
        <v>-684</v>
      </c>
      <c r="I12" s="302">
        <v>685</v>
      </c>
    </row>
    <row r="13" spans="1:9" ht="16.2" customHeight="1">
      <c r="A13" s="301" t="s">
        <v>665</v>
      </c>
      <c r="B13" s="302">
        <v>33574</v>
      </c>
      <c r="C13" s="302">
        <v>30842</v>
      </c>
      <c r="D13" s="302">
        <v>-2732</v>
      </c>
      <c r="E13" s="302">
        <v>-8.1</v>
      </c>
      <c r="F13" s="302">
        <v>3722</v>
      </c>
      <c r="G13" s="302">
        <v>4367</v>
      </c>
      <c r="H13" s="302">
        <v>-645</v>
      </c>
      <c r="I13" s="302">
        <v>-2087</v>
      </c>
    </row>
    <row r="14" spans="1:9" ht="16.2" customHeight="1">
      <c r="A14" s="301" t="s">
        <v>666</v>
      </c>
      <c r="B14" s="302">
        <v>141520</v>
      </c>
      <c r="C14" s="302">
        <v>171805</v>
      </c>
      <c r="D14" s="302">
        <v>30285</v>
      </c>
      <c r="E14" s="302">
        <v>21.4</v>
      </c>
      <c r="F14" s="302">
        <v>12370</v>
      </c>
      <c r="G14" s="302">
        <v>22505</v>
      </c>
      <c r="H14" s="302">
        <v>-10135</v>
      </c>
      <c r="I14" s="302">
        <v>40420</v>
      </c>
    </row>
    <row r="15" spans="1:9" ht="16.2" customHeight="1">
      <c r="A15" s="301" t="s">
        <v>667</v>
      </c>
      <c r="B15" s="302">
        <v>270935</v>
      </c>
      <c r="C15" s="302">
        <v>302284</v>
      </c>
      <c r="D15" s="302">
        <v>31349</v>
      </c>
      <c r="E15" s="302">
        <v>11.6</v>
      </c>
      <c r="F15" s="302">
        <v>27660</v>
      </c>
      <c r="G15" s="302">
        <v>31863</v>
      </c>
      <c r="H15" s="302">
        <v>-4203</v>
      </c>
      <c r="I15" s="302">
        <v>35552</v>
      </c>
    </row>
    <row r="16" spans="1:9" ht="16.2" customHeight="1">
      <c r="A16" s="301" t="s">
        <v>668</v>
      </c>
      <c r="B16" s="302">
        <v>91767</v>
      </c>
      <c r="C16" s="302">
        <v>96288</v>
      </c>
      <c r="D16" s="302">
        <v>4521</v>
      </c>
      <c r="E16" s="302">
        <v>4.9000000000000004</v>
      </c>
      <c r="F16" s="302">
        <v>9912</v>
      </c>
      <c r="G16" s="302">
        <v>12278</v>
      </c>
      <c r="H16" s="302">
        <v>-2366</v>
      </c>
      <c r="I16" s="302">
        <v>6887</v>
      </c>
    </row>
    <row r="17" spans="1:9" ht="16.2" customHeight="1">
      <c r="A17" s="301" t="s">
        <v>669</v>
      </c>
      <c r="B17" s="302">
        <v>217409</v>
      </c>
      <c r="C17" s="302">
        <v>258327</v>
      </c>
      <c r="D17" s="302">
        <v>40918</v>
      </c>
      <c r="E17" s="302">
        <v>18.8</v>
      </c>
      <c r="F17" s="302">
        <v>31504</v>
      </c>
      <c r="G17" s="302">
        <v>21044</v>
      </c>
      <c r="H17" s="302">
        <v>10460</v>
      </c>
      <c r="I17" s="302">
        <v>30458</v>
      </c>
    </row>
    <row r="18" spans="1:9" ht="16.2" customHeight="1">
      <c r="A18" s="301" t="s">
        <v>670</v>
      </c>
      <c r="B18" s="302">
        <v>85264</v>
      </c>
      <c r="C18" s="302">
        <v>89689</v>
      </c>
      <c r="D18" s="302">
        <v>4425</v>
      </c>
      <c r="E18" s="302">
        <v>5.2</v>
      </c>
      <c r="F18" s="302">
        <v>9399</v>
      </c>
      <c r="G18" s="302">
        <v>11378</v>
      </c>
      <c r="H18" s="302">
        <v>-1979</v>
      </c>
      <c r="I18" s="302">
        <v>6404</v>
      </c>
    </row>
    <row r="19" spans="1:9" ht="16.2" customHeight="1">
      <c r="A19" s="301" t="s">
        <v>641</v>
      </c>
      <c r="B19" s="302">
        <v>10505</v>
      </c>
      <c r="C19" s="302">
        <v>10672</v>
      </c>
      <c r="D19" s="302">
        <v>167</v>
      </c>
      <c r="E19" s="302">
        <v>1.6</v>
      </c>
      <c r="F19" s="302">
        <v>1149</v>
      </c>
      <c r="G19" s="302">
        <v>1105</v>
      </c>
      <c r="H19" s="302">
        <v>44</v>
      </c>
      <c r="I19" s="302">
        <v>123</v>
      </c>
    </row>
    <row r="20" spans="1:9" ht="16.2" customHeight="1">
      <c r="A20" s="301" t="s">
        <v>671</v>
      </c>
      <c r="B20" s="302">
        <v>71652</v>
      </c>
      <c r="C20" s="302">
        <v>77380</v>
      </c>
      <c r="D20" s="302">
        <v>5728</v>
      </c>
      <c r="E20" s="302">
        <v>8</v>
      </c>
      <c r="F20" s="302">
        <v>6535</v>
      </c>
      <c r="G20" s="302">
        <v>10160</v>
      </c>
      <c r="H20" s="302">
        <v>-3625</v>
      </c>
      <c r="I20" s="302">
        <v>9353</v>
      </c>
    </row>
    <row r="21" spans="1:9" ht="16.2" customHeight="1">
      <c r="A21" s="301" t="s">
        <v>672</v>
      </c>
      <c r="B21" s="302">
        <v>23694</v>
      </c>
      <c r="C21" s="302">
        <v>23695</v>
      </c>
      <c r="D21" s="302">
        <v>1</v>
      </c>
      <c r="E21" s="302">
        <v>0</v>
      </c>
      <c r="F21" s="302">
        <v>2287</v>
      </c>
      <c r="G21" s="302">
        <v>3315</v>
      </c>
      <c r="H21" s="302">
        <v>-1028</v>
      </c>
      <c r="I21" s="302">
        <v>1029</v>
      </c>
    </row>
    <row r="22" spans="1:9" ht="16.2" customHeight="1">
      <c r="A22" s="301" t="s">
        <v>673</v>
      </c>
      <c r="B22" s="302">
        <v>158374</v>
      </c>
      <c r="C22" s="302">
        <v>163123</v>
      </c>
      <c r="D22" s="302">
        <v>4749</v>
      </c>
      <c r="E22" s="302">
        <v>3</v>
      </c>
      <c r="F22" s="302">
        <v>19079</v>
      </c>
      <c r="G22" s="302">
        <v>19429</v>
      </c>
      <c r="H22" s="302">
        <v>-350</v>
      </c>
      <c r="I22" s="302">
        <v>5099</v>
      </c>
    </row>
    <row r="23" spans="1:9" ht="16.2" customHeight="1">
      <c r="A23" s="301" t="s">
        <v>674</v>
      </c>
      <c r="B23" s="302">
        <v>79480</v>
      </c>
      <c r="C23" s="302">
        <v>94966</v>
      </c>
      <c r="D23" s="302">
        <v>15486</v>
      </c>
      <c r="E23" s="302">
        <v>19.5</v>
      </c>
      <c r="F23" s="302">
        <v>7905</v>
      </c>
      <c r="G23" s="302">
        <v>10777</v>
      </c>
      <c r="H23" s="302">
        <v>-2872</v>
      </c>
      <c r="I23" s="302">
        <v>18358</v>
      </c>
    </row>
    <row r="24" spans="1:9" ht="16.2" customHeight="1">
      <c r="A24" s="301" t="s">
        <v>675</v>
      </c>
      <c r="B24" s="302">
        <v>30967</v>
      </c>
      <c r="C24" s="302">
        <v>34330</v>
      </c>
      <c r="D24" s="302">
        <v>3363</v>
      </c>
      <c r="E24" s="302">
        <v>10.9</v>
      </c>
      <c r="F24" s="302">
        <v>2800</v>
      </c>
      <c r="G24" s="302">
        <v>5072</v>
      </c>
      <c r="H24" s="302">
        <v>-2272</v>
      </c>
      <c r="I24" s="302">
        <v>5635</v>
      </c>
    </row>
    <row r="25" spans="1:9" ht="16.2" customHeight="1">
      <c r="A25" s="301" t="s">
        <v>637</v>
      </c>
      <c r="B25" s="302">
        <v>13944</v>
      </c>
      <c r="C25" s="302">
        <v>12778</v>
      </c>
      <c r="D25" s="302">
        <v>-1166</v>
      </c>
      <c r="E25" s="302">
        <v>-8.4</v>
      </c>
      <c r="F25" s="302">
        <v>1451</v>
      </c>
      <c r="G25" s="302">
        <v>1982</v>
      </c>
      <c r="H25" s="302">
        <v>-531</v>
      </c>
      <c r="I25" s="302">
        <v>-635</v>
      </c>
    </row>
    <row r="26" spans="1:9" ht="16.2" customHeight="1">
      <c r="A26" s="301" t="s">
        <v>676</v>
      </c>
      <c r="B26" s="302">
        <v>11987</v>
      </c>
      <c r="C26" s="302">
        <v>13650</v>
      </c>
      <c r="D26" s="302">
        <v>1663</v>
      </c>
      <c r="E26" s="302">
        <v>13.9</v>
      </c>
      <c r="F26" s="302">
        <v>1092</v>
      </c>
      <c r="G26" s="302">
        <v>1904</v>
      </c>
      <c r="H26" s="302">
        <v>-812</v>
      </c>
      <c r="I26" s="302">
        <v>2475</v>
      </c>
    </row>
    <row r="27" spans="1:9" ht="16.2" customHeight="1">
      <c r="A27" s="301" t="s">
        <v>677</v>
      </c>
      <c r="B27" s="302">
        <v>99285</v>
      </c>
      <c r="C27" s="302">
        <v>100067</v>
      </c>
      <c r="D27" s="302">
        <v>782</v>
      </c>
      <c r="E27" s="302">
        <v>0.8</v>
      </c>
      <c r="F27" s="302">
        <v>11599</v>
      </c>
      <c r="G27" s="302">
        <v>13581</v>
      </c>
      <c r="H27" s="302">
        <v>-1982</v>
      </c>
      <c r="I27" s="302">
        <v>2764</v>
      </c>
    </row>
    <row r="28" spans="1:9" ht="16.2" customHeight="1">
      <c r="A28" s="301" t="s">
        <v>678</v>
      </c>
      <c r="B28" s="302">
        <v>56903</v>
      </c>
      <c r="C28" s="302">
        <v>56904</v>
      </c>
      <c r="D28" s="302">
        <v>1</v>
      </c>
      <c r="E28" s="302">
        <v>0</v>
      </c>
      <c r="F28" s="302">
        <v>6559</v>
      </c>
      <c r="G28" s="302">
        <v>7784</v>
      </c>
      <c r="H28" s="302">
        <v>-1225</v>
      </c>
      <c r="I28" s="302">
        <v>1226</v>
      </c>
    </row>
    <row r="29" spans="1:9" ht="16.2" customHeight="1">
      <c r="A29" s="301" t="s">
        <v>679</v>
      </c>
      <c r="B29" s="302">
        <v>103899</v>
      </c>
      <c r="C29" s="302">
        <v>104085</v>
      </c>
      <c r="D29" s="302">
        <v>186</v>
      </c>
      <c r="E29" s="302">
        <v>0.2</v>
      </c>
      <c r="F29" s="302">
        <v>14150</v>
      </c>
      <c r="G29" s="302">
        <v>11147</v>
      </c>
      <c r="H29" s="302">
        <v>3003</v>
      </c>
      <c r="I29" s="302">
        <v>-2817</v>
      </c>
    </row>
    <row r="30" spans="1:9" ht="16.2" customHeight="1">
      <c r="A30" s="301" t="s">
        <v>680</v>
      </c>
      <c r="B30" s="302">
        <v>329709</v>
      </c>
      <c r="C30" s="302">
        <v>329760</v>
      </c>
      <c r="D30" s="302">
        <v>51</v>
      </c>
      <c r="E30" s="302">
        <v>0</v>
      </c>
      <c r="F30" s="302">
        <v>46830</v>
      </c>
      <c r="G30" s="302">
        <v>29607</v>
      </c>
      <c r="H30" s="302">
        <v>17223</v>
      </c>
      <c r="I30" s="302">
        <v>-17172</v>
      </c>
    </row>
    <row r="31" spans="1:9" ht="16.2" customHeight="1">
      <c r="A31" s="301" t="s">
        <v>681</v>
      </c>
      <c r="B31" s="302">
        <v>28118</v>
      </c>
      <c r="C31" s="302">
        <v>33158</v>
      </c>
      <c r="D31" s="302">
        <v>5040</v>
      </c>
      <c r="E31" s="302">
        <v>17.899999999999999</v>
      </c>
      <c r="F31" s="302">
        <v>3253</v>
      </c>
      <c r="G31" s="302">
        <v>3231</v>
      </c>
      <c r="H31" s="302">
        <v>22</v>
      </c>
      <c r="I31" s="302">
        <v>5018</v>
      </c>
    </row>
    <row r="32" spans="1:9" ht="16.2" customHeight="1">
      <c r="A32" s="301" t="s">
        <v>634</v>
      </c>
      <c r="B32" s="302">
        <v>37851</v>
      </c>
      <c r="C32" s="302">
        <v>40069</v>
      </c>
      <c r="D32" s="302">
        <v>2218</v>
      </c>
      <c r="E32" s="302">
        <v>5.9</v>
      </c>
      <c r="F32" s="302">
        <v>3890</v>
      </c>
      <c r="G32" s="302">
        <v>4475</v>
      </c>
      <c r="H32" s="302">
        <v>-585</v>
      </c>
      <c r="I32" s="302">
        <v>2803</v>
      </c>
    </row>
    <row r="33" spans="1:9" ht="16.2" customHeight="1">
      <c r="A33" s="301" t="s">
        <v>682</v>
      </c>
      <c r="B33" s="302">
        <v>170091</v>
      </c>
      <c r="C33" s="302">
        <v>180032</v>
      </c>
      <c r="D33" s="302">
        <v>9941</v>
      </c>
      <c r="E33" s="302">
        <v>5.8</v>
      </c>
      <c r="F33" s="302">
        <v>20277</v>
      </c>
      <c r="G33" s="302">
        <v>21344</v>
      </c>
      <c r="H33" s="302">
        <v>-1067</v>
      </c>
      <c r="I33" s="302">
        <v>11008</v>
      </c>
    </row>
    <row r="34" spans="1:9" ht="16.2" customHeight="1">
      <c r="A34" s="301" t="s">
        <v>683</v>
      </c>
      <c r="B34" s="302">
        <v>44281</v>
      </c>
      <c r="C34" s="302">
        <v>49459</v>
      </c>
      <c r="D34" s="302">
        <v>5178</v>
      </c>
      <c r="E34" s="302">
        <v>11.7</v>
      </c>
      <c r="F34" s="302">
        <v>4964</v>
      </c>
      <c r="G34" s="302">
        <v>5812</v>
      </c>
      <c r="H34" s="302">
        <v>-848</v>
      </c>
      <c r="I34" s="302">
        <v>6026</v>
      </c>
    </row>
    <row r="35" spans="1:9" ht="16.2" customHeight="1">
      <c r="A35" s="301" t="s">
        <v>684</v>
      </c>
      <c r="B35" s="302">
        <v>59323</v>
      </c>
      <c r="C35" s="302">
        <v>58865</v>
      </c>
      <c r="D35" s="302">
        <v>-458</v>
      </c>
      <c r="E35" s="302">
        <v>-0.8</v>
      </c>
      <c r="F35" s="302">
        <v>7884</v>
      </c>
      <c r="G35" s="302">
        <v>6216</v>
      </c>
      <c r="H35" s="302">
        <v>1668</v>
      </c>
      <c r="I35" s="302">
        <v>-2126</v>
      </c>
    </row>
    <row r="36" spans="1:9" ht="16.2" customHeight="1">
      <c r="A36" s="301" t="s">
        <v>685</v>
      </c>
      <c r="B36" s="302">
        <v>320173</v>
      </c>
      <c r="C36" s="302">
        <v>366803</v>
      </c>
      <c r="D36" s="302">
        <v>46630</v>
      </c>
      <c r="E36" s="302">
        <v>14.6</v>
      </c>
      <c r="F36" s="302">
        <v>46810</v>
      </c>
      <c r="G36" s="302">
        <v>25687</v>
      </c>
      <c r="H36" s="302">
        <v>21123</v>
      </c>
      <c r="I36" s="302">
        <v>25507</v>
      </c>
    </row>
    <row r="37" spans="1:9" ht="16.2" customHeight="1">
      <c r="A37" s="301" t="s">
        <v>633</v>
      </c>
      <c r="B37" s="302">
        <v>50730</v>
      </c>
      <c r="C37" s="302">
        <v>43645</v>
      </c>
      <c r="D37" s="302">
        <v>-7085</v>
      </c>
      <c r="E37" s="302">
        <v>-14</v>
      </c>
      <c r="F37" s="302">
        <v>4680</v>
      </c>
      <c r="G37" s="302">
        <v>6809</v>
      </c>
      <c r="H37" s="302">
        <v>-2129</v>
      </c>
      <c r="I37" s="302">
        <v>-4956</v>
      </c>
    </row>
    <row r="38" spans="1:9" ht="16.2" customHeight="1">
      <c r="A38" s="301" t="s">
        <v>686</v>
      </c>
      <c r="B38" s="302">
        <v>383913</v>
      </c>
      <c r="C38" s="302">
        <v>423244</v>
      </c>
      <c r="D38" s="302">
        <v>39331</v>
      </c>
      <c r="E38" s="302">
        <v>10.199999999999999</v>
      </c>
      <c r="F38" s="302">
        <v>50808</v>
      </c>
      <c r="G38" s="302">
        <v>39849</v>
      </c>
      <c r="H38" s="302">
        <v>10959</v>
      </c>
      <c r="I38" s="302">
        <v>28372</v>
      </c>
    </row>
    <row r="39" spans="1:9" ht="16.2" customHeight="1">
      <c r="A39" s="301" t="s">
        <v>629</v>
      </c>
      <c r="B39" s="302">
        <v>69729</v>
      </c>
      <c r="C39" s="302">
        <v>80427</v>
      </c>
      <c r="D39" s="302">
        <v>10698</v>
      </c>
      <c r="E39" s="302">
        <v>15.3</v>
      </c>
      <c r="F39" s="302">
        <v>8408</v>
      </c>
      <c r="G39" s="302">
        <v>8092</v>
      </c>
      <c r="H39" s="302">
        <v>316</v>
      </c>
      <c r="I39" s="302">
        <v>10382</v>
      </c>
    </row>
    <row r="40" spans="1:9" ht="16.2" customHeight="1">
      <c r="A40" s="301" t="s">
        <v>687</v>
      </c>
      <c r="B40" s="302">
        <v>224197</v>
      </c>
      <c r="C40" s="302">
        <v>240357</v>
      </c>
      <c r="D40" s="302">
        <v>16160</v>
      </c>
      <c r="E40" s="302">
        <v>7.2</v>
      </c>
      <c r="F40" s="302">
        <v>27476</v>
      </c>
      <c r="G40" s="302">
        <v>26746</v>
      </c>
      <c r="H40" s="302">
        <v>730</v>
      </c>
      <c r="I40" s="302">
        <v>15430</v>
      </c>
    </row>
    <row r="41" spans="1:9" ht="16.2" customHeight="1">
      <c r="A41" s="301" t="s">
        <v>688</v>
      </c>
      <c r="B41" s="302">
        <v>12057</v>
      </c>
      <c r="C41" s="302">
        <v>12096</v>
      </c>
      <c r="D41" s="302">
        <v>39</v>
      </c>
      <c r="E41" s="302">
        <v>0.3</v>
      </c>
      <c r="F41" s="302">
        <v>1196</v>
      </c>
      <c r="G41" s="302">
        <v>1408</v>
      </c>
      <c r="H41" s="302">
        <v>-212</v>
      </c>
      <c r="I41" s="302">
        <v>251</v>
      </c>
    </row>
    <row r="42" spans="1:9" ht="16.2" customHeight="1">
      <c r="A42" s="301" t="s">
        <v>689</v>
      </c>
      <c r="B42" s="302">
        <v>8896</v>
      </c>
      <c r="C42" s="302">
        <v>8948</v>
      </c>
      <c r="D42" s="302">
        <v>52</v>
      </c>
      <c r="E42" s="302">
        <v>0.6</v>
      </c>
      <c r="F42" s="302">
        <v>968</v>
      </c>
      <c r="G42" s="302">
        <v>1257</v>
      </c>
      <c r="H42" s="302">
        <v>-289</v>
      </c>
      <c r="I42" s="302">
        <v>341</v>
      </c>
    </row>
    <row r="43" spans="1:9" ht="16.2" customHeight="1">
      <c r="A43" s="301" t="s">
        <v>690</v>
      </c>
      <c r="B43" s="302">
        <v>61739</v>
      </c>
      <c r="C43" s="302">
        <v>67621</v>
      </c>
      <c r="D43" s="302">
        <v>5882</v>
      </c>
      <c r="E43" s="302">
        <v>9.5</v>
      </c>
      <c r="F43" s="302">
        <v>6441</v>
      </c>
      <c r="G43" s="302">
        <v>7022</v>
      </c>
      <c r="H43" s="302">
        <v>-581</v>
      </c>
      <c r="I43" s="302">
        <v>6463</v>
      </c>
    </row>
    <row r="44" spans="1:9" ht="16.2" customHeight="1">
      <c r="A44" s="301" t="s">
        <v>691</v>
      </c>
      <c r="B44" s="302">
        <v>21519</v>
      </c>
      <c r="C44" s="302">
        <v>21521</v>
      </c>
      <c r="D44" s="302">
        <v>2</v>
      </c>
      <c r="E44" s="302">
        <v>0</v>
      </c>
      <c r="F44" s="302">
        <v>2328</v>
      </c>
      <c r="G44" s="302">
        <v>2398</v>
      </c>
      <c r="H44" s="302">
        <v>-70</v>
      </c>
      <c r="I44" s="302">
        <v>72</v>
      </c>
    </row>
    <row r="45" spans="1:9" ht="16.2" customHeight="1">
      <c r="A45" s="301" t="s">
        <v>692</v>
      </c>
      <c r="B45" s="302">
        <v>535159</v>
      </c>
      <c r="C45" s="302">
        <v>572478</v>
      </c>
      <c r="D45" s="302">
        <v>37319</v>
      </c>
      <c r="E45" s="302">
        <v>7</v>
      </c>
      <c r="F45" s="302">
        <v>65328</v>
      </c>
      <c r="G45" s="302">
        <v>51975</v>
      </c>
      <c r="H45" s="302">
        <v>13353</v>
      </c>
      <c r="I45" s="302">
        <v>23966</v>
      </c>
    </row>
    <row r="46" spans="1:9" ht="16.2" customHeight="1">
      <c r="A46" s="301" t="s">
        <v>693</v>
      </c>
      <c r="B46" s="302">
        <v>50779</v>
      </c>
      <c r="C46" s="302">
        <v>47333</v>
      </c>
      <c r="D46" s="302">
        <v>-3446</v>
      </c>
      <c r="E46" s="302">
        <v>-6.8</v>
      </c>
      <c r="F46" s="302">
        <v>5601</v>
      </c>
      <c r="G46" s="302">
        <v>7040</v>
      </c>
      <c r="H46" s="302">
        <v>-1439</v>
      </c>
      <c r="I46" s="302">
        <v>-2007</v>
      </c>
    </row>
    <row r="47" spans="1:9" ht="16.2" customHeight="1">
      <c r="A47" s="301" t="s">
        <v>694</v>
      </c>
      <c r="B47" s="302">
        <v>137501</v>
      </c>
      <c r="C47" s="302">
        <v>159684</v>
      </c>
      <c r="D47" s="302">
        <v>22183</v>
      </c>
      <c r="E47" s="302">
        <v>16.100000000000001</v>
      </c>
      <c r="F47" s="302">
        <v>20332</v>
      </c>
      <c r="G47" s="302">
        <v>12724</v>
      </c>
      <c r="H47" s="302">
        <v>7608</v>
      </c>
      <c r="I47" s="302">
        <v>14575</v>
      </c>
    </row>
    <row r="48" spans="1:9" ht="16.2" customHeight="1">
      <c r="A48" s="301" t="s">
        <v>695</v>
      </c>
      <c r="B48" s="302">
        <v>63791</v>
      </c>
      <c r="C48" s="302">
        <v>68835</v>
      </c>
      <c r="D48" s="302">
        <v>5044</v>
      </c>
      <c r="E48" s="302">
        <v>7.9</v>
      </c>
      <c r="F48" s="302">
        <v>6580</v>
      </c>
      <c r="G48" s="302">
        <v>9415</v>
      </c>
      <c r="H48" s="302">
        <v>-2835</v>
      </c>
      <c r="I48" s="302">
        <v>7879</v>
      </c>
    </row>
    <row r="49" spans="1:9" ht="16.2" customHeight="1">
      <c r="A49" s="301" t="s">
        <v>696</v>
      </c>
      <c r="B49" s="302">
        <v>121192</v>
      </c>
      <c r="C49" s="302">
        <v>134696</v>
      </c>
      <c r="D49" s="302">
        <v>13504</v>
      </c>
      <c r="E49" s="302">
        <v>11.1</v>
      </c>
      <c r="F49" s="302">
        <v>12867</v>
      </c>
      <c r="G49" s="302">
        <v>18187</v>
      </c>
      <c r="H49" s="302">
        <v>-5320</v>
      </c>
      <c r="I49" s="302">
        <v>18824</v>
      </c>
    </row>
    <row r="50" spans="1:9" ht="16.2" customHeight="1">
      <c r="A50" s="301" t="s">
        <v>697</v>
      </c>
      <c r="B50" s="302">
        <v>23671</v>
      </c>
      <c r="C50" s="302">
        <v>22759</v>
      </c>
      <c r="D50" s="302">
        <v>-912</v>
      </c>
      <c r="E50" s="302">
        <v>-3.9</v>
      </c>
      <c r="F50" s="302">
        <v>2278</v>
      </c>
      <c r="G50" s="302">
        <v>3231</v>
      </c>
      <c r="H50" s="302">
        <v>-953</v>
      </c>
      <c r="I50" s="302">
        <v>41</v>
      </c>
    </row>
    <row r="51" spans="1:9" ht="16.2" customHeight="1">
      <c r="A51" s="301" t="s">
        <v>698</v>
      </c>
      <c r="B51" s="302">
        <v>57978</v>
      </c>
      <c r="C51" s="302">
        <v>70179</v>
      </c>
      <c r="D51" s="302">
        <v>12201</v>
      </c>
      <c r="E51" s="302">
        <v>21</v>
      </c>
      <c r="F51" s="302">
        <v>10129</v>
      </c>
      <c r="G51" s="302">
        <v>4517</v>
      </c>
      <c r="H51" s="302">
        <v>5612</v>
      </c>
      <c r="I51" s="302">
        <v>6589</v>
      </c>
    </row>
    <row r="52" spans="1:9" ht="16.2" customHeight="1">
      <c r="A52" s="301" t="s">
        <v>699</v>
      </c>
      <c r="B52" s="302">
        <v>5601</v>
      </c>
      <c r="C52" s="302">
        <v>5457</v>
      </c>
      <c r="D52" s="302">
        <v>-144</v>
      </c>
      <c r="E52" s="302">
        <v>-2.6</v>
      </c>
      <c r="F52" s="302">
        <v>502</v>
      </c>
      <c r="G52" s="302">
        <v>704</v>
      </c>
      <c r="H52" s="302">
        <v>-202</v>
      </c>
      <c r="I52" s="302">
        <v>58</v>
      </c>
    </row>
    <row r="53" spans="1:9" ht="16.2" customHeight="1">
      <c r="A53" s="301" t="s">
        <v>700</v>
      </c>
      <c r="B53" s="302">
        <v>186093</v>
      </c>
      <c r="C53" s="302">
        <v>217854</v>
      </c>
      <c r="D53" s="302">
        <v>31761</v>
      </c>
      <c r="E53" s="302">
        <v>17.100000000000001</v>
      </c>
      <c r="F53" s="302">
        <v>23493</v>
      </c>
      <c r="G53" s="302">
        <v>21120</v>
      </c>
      <c r="H53" s="302">
        <v>2373</v>
      </c>
      <c r="I53" s="302">
        <v>29388</v>
      </c>
    </row>
    <row r="54" spans="1:9" ht="16.2" customHeight="1">
      <c r="A54" s="301" t="s">
        <v>701</v>
      </c>
      <c r="B54" s="302">
        <v>44750</v>
      </c>
      <c r="C54" s="302">
        <v>50191</v>
      </c>
      <c r="D54" s="302">
        <v>5441</v>
      </c>
      <c r="E54" s="302">
        <v>12.2</v>
      </c>
      <c r="F54" s="302">
        <v>4444</v>
      </c>
      <c r="G54" s="302">
        <v>4946</v>
      </c>
      <c r="H54" s="302">
        <v>-502</v>
      </c>
      <c r="I54" s="302">
        <v>5943</v>
      </c>
    </row>
    <row r="55" spans="1:9" ht="16.2" customHeight="1">
      <c r="A55" s="301" t="s">
        <v>702</v>
      </c>
      <c r="B55" s="302">
        <v>210948</v>
      </c>
      <c r="C55" s="302">
        <v>265216</v>
      </c>
      <c r="D55" s="302">
        <v>54268</v>
      </c>
      <c r="E55" s="302">
        <v>25.7</v>
      </c>
      <c r="F55" s="302">
        <v>32307</v>
      </c>
      <c r="G55" s="302">
        <v>20698</v>
      </c>
      <c r="H55" s="302">
        <v>11609</v>
      </c>
      <c r="I55" s="302">
        <v>42659</v>
      </c>
    </row>
    <row r="56" spans="1:9" ht="16.2" customHeight="1">
      <c r="A56" s="301" t="s">
        <v>703</v>
      </c>
      <c r="B56" s="302">
        <v>10355</v>
      </c>
      <c r="C56" s="302">
        <v>10356</v>
      </c>
      <c r="D56" s="302">
        <v>1</v>
      </c>
      <c r="E56" s="302">
        <v>0</v>
      </c>
      <c r="F56" s="302">
        <v>1027</v>
      </c>
      <c r="G56" s="302">
        <v>1434</v>
      </c>
      <c r="H56" s="302">
        <v>-407</v>
      </c>
      <c r="I56" s="302">
        <v>408</v>
      </c>
    </row>
    <row r="57" spans="1:9" ht="16.2" customHeight="1">
      <c r="A57" s="301" t="s">
        <v>704</v>
      </c>
      <c r="B57" s="302">
        <v>59761</v>
      </c>
      <c r="C57" s="302">
        <v>60726</v>
      </c>
      <c r="D57" s="302">
        <v>965</v>
      </c>
      <c r="E57" s="302">
        <v>1.6</v>
      </c>
      <c r="F57" s="302">
        <v>8244</v>
      </c>
      <c r="G57" s="302">
        <v>6332</v>
      </c>
      <c r="H57" s="302">
        <v>1912</v>
      </c>
      <c r="I57" s="302">
        <v>-947</v>
      </c>
    </row>
    <row r="58" spans="1:9" ht="16.2" customHeight="1">
      <c r="A58" s="301" t="s">
        <v>705</v>
      </c>
      <c r="B58" s="302">
        <v>57146</v>
      </c>
      <c r="C58" s="302">
        <v>56044</v>
      </c>
      <c r="D58" s="302">
        <v>-1102</v>
      </c>
      <c r="E58" s="302">
        <v>-1.9</v>
      </c>
      <c r="F58" s="302">
        <v>6993</v>
      </c>
      <c r="G58" s="302">
        <v>7700</v>
      </c>
      <c r="H58" s="302">
        <v>-707</v>
      </c>
      <c r="I58" s="302">
        <v>-395</v>
      </c>
    </row>
    <row r="59" spans="1:9" ht="16.2" customHeight="1">
      <c r="A59" s="301" t="s">
        <v>706</v>
      </c>
      <c r="B59" s="302">
        <v>87248</v>
      </c>
      <c r="C59" s="302">
        <v>99374</v>
      </c>
      <c r="D59" s="302">
        <v>12126</v>
      </c>
      <c r="E59" s="302">
        <v>13.9</v>
      </c>
      <c r="F59" s="302">
        <v>9560</v>
      </c>
      <c r="G59" s="302">
        <v>10801</v>
      </c>
      <c r="H59" s="302">
        <v>-1241</v>
      </c>
      <c r="I59" s="302">
        <v>13367</v>
      </c>
    </row>
    <row r="60" spans="1:9" ht="16.2" customHeight="1">
      <c r="A60" s="301" t="s">
        <v>707</v>
      </c>
      <c r="B60" s="302">
        <v>36515</v>
      </c>
      <c r="C60" s="302">
        <v>40193</v>
      </c>
      <c r="D60" s="302">
        <v>3678</v>
      </c>
      <c r="E60" s="302">
        <v>10.1</v>
      </c>
      <c r="F60" s="302">
        <v>4211</v>
      </c>
      <c r="G60" s="302">
        <v>5692</v>
      </c>
      <c r="H60" s="302">
        <v>-1481</v>
      </c>
      <c r="I60" s="302">
        <v>5159</v>
      </c>
    </row>
    <row r="61" spans="1:9" ht="16.2" customHeight="1">
      <c r="A61" s="301" t="s">
        <v>708</v>
      </c>
      <c r="B61" s="302">
        <v>23034</v>
      </c>
      <c r="C61" s="302">
        <v>25679</v>
      </c>
      <c r="D61" s="302">
        <v>2645</v>
      </c>
      <c r="E61" s="302">
        <v>11.5</v>
      </c>
      <c r="F61" s="302">
        <v>2306</v>
      </c>
      <c r="G61" s="302">
        <v>3085</v>
      </c>
      <c r="H61" s="302">
        <v>-779</v>
      </c>
      <c r="I61" s="302">
        <v>3424</v>
      </c>
    </row>
    <row r="62" spans="1:9" ht="16.2" customHeight="1">
      <c r="A62" s="301" t="s">
        <v>628</v>
      </c>
      <c r="B62" s="302">
        <v>23215</v>
      </c>
      <c r="C62" s="302">
        <v>22238</v>
      </c>
      <c r="D62" s="302">
        <v>-977</v>
      </c>
      <c r="E62" s="302">
        <v>-4.2</v>
      </c>
      <c r="F62" s="302">
        <v>2797</v>
      </c>
      <c r="G62" s="302">
        <v>3558</v>
      </c>
      <c r="H62" s="302">
        <v>-761</v>
      </c>
      <c r="I62" s="302">
        <v>-216</v>
      </c>
    </row>
    <row r="63" spans="1:9" ht="16.2" customHeight="1">
      <c r="A63" s="301" t="s">
        <v>709</v>
      </c>
      <c r="B63" s="302">
        <v>46221</v>
      </c>
      <c r="C63" s="302">
        <v>46791</v>
      </c>
      <c r="D63" s="302">
        <v>570</v>
      </c>
      <c r="E63" s="302">
        <v>1.2</v>
      </c>
      <c r="F63" s="302">
        <v>5003</v>
      </c>
      <c r="G63" s="302">
        <v>6162</v>
      </c>
      <c r="H63" s="302">
        <v>-1159</v>
      </c>
      <c r="I63" s="302">
        <v>1729</v>
      </c>
    </row>
    <row r="64" spans="1:9" ht="16.2" customHeight="1">
      <c r="A64" s="301" t="s">
        <v>710</v>
      </c>
      <c r="B64" s="302">
        <v>1143547</v>
      </c>
      <c r="C64" s="302">
        <v>1364367</v>
      </c>
      <c r="D64" s="302">
        <v>220820</v>
      </c>
      <c r="E64" s="302">
        <v>19.3</v>
      </c>
      <c r="F64" s="302">
        <v>160709</v>
      </c>
      <c r="G64" s="302">
        <v>85568</v>
      </c>
      <c r="H64" s="302">
        <v>75141</v>
      </c>
      <c r="I64" s="302">
        <v>145679</v>
      </c>
    </row>
    <row r="65" spans="1:9" ht="16.2" customHeight="1">
      <c r="A65" s="301" t="s">
        <v>711</v>
      </c>
      <c r="B65" s="302">
        <v>15191</v>
      </c>
      <c r="C65" s="302">
        <v>15163</v>
      </c>
      <c r="D65" s="302">
        <v>-28</v>
      </c>
      <c r="E65" s="302">
        <v>-0.2</v>
      </c>
      <c r="F65" s="302">
        <v>1564</v>
      </c>
      <c r="G65" s="302">
        <v>2294</v>
      </c>
      <c r="H65" s="302">
        <v>-730</v>
      </c>
      <c r="I65" s="302">
        <v>702</v>
      </c>
    </row>
    <row r="66" spans="1:9" ht="16.2" customHeight="1">
      <c r="A66" s="301" t="s">
        <v>712</v>
      </c>
      <c r="B66" s="302">
        <v>28144</v>
      </c>
      <c r="C66" s="302">
        <v>29079</v>
      </c>
      <c r="D66" s="302">
        <v>935</v>
      </c>
      <c r="E66" s="302">
        <v>3.3</v>
      </c>
      <c r="F66" s="302">
        <v>3569</v>
      </c>
      <c r="G66" s="302">
        <v>3436</v>
      </c>
      <c r="H66" s="302">
        <v>133</v>
      </c>
      <c r="I66" s="302">
        <v>802</v>
      </c>
    </row>
    <row r="67" spans="1:9" ht="16.2" customHeight="1">
      <c r="A67" s="301" t="s">
        <v>713</v>
      </c>
      <c r="B67" s="302">
        <v>102051</v>
      </c>
      <c r="C67" s="302">
        <v>115154</v>
      </c>
      <c r="D67" s="302">
        <v>13103</v>
      </c>
      <c r="E67" s="302">
        <v>12.8</v>
      </c>
      <c r="F67" s="302">
        <v>12605</v>
      </c>
      <c r="G67" s="302">
        <v>14083</v>
      </c>
      <c r="H67" s="302">
        <v>-1478</v>
      </c>
      <c r="I67" s="302">
        <v>14581</v>
      </c>
    </row>
    <row r="68" spans="1:9" ht="16.2" customHeight="1">
      <c r="A68" s="301" t="s">
        <v>631</v>
      </c>
      <c r="B68" s="302">
        <v>94419</v>
      </c>
      <c r="C68" s="302">
        <v>94417</v>
      </c>
      <c r="D68" s="302">
        <v>-2</v>
      </c>
      <c r="E68" s="302">
        <v>0</v>
      </c>
      <c r="F68" s="302">
        <v>11260</v>
      </c>
      <c r="G68" s="302">
        <v>11928</v>
      </c>
      <c r="H68" s="302">
        <v>-668</v>
      </c>
      <c r="I68" s="302">
        <v>666</v>
      </c>
    </row>
    <row r="69" spans="1:9" ht="16.2" customHeight="1">
      <c r="A69" s="301" t="s">
        <v>714</v>
      </c>
      <c r="B69" s="302">
        <v>238232</v>
      </c>
      <c r="C69" s="302">
        <v>274796</v>
      </c>
      <c r="D69" s="302">
        <v>36564</v>
      </c>
      <c r="E69" s="302">
        <v>15.3</v>
      </c>
      <c r="F69" s="302">
        <v>26310</v>
      </c>
      <c r="G69" s="302">
        <v>24761</v>
      </c>
      <c r="H69" s="302">
        <v>1549</v>
      </c>
      <c r="I69" s="302">
        <v>35015</v>
      </c>
    </row>
    <row r="70" spans="1:9" ht="16.2" customHeight="1">
      <c r="A70" s="301" t="s">
        <v>715</v>
      </c>
      <c r="B70" s="302">
        <v>20149</v>
      </c>
      <c r="C70" s="302">
        <v>18499</v>
      </c>
      <c r="D70" s="302">
        <v>-1650</v>
      </c>
      <c r="E70" s="302">
        <v>-8.1999999999999993</v>
      </c>
      <c r="F70" s="302">
        <v>2045</v>
      </c>
      <c r="G70" s="302">
        <v>2848</v>
      </c>
      <c r="H70" s="302">
        <v>-803</v>
      </c>
      <c r="I70" s="302">
        <v>-847</v>
      </c>
    </row>
    <row r="71" spans="1:9" ht="16.2" customHeight="1">
      <c r="A71" s="301" t="s">
        <v>716</v>
      </c>
      <c r="B71" s="302">
        <v>201816</v>
      </c>
      <c r="C71" s="302">
        <v>223623</v>
      </c>
      <c r="D71" s="302">
        <v>21807</v>
      </c>
      <c r="E71" s="302">
        <v>10.8</v>
      </c>
      <c r="F71" s="302">
        <v>33159</v>
      </c>
      <c r="G71" s="302">
        <v>12969</v>
      </c>
      <c r="H71" s="302">
        <v>20190</v>
      </c>
      <c r="I71" s="302">
        <v>1617</v>
      </c>
    </row>
    <row r="72" spans="1:9" ht="16.2" customHeight="1">
      <c r="A72" s="301" t="s">
        <v>717</v>
      </c>
      <c r="B72" s="302">
        <v>146889</v>
      </c>
      <c r="C72" s="302">
        <v>161858</v>
      </c>
      <c r="D72" s="302">
        <v>14969</v>
      </c>
      <c r="E72" s="302">
        <v>10.199999999999999</v>
      </c>
      <c r="F72" s="302">
        <v>13401</v>
      </c>
      <c r="G72" s="302">
        <v>11045</v>
      </c>
      <c r="H72" s="302">
        <v>2356</v>
      </c>
      <c r="I72" s="302">
        <v>12613</v>
      </c>
    </row>
    <row r="73" spans="1:9" ht="16.2" customHeight="1">
      <c r="A73" s="301" t="s">
        <v>718</v>
      </c>
      <c r="B73" s="302">
        <v>13330</v>
      </c>
      <c r="C73" s="302">
        <v>13535</v>
      </c>
      <c r="D73" s="302">
        <v>205</v>
      </c>
      <c r="E73" s="302">
        <v>1.5</v>
      </c>
      <c r="F73" s="302">
        <v>1097</v>
      </c>
      <c r="G73" s="302">
        <v>2077</v>
      </c>
      <c r="H73" s="302">
        <v>-980</v>
      </c>
      <c r="I73" s="302">
        <v>1185</v>
      </c>
    </row>
    <row r="74" spans="1:9" ht="16.2" customHeight="1">
      <c r="A74" s="301" t="s">
        <v>643</v>
      </c>
      <c r="B74" s="302">
        <v>41034</v>
      </c>
      <c r="C74" s="302">
        <v>41209</v>
      </c>
      <c r="D74" s="302">
        <v>175</v>
      </c>
      <c r="E74" s="302">
        <v>0.4</v>
      </c>
      <c r="F74" s="302">
        <v>4980</v>
      </c>
      <c r="G74" s="302">
        <v>4458</v>
      </c>
      <c r="H74" s="302">
        <v>522</v>
      </c>
      <c r="I74" s="302">
        <v>-347</v>
      </c>
    </row>
    <row r="75" spans="1:9" ht="16.2" customHeight="1">
      <c r="A75" s="301" t="s">
        <v>719</v>
      </c>
      <c r="B75" s="302">
        <v>64933</v>
      </c>
      <c r="C75" s="302">
        <v>76840</v>
      </c>
      <c r="D75" s="302">
        <v>11907</v>
      </c>
      <c r="E75" s="302">
        <v>18.3</v>
      </c>
      <c r="F75" s="302">
        <v>7721</v>
      </c>
      <c r="G75" s="302">
        <v>7420</v>
      </c>
      <c r="H75" s="302">
        <v>301</v>
      </c>
      <c r="I75" s="302">
        <v>11606</v>
      </c>
    </row>
    <row r="76" spans="1:9" ht="16.2" customHeight="1">
      <c r="A76" s="301" t="s">
        <v>639</v>
      </c>
      <c r="B76" s="302">
        <v>13677</v>
      </c>
      <c r="C76" s="302">
        <v>14764</v>
      </c>
      <c r="D76" s="302">
        <v>1087</v>
      </c>
      <c r="E76" s="302">
        <v>7.9</v>
      </c>
      <c r="F76" s="302">
        <v>1418</v>
      </c>
      <c r="G76" s="302">
        <v>2144</v>
      </c>
      <c r="H76" s="302">
        <v>-726</v>
      </c>
      <c r="I76" s="302">
        <v>1813</v>
      </c>
    </row>
    <row r="77" spans="1:9" ht="16.2" customHeight="1">
      <c r="A77" s="301" t="s">
        <v>720</v>
      </c>
      <c r="B77" s="302">
        <v>40248</v>
      </c>
      <c r="C77" s="302">
        <v>41223</v>
      </c>
      <c r="D77" s="302">
        <v>975</v>
      </c>
      <c r="E77" s="302">
        <v>2.4</v>
      </c>
      <c r="F77" s="302">
        <v>4693</v>
      </c>
      <c r="G77" s="302">
        <v>5100</v>
      </c>
      <c r="H77" s="302">
        <v>-407</v>
      </c>
      <c r="I77" s="302">
        <v>1382</v>
      </c>
    </row>
    <row r="78" spans="1:9" ht="16.2" customHeight="1">
      <c r="A78" s="301" t="s">
        <v>721</v>
      </c>
      <c r="B78" s="302">
        <v>177909</v>
      </c>
      <c r="C78" s="302">
        <v>182854</v>
      </c>
      <c r="D78" s="302">
        <v>4945</v>
      </c>
      <c r="E78" s="302">
        <v>2.8</v>
      </c>
      <c r="F78" s="302">
        <v>20086</v>
      </c>
      <c r="G78" s="302">
        <v>15141</v>
      </c>
      <c r="H78" s="302">
        <v>4945</v>
      </c>
      <c r="I78" s="302">
        <v>0</v>
      </c>
    </row>
    <row r="79" spans="1:9" ht="16.2" customHeight="1">
      <c r="A79" s="301" t="s">
        <v>722</v>
      </c>
      <c r="B79" s="302">
        <v>21504</v>
      </c>
      <c r="C79" s="302">
        <v>22452</v>
      </c>
      <c r="D79" s="302">
        <v>948</v>
      </c>
      <c r="E79" s="302">
        <v>4.4000000000000004</v>
      </c>
      <c r="F79" s="302">
        <v>1845</v>
      </c>
      <c r="G79" s="302">
        <v>3255</v>
      </c>
      <c r="H79" s="302">
        <v>-1410</v>
      </c>
      <c r="I79" s="302">
        <v>2358</v>
      </c>
    </row>
    <row r="80" spans="1:9" ht="16.2" customHeight="1">
      <c r="A80" s="301" t="s">
        <v>723</v>
      </c>
      <c r="B80" s="302">
        <v>147555</v>
      </c>
      <c r="C80" s="302">
        <v>157165</v>
      </c>
      <c r="D80" s="302">
        <v>9610</v>
      </c>
      <c r="E80" s="302">
        <v>6.5</v>
      </c>
      <c r="F80" s="302">
        <v>18546</v>
      </c>
      <c r="G80" s="302">
        <v>17540</v>
      </c>
      <c r="H80" s="302">
        <v>1006</v>
      </c>
      <c r="I80" s="302">
        <v>8604</v>
      </c>
    </row>
    <row r="81" spans="1:9" ht="16.2" customHeight="1">
      <c r="A81" s="301" t="s">
        <v>724</v>
      </c>
      <c r="B81" s="302">
        <v>44651</v>
      </c>
      <c r="C81" s="302">
        <v>43839</v>
      </c>
      <c r="D81" s="302">
        <v>-812</v>
      </c>
      <c r="E81" s="302">
        <v>-1.8</v>
      </c>
      <c r="F81" s="302">
        <v>5361</v>
      </c>
      <c r="G81" s="302">
        <v>5715</v>
      </c>
      <c r="H81" s="302">
        <v>-354</v>
      </c>
      <c r="I81" s="302">
        <v>-458</v>
      </c>
    </row>
    <row r="82" spans="1:9" ht="16.2" customHeight="1">
      <c r="A82" s="301" t="s">
        <v>725</v>
      </c>
      <c r="B82" s="302">
        <v>130109</v>
      </c>
      <c r="C82" s="302">
        <v>123740</v>
      </c>
      <c r="D82" s="302">
        <v>-6369</v>
      </c>
      <c r="E82" s="302">
        <v>-4.9000000000000004</v>
      </c>
      <c r="F82" s="302">
        <v>16914</v>
      </c>
      <c r="G82" s="302">
        <v>14658</v>
      </c>
      <c r="H82" s="302">
        <v>2256</v>
      </c>
      <c r="I82" s="302">
        <v>-8625</v>
      </c>
    </row>
    <row r="83" spans="1:9" ht="16.2" customHeight="1">
      <c r="A83" s="301" t="s">
        <v>726</v>
      </c>
      <c r="B83" s="302">
        <v>91668</v>
      </c>
      <c r="C83" s="302">
        <v>91631</v>
      </c>
      <c r="D83" s="302">
        <v>-37</v>
      </c>
      <c r="E83" s="302">
        <v>0</v>
      </c>
      <c r="F83" s="302">
        <v>10219</v>
      </c>
      <c r="G83" s="302">
        <v>12451</v>
      </c>
      <c r="H83" s="302">
        <v>-2232</v>
      </c>
      <c r="I83" s="302">
        <v>2195</v>
      </c>
    </row>
    <row r="84" spans="1:9" ht="16.2" customHeight="1">
      <c r="A84" s="301" t="s">
        <v>727</v>
      </c>
      <c r="B84" s="302">
        <v>144755</v>
      </c>
      <c r="C84" s="302">
        <v>154215</v>
      </c>
      <c r="D84" s="302">
        <v>9460</v>
      </c>
      <c r="E84" s="302">
        <v>6.5</v>
      </c>
      <c r="F84" s="302">
        <v>16948</v>
      </c>
      <c r="G84" s="302">
        <v>18293</v>
      </c>
      <c r="H84" s="302">
        <v>-1345</v>
      </c>
      <c r="I84" s="302">
        <v>10805</v>
      </c>
    </row>
    <row r="85" spans="1:9" ht="16.2" customHeight="1">
      <c r="A85" s="301" t="s">
        <v>728</v>
      </c>
      <c r="B85" s="302">
        <v>68016</v>
      </c>
      <c r="C85" s="302">
        <v>68312</v>
      </c>
      <c r="D85" s="302">
        <v>296</v>
      </c>
      <c r="E85" s="302">
        <v>0.4</v>
      </c>
      <c r="F85" s="302">
        <v>7624</v>
      </c>
      <c r="G85" s="302">
        <v>9486</v>
      </c>
      <c r="H85" s="302">
        <v>-1862</v>
      </c>
      <c r="I85" s="302">
        <v>2158</v>
      </c>
    </row>
    <row r="86" spans="1:9" ht="16.2" customHeight="1">
      <c r="A86" s="301" t="s">
        <v>729</v>
      </c>
      <c r="B86" s="302">
        <v>62269</v>
      </c>
      <c r="C86" s="302">
        <v>60713</v>
      </c>
      <c r="D86" s="302">
        <v>-1556</v>
      </c>
      <c r="E86" s="302">
        <v>-2.5</v>
      </c>
      <c r="F86" s="302">
        <v>8454</v>
      </c>
      <c r="G86" s="302">
        <v>7310</v>
      </c>
      <c r="H86" s="302">
        <v>1144</v>
      </c>
      <c r="I86" s="302">
        <v>-2700</v>
      </c>
    </row>
    <row r="87" spans="1:9" ht="16.2" customHeight="1">
      <c r="A87" s="301" t="s">
        <v>730</v>
      </c>
      <c r="B87" s="302">
        <v>35412</v>
      </c>
      <c r="C87" s="302">
        <v>34493</v>
      </c>
      <c r="D87" s="302">
        <v>-919</v>
      </c>
      <c r="E87" s="302">
        <v>-2.6</v>
      </c>
      <c r="F87" s="302">
        <v>4527</v>
      </c>
      <c r="G87" s="302">
        <v>4355</v>
      </c>
      <c r="H87" s="302">
        <v>172</v>
      </c>
      <c r="I87" s="302">
        <v>-1091</v>
      </c>
    </row>
    <row r="88" spans="1:9" ht="16.2" customHeight="1">
      <c r="A88" s="301" t="s">
        <v>731</v>
      </c>
      <c r="B88" s="302">
        <v>64259</v>
      </c>
      <c r="C88" s="302">
        <v>70196</v>
      </c>
      <c r="D88" s="302">
        <v>5937</v>
      </c>
      <c r="E88" s="302">
        <v>9.1999999999999993</v>
      </c>
      <c r="F88" s="302">
        <v>7201</v>
      </c>
      <c r="G88" s="302">
        <v>8499</v>
      </c>
      <c r="H88" s="302">
        <v>-1298</v>
      </c>
      <c r="I88" s="302">
        <v>7235</v>
      </c>
    </row>
    <row r="89" spans="1:9" ht="16.2" customHeight="1">
      <c r="A89" s="301" t="s">
        <v>732</v>
      </c>
      <c r="B89" s="302">
        <v>46674</v>
      </c>
      <c r="C89" s="302">
        <v>46579</v>
      </c>
      <c r="D89" s="302">
        <v>-95</v>
      </c>
      <c r="E89" s="302">
        <v>-0.2</v>
      </c>
      <c r="F89" s="302">
        <v>4721</v>
      </c>
      <c r="G89" s="302">
        <v>6151</v>
      </c>
      <c r="H89" s="302">
        <v>-1430</v>
      </c>
      <c r="I89" s="302">
        <v>1335</v>
      </c>
    </row>
    <row r="90" spans="1:9" ht="16.2" customHeight="1">
      <c r="A90" s="301" t="s">
        <v>733</v>
      </c>
      <c r="B90" s="302">
        <v>72845</v>
      </c>
      <c r="C90" s="302">
        <v>72842</v>
      </c>
      <c r="D90" s="302">
        <v>-3</v>
      </c>
      <c r="E90" s="302">
        <v>0</v>
      </c>
      <c r="F90" s="302">
        <v>8661</v>
      </c>
      <c r="G90" s="302">
        <v>9446</v>
      </c>
      <c r="H90" s="302">
        <v>-785</v>
      </c>
      <c r="I90" s="302">
        <v>782</v>
      </c>
    </row>
    <row r="91" spans="1:9" ht="16.2" customHeight="1">
      <c r="A91" s="301" t="s">
        <v>734</v>
      </c>
      <c r="B91" s="302">
        <v>15435</v>
      </c>
      <c r="C91" s="302">
        <v>16892</v>
      </c>
      <c r="D91" s="302">
        <v>1457</v>
      </c>
      <c r="E91" s="302">
        <v>9.4</v>
      </c>
      <c r="F91" s="302">
        <v>2192</v>
      </c>
      <c r="G91" s="302">
        <v>2106</v>
      </c>
      <c r="H91" s="302">
        <v>86</v>
      </c>
      <c r="I91" s="302">
        <v>1371</v>
      </c>
    </row>
    <row r="92" spans="1:9" ht="16.2" customHeight="1">
      <c r="A92" s="301" t="s">
        <v>735</v>
      </c>
      <c r="B92" s="302">
        <v>35434</v>
      </c>
      <c r="C92" s="302">
        <v>38534</v>
      </c>
      <c r="D92" s="302">
        <v>3100</v>
      </c>
      <c r="E92" s="302">
        <v>8.6999999999999993</v>
      </c>
      <c r="F92" s="302">
        <v>3254</v>
      </c>
      <c r="G92" s="302">
        <v>5567</v>
      </c>
      <c r="H92" s="302">
        <v>-2313</v>
      </c>
      <c r="I92" s="302">
        <v>5413</v>
      </c>
    </row>
    <row r="93" spans="1:9" ht="16.2" customHeight="1">
      <c r="A93" s="301" t="s">
        <v>632</v>
      </c>
      <c r="B93" s="302">
        <v>4137</v>
      </c>
      <c r="C93" s="302">
        <v>4137</v>
      </c>
      <c r="D93" s="302">
        <v>0</v>
      </c>
      <c r="E93" s="302">
        <v>0</v>
      </c>
      <c r="F93" s="302">
        <v>477</v>
      </c>
      <c r="G93" s="302">
        <v>510</v>
      </c>
      <c r="H93" s="302">
        <v>-33</v>
      </c>
      <c r="I93" s="302">
        <v>33</v>
      </c>
    </row>
    <row r="94" spans="1:9" ht="16.2" customHeight="1">
      <c r="A94" s="301" t="s">
        <v>736</v>
      </c>
      <c r="B94" s="302">
        <v>240933</v>
      </c>
      <c r="C94" s="302">
        <v>283481</v>
      </c>
      <c r="D94" s="302">
        <v>42548</v>
      </c>
      <c r="E94" s="302">
        <v>17.7</v>
      </c>
      <c r="F94" s="302">
        <v>35686</v>
      </c>
      <c r="G94" s="302">
        <v>20658</v>
      </c>
      <c r="H94" s="302">
        <v>15028</v>
      </c>
      <c r="I94" s="302">
        <v>27520</v>
      </c>
    </row>
    <row r="95" spans="1:9" ht="16.2" customHeight="1">
      <c r="A95" s="301" t="s">
        <v>737</v>
      </c>
      <c r="B95" s="302">
        <v>44654</v>
      </c>
      <c r="C95" s="302">
        <v>44293</v>
      </c>
      <c r="D95" s="302">
        <v>-361</v>
      </c>
      <c r="E95" s="302">
        <v>-0.8</v>
      </c>
      <c r="F95" s="302">
        <v>5942</v>
      </c>
      <c r="G95" s="302">
        <v>5488</v>
      </c>
      <c r="H95" s="302">
        <v>454</v>
      </c>
      <c r="I95" s="302">
        <v>-815</v>
      </c>
    </row>
    <row r="96" spans="1:9" ht="16.2" customHeight="1">
      <c r="A96" s="301" t="s">
        <v>627</v>
      </c>
      <c r="B96" s="302">
        <v>1116912</v>
      </c>
      <c r="C96" s="302">
        <v>1348745</v>
      </c>
      <c r="D96" s="302">
        <v>231833</v>
      </c>
      <c r="E96" s="302">
        <v>20.8</v>
      </c>
      <c r="F96" s="302">
        <v>148202</v>
      </c>
      <c r="G96" s="302">
        <v>80101</v>
      </c>
      <c r="H96" s="302">
        <v>68101</v>
      </c>
      <c r="I96" s="302">
        <v>163732</v>
      </c>
    </row>
    <row r="97" spans="1:9" ht="16.2" customHeight="1">
      <c r="A97" s="301" t="s">
        <v>738</v>
      </c>
      <c r="B97" s="302">
        <v>19952</v>
      </c>
      <c r="C97" s="302">
        <v>19605</v>
      </c>
      <c r="D97" s="302">
        <v>-347</v>
      </c>
      <c r="E97" s="302">
        <v>-1.7</v>
      </c>
      <c r="F97" s="302">
        <v>1941</v>
      </c>
      <c r="G97" s="302">
        <v>2773</v>
      </c>
      <c r="H97" s="302">
        <v>-832</v>
      </c>
      <c r="I97" s="302">
        <v>485</v>
      </c>
    </row>
    <row r="98" spans="1:9" ht="16.2" customHeight="1">
      <c r="A98" s="301" t="s">
        <v>630</v>
      </c>
      <c r="B98" s="302">
        <v>12121</v>
      </c>
      <c r="C98" s="302">
        <v>11361</v>
      </c>
      <c r="D98" s="302">
        <v>-760</v>
      </c>
      <c r="E98" s="302">
        <v>-6.3</v>
      </c>
      <c r="F98" s="302">
        <v>1394</v>
      </c>
      <c r="G98" s="302">
        <v>1733</v>
      </c>
      <c r="H98" s="302">
        <v>-339</v>
      </c>
      <c r="I98" s="302">
        <v>-421</v>
      </c>
    </row>
    <row r="99" spans="1:9" ht="16.2" customHeight="1">
      <c r="A99" s="301" t="s">
        <v>739</v>
      </c>
      <c r="B99" s="302">
        <v>59703</v>
      </c>
      <c r="C99" s="302">
        <v>71475</v>
      </c>
      <c r="D99" s="302">
        <v>11772</v>
      </c>
      <c r="E99" s="302">
        <v>19.7</v>
      </c>
      <c r="F99" s="302">
        <v>5707</v>
      </c>
      <c r="G99" s="302">
        <v>4723</v>
      </c>
      <c r="H99" s="302">
        <v>984</v>
      </c>
      <c r="I99" s="302">
        <v>10788</v>
      </c>
    </row>
    <row r="100" spans="1:9" ht="16.2" customHeight="1">
      <c r="A100" s="301" t="s">
        <v>740</v>
      </c>
      <c r="B100" s="302">
        <v>127633</v>
      </c>
      <c r="C100" s="302">
        <v>135269</v>
      </c>
      <c r="D100" s="302">
        <v>7636</v>
      </c>
      <c r="E100" s="302">
        <v>6</v>
      </c>
      <c r="F100" s="302">
        <v>17165</v>
      </c>
      <c r="G100" s="302">
        <v>13842</v>
      </c>
      <c r="H100" s="302">
        <v>3323</v>
      </c>
      <c r="I100" s="302">
        <v>4313</v>
      </c>
    </row>
    <row r="101" spans="1:9" ht="16.2" customHeight="1">
      <c r="A101" s="301" t="s">
        <v>741</v>
      </c>
      <c r="B101" s="302">
        <v>71574</v>
      </c>
      <c r="C101" s="302">
        <v>75042</v>
      </c>
      <c r="D101" s="302">
        <v>3468</v>
      </c>
      <c r="E101" s="302">
        <v>4.8</v>
      </c>
      <c r="F101" s="302">
        <v>7890</v>
      </c>
      <c r="G101" s="302">
        <v>9845</v>
      </c>
      <c r="H101" s="302">
        <v>-1955</v>
      </c>
      <c r="I101" s="302">
        <v>5423</v>
      </c>
    </row>
    <row r="102" spans="1:9" ht="16.2" customHeight="1">
      <c r="A102" s="301" t="s">
        <v>742</v>
      </c>
      <c r="B102" s="302">
        <v>83327</v>
      </c>
      <c r="C102" s="302">
        <v>88930</v>
      </c>
      <c r="D102" s="302">
        <v>5603</v>
      </c>
      <c r="E102" s="302">
        <v>6.7</v>
      </c>
      <c r="F102" s="302">
        <v>10253</v>
      </c>
      <c r="G102" s="302">
        <v>10063</v>
      </c>
      <c r="H102" s="302">
        <v>190</v>
      </c>
      <c r="I102" s="302">
        <v>5413</v>
      </c>
    </row>
    <row r="103" spans="1:9" ht="16.2" customHeight="1">
      <c r="A103" s="301" t="s">
        <v>743</v>
      </c>
      <c r="B103" s="302">
        <v>37719</v>
      </c>
      <c r="C103" s="302">
        <v>37766</v>
      </c>
      <c r="D103" s="302">
        <v>47</v>
      </c>
      <c r="E103" s="302">
        <v>0.1</v>
      </c>
      <c r="F103" s="302">
        <v>4400</v>
      </c>
      <c r="G103" s="302">
        <v>4863</v>
      </c>
      <c r="H103" s="302">
        <v>-463</v>
      </c>
      <c r="I103" s="302">
        <v>510</v>
      </c>
    </row>
    <row r="104" spans="1:9" ht="16.2" customHeight="1">
      <c r="A104" s="301" t="s">
        <v>744</v>
      </c>
      <c r="B104" s="302">
        <v>18366</v>
      </c>
      <c r="C104" s="302">
        <v>18928</v>
      </c>
      <c r="D104" s="302">
        <v>562</v>
      </c>
      <c r="E104" s="302">
        <v>3.1</v>
      </c>
      <c r="F104" s="302">
        <v>2066</v>
      </c>
      <c r="G104" s="302">
        <v>2685</v>
      </c>
      <c r="H104" s="302">
        <v>-619</v>
      </c>
      <c r="I104" s="302">
        <v>1181</v>
      </c>
    </row>
    <row r="105" spans="1:9" ht="16.2" customHeight="1" thickBot="1">
      <c r="A105" s="301" t="s">
        <v>159</v>
      </c>
      <c r="B105" s="302">
        <v>10619432</v>
      </c>
      <c r="C105" s="302">
        <v>11759744</v>
      </c>
      <c r="D105" s="302">
        <v>1140312</v>
      </c>
      <c r="E105" s="302">
        <v>10.7</v>
      </c>
      <c r="F105" s="302">
        <v>1331369</v>
      </c>
      <c r="G105" s="302">
        <v>1112396</v>
      </c>
      <c r="H105" s="302">
        <v>218973</v>
      </c>
      <c r="I105" s="302">
        <v>921339</v>
      </c>
    </row>
    <row r="106" spans="1:9" ht="16.2" customHeight="1">
      <c r="A106" s="487" t="s">
        <v>745</v>
      </c>
      <c r="B106" s="487"/>
      <c r="C106" s="487"/>
      <c r="D106" s="487"/>
      <c r="E106" s="487"/>
      <c r="F106" s="487"/>
      <c r="G106" s="487"/>
      <c r="H106" s="487"/>
      <c r="I106" s="487"/>
    </row>
  </sheetData>
  <sheetProtection password="90DC" sheet="1" objects="1" scenarios="1"/>
  <mergeCells count="5">
    <mergeCell ref="A1:I1"/>
    <mergeCell ref="B3:C3"/>
    <mergeCell ref="D3:E3"/>
    <mergeCell ref="F3:I3"/>
    <mergeCell ref="A106:I106"/>
  </mergeCells>
  <pageMargins left="0.08" right="0.08" top="1" bottom="1" header="0.5" footer="0.5"/>
  <pageSetup orientation="portrait" horizontalDpi="300" verticalDpi="300"/>
  <headerFooter>
    <oddFooter>Return to Top_x000D_Last updated    October 5, 2017</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I107"/>
  <sheetViews>
    <sheetView zoomScale="85" zoomScaleNormal="85" workbookViewId="0">
      <selection activeCell="E10" sqref="E10"/>
    </sheetView>
  </sheetViews>
  <sheetFormatPr defaultColWidth="8.88671875" defaultRowHeight="13.2"/>
  <cols>
    <col min="1" max="1" width="16.6640625" style="298" bestFit="1" customWidth="1"/>
    <col min="2" max="3" width="27.6640625" style="298" bestFit="1" customWidth="1"/>
    <col min="4" max="4" width="13.88671875" style="298" bestFit="1" customWidth="1"/>
    <col min="5" max="5" width="9.6640625" style="298" bestFit="1" customWidth="1"/>
    <col min="6" max="7" width="13.88671875" style="298" bestFit="1" customWidth="1"/>
    <col min="8" max="8" width="22.33203125" style="298" bestFit="1" customWidth="1"/>
    <col min="9" max="9" width="18.109375" style="298" bestFit="1" customWidth="1"/>
    <col min="10" max="256" width="8.88671875" style="298"/>
    <col min="257" max="257" width="16.6640625" style="298" bestFit="1" customWidth="1"/>
    <col min="258" max="259" width="27.6640625" style="298" bestFit="1" customWidth="1"/>
    <col min="260" max="260" width="13.88671875" style="298" bestFit="1" customWidth="1"/>
    <col min="261" max="261" width="9.6640625" style="298" bestFit="1" customWidth="1"/>
    <col min="262" max="263" width="13.88671875" style="298" bestFit="1" customWidth="1"/>
    <col min="264" max="264" width="22.33203125" style="298" bestFit="1" customWidth="1"/>
    <col min="265" max="265" width="18.109375" style="298" bestFit="1" customWidth="1"/>
    <col min="266" max="512" width="8.88671875" style="298"/>
    <col min="513" max="513" width="16.6640625" style="298" bestFit="1" customWidth="1"/>
    <col min="514" max="515" width="27.6640625" style="298" bestFit="1" customWidth="1"/>
    <col min="516" max="516" width="13.88671875" style="298" bestFit="1" customWidth="1"/>
    <col min="517" max="517" width="9.6640625" style="298" bestFit="1" customWidth="1"/>
    <col min="518" max="519" width="13.88671875" style="298" bestFit="1" customWidth="1"/>
    <col min="520" max="520" width="22.33203125" style="298" bestFit="1" customWidth="1"/>
    <col min="521" max="521" width="18.109375" style="298" bestFit="1" customWidth="1"/>
    <col min="522" max="768" width="8.88671875" style="298"/>
    <col min="769" max="769" width="16.6640625" style="298" bestFit="1" customWidth="1"/>
    <col min="770" max="771" width="27.6640625" style="298" bestFit="1" customWidth="1"/>
    <col min="772" max="772" width="13.88671875" style="298" bestFit="1" customWidth="1"/>
    <col min="773" max="773" width="9.6640625" style="298" bestFit="1" customWidth="1"/>
    <col min="774" max="775" width="13.88671875" style="298" bestFit="1" customWidth="1"/>
    <col min="776" max="776" width="22.33203125" style="298" bestFit="1" customWidth="1"/>
    <col min="777" max="777" width="18.109375" style="298" bestFit="1" customWidth="1"/>
    <col min="778" max="1024" width="8.88671875" style="298"/>
    <col min="1025" max="1025" width="16.6640625" style="298" bestFit="1" customWidth="1"/>
    <col min="1026" max="1027" width="27.6640625" style="298" bestFit="1" customWidth="1"/>
    <col min="1028" max="1028" width="13.88671875" style="298" bestFit="1" customWidth="1"/>
    <col min="1029" max="1029" width="9.6640625" style="298" bestFit="1" customWidth="1"/>
    <col min="1030" max="1031" width="13.88671875" style="298" bestFit="1" customWidth="1"/>
    <col min="1032" max="1032" width="22.33203125" style="298" bestFit="1" customWidth="1"/>
    <col min="1033" max="1033" width="18.109375" style="298" bestFit="1" customWidth="1"/>
    <col min="1034" max="1280" width="8.88671875" style="298"/>
    <col min="1281" max="1281" width="16.6640625" style="298" bestFit="1" customWidth="1"/>
    <col min="1282" max="1283" width="27.6640625" style="298" bestFit="1" customWidth="1"/>
    <col min="1284" max="1284" width="13.88671875" style="298" bestFit="1" customWidth="1"/>
    <col min="1285" max="1285" width="9.6640625" style="298" bestFit="1" customWidth="1"/>
    <col min="1286" max="1287" width="13.88671875" style="298" bestFit="1" customWidth="1"/>
    <col min="1288" max="1288" width="22.33203125" style="298" bestFit="1" customWidth="1"/>
    <col min="1289" max="1289" width="18.109375" style="298" bestFit="1" customWidth="1"/>
    <col min="1290" max="1536" width="8.88671875" style="298"/>
    <col min="1537" max="1537" width="16.6640625" style="298" bestFit="1" customWidth="1"/>
    <col min="1538" max="1539" width="27.6640625" style="298" bestFit="1" customWidth="1"/>
    <col min="1540" max="1540" width="13.88671875" style="298" bestFit="1" customWidth="1"/>
    <col min="1541" max="1541" width="9.6640625" style="298" bestFit="1" customWidth="1"/>
    <col min="1542" max="1543" width="13.88671875" style="298" bestFit="1" customWidth="1"/>
    <col min="1544" max="1544" width="22.33203125" style="298" bestFit="1" customWidth="1"/>
    <col min="1545" max="1545" width="18.109375" style="298" bestFit="1" customWidth="1"/>
    <col min="1546" max="1792" width="8.88671875" style="298"/>
    <col min="1793" max="1793" width="16.6640625" style="298" bestFit="1" customWidth="1"/>
    <col min="1794" max="1795" width="27.6640625" style="298" bestFit="1" customWidth="1"/>
    <col min="1796" max="1796" width="13.88671875" style="298" bestFit="1" customWidth="1"/>
    <col min="1797" max="1797" width="9.6640625" style="298" bestFit="1" customWidth="1"/>
    <col min="1798" max="1799" width="13.88671875" style="298" bestFit="1" customWidth="1"/>
    <col min="1800" max="1800" width="22.33203125" style="298" bestFit="1" customWidth="1"/>
    <col min="1801" max="1801" width="18.109375" style="298" bestFit="1" customWidth="1"/>
    <col min="1802" max="2048" width="8.88671875" style="298"/>
    <col min="2049" max="2049" width="16.6640625" style="298" bestFit="1" customWidth="1"/>
    <col min="2050" max="2051" width="27.6640625" style="298" bestFit="1" customWidth="1"/>
    <col min="2052" max="2052" width="13.88671875" style="298" bestFit="1" customWidth="1"/>
    <col min="2053" max="2053" width="9.6640625" style="298" bestFit="1" customWidth="1"/>
    <col min="2054" max="2055" width="13.88671875" style="298" bestFit="1" customWidth="1"/>
    <col min="2056" max="2056" width="22.33203125" style="298" bestFit="1" customWidth="1"/>
    <col min="2057" max="2057" width="18.109375" style="298" bestFit="1" customWidth="1"/>
    <col min="2058" max="2304" width="8.88671875" style="298"/>
    <col min="2305" max="2305" width="16.6640625" style="298" bestFit="1" customWidth="1"/>
    <col min="2306" max="2307" width="27.6640625" style="298" bestFit="1" customWidth="1"/>
    <col min="2308" max="2308" width="13.88671875" style="298" bestFit="1" customWidth="1"/>
    <col min="2309" max="2309" width="9.6640625" style="298" bestFit="1" customWidth="1"/>
    <col min="2310" max="2311" width="13.88671875" style="298" bestFit="1" customWidth="1"/>
    <col min="2312" max="2312" width="22.33203125" style="298" bestFit="1" customWidth="1"/>
    <col min="2313" max="2313" width="18.109375" style="298" bestFit="1" customWidth="1"/>
    <col min="2314" max="2560" width="8.88671875" style="298"/>
    <col min="2561" max="2561" width="16.6640625" style="298" bestFit="1" customWidth="1"/>
    <col min="2562" max="2563" width="27.6640625" style="298" bestFit="1" customWidth="1"/>
    <col min="2564" max="2564" width="13.88671875" style="298" bestFit="1" customWidth="1"/>
    <col min="2565" max="2565" width="9.6640625" style="298" bestFit="1" customWidth="1"/>
    <col min="2566" max="2567" width="13.88671875" style="298" bestFit="1" customWidth="1"/>
    <col min="2568" max="2568" width="22.33203125" style="298" bestFit="1" customWidth="1"/>
    <col min="2569" max="2569" width="18.109375" style="298" bestFit="1" customWidth="1"/>
    <col min="2570" max="2816" width="8.88671875" style="298"/>
    <col min="2817" max="2817" width="16.6640625" style="298" bestFit="1" customWidth="1"/>
    <col min="2818" max="2819" width="27.6640625" style="298" bestFit="1" customWidth="1"/>
    <col min="2820" max="2820" width="13.88671875" style="298" bestFit="1" customWidth="1"/>
    <col min="2821" max="2821" width="9.6640625" style="298" bestFit="1" customWidth="1"/>
    <col min="2822" max="2823" width="13.88671875" style="298" bestFit="1" customWidth="1"/>
    <col min="2824" max="2824" width="22.33203125" style="298" bestFit="1" customWidth="1"/>
    <col min="2825" max="2825" width="18.109375" style="298" bestFit="1" customWidth="1"/>
    <col min="2826" max="3072" width="8.88671875" style="298"/>
    <col min="3073" max="3073" width="16.6640625" style="298" bestFit="1" customWidth="1"/>
    <col min="3074" max="3075" width="27.6640625" style="298" bestFit="1" customWidth="1"/>
    <col min="3076" max="3076" width="13.88671875" style="298" bestFit="1" customWidth="1"/>
    <col min="3077" max="3077" width="9.6640625" style="298" bestFit="1" customWidth="1"/>
    <col min="3078" max="3079" width="13.88671875" style="298" bestFit="1" customWidth="1"/>
    <col min="3080" max="3080" width="22.33203125" style="298" bestFit="1" customWidth="1"/>
    <col min="3081" max="3081" width="18.109375" style="298" bestFit="1" customWidth="1"/>
    <col min="3082" max="3328" width="8.88671875" style="298"/>
    <col min="3329" max="3329" width="16.6640625" style="298" bestFit="1" customWidth="1"/>
    <col min="3330" max="3331" width="27.6640625" style="298" bestFit="1" customWidth="1"/>
    <col min="3332" max="3332" width="13.88671875" style="298" bestFit="1" customWidth="1"/>
    <col min="3333" max="3333" width="9.6640625" style="298" bestFit="1" customWidth="1"/>
    <col min="3334" max="3335" width="13.88671875" style="298" bestFit="1" customWidth="1"/>
    <col min="3336" max="3336" width="22.33203125" style="298" bestFit="1" customWidth="1"/>
    <col min="3337" max="3337" width="18.109375" style="298" bestFit="1" customWidth="1"/>
    <col min="3338" max="3584" width="8.88671875" style="298"/>
    <col min="3585" max="3585" width="16.6640625" style="298" bestFit="1" customWidth="1"/>
    <col min="3586" max="3587" width="27.6640625" style="298" bestFit="1" customWidth="1"/>
    <col min="3588" max="3588" width="13.88671875" style="298" bestFit="1" customWidth="1"/>
    <col min="3589" max="3589" width="9.6640625" style="298" bestFit="1" customWidth="1"/>
    <col min="3590" max="3591" width="13.88671875" style="298" bestFit="1" customWidth="1"/>
    <col min="3592" max="3592" width="22.33203125" style="298" bestFit="1" customWidth="1"/>
    <col min="3593" max="3593" width="18.109375" style="298" bestFit="1" customWidth="1"/>
    <col min="3594" max="3840" width="8.88671875" style="298"/>
    <col min="3841" max="3841" width="16.6640625" style="298" bestFit="1" customWidth="1"/>
    <col min="3842" max="3843" width="27.6640625" style="298" bestFit="1" customWidth="1"/>
    <col min="3844" max="3844" width="13.88671875" style="298" bestFit="1" customWidth="1"/>
    <col min="3845" max="3845" width="9.6640625" style="298" bestFit="1" customWidth="1"/>
    <col min="3846" max="3847" width="13.88671875" style="298" bestFit="1" customWidth="1"/>
    <col min="3848" max="3848" width="22.33203125" style="298" bestFit="1" customWidth="1"/>
    <col min="3849" max="3849" width="18.109375" style="298" bestFit="1" customWidth="1"/>
    <col min="3850" max="4096" width="8.88671875" style="298"/>
    <col min="4097" max="4097" width="16.6640625" style="298" bestFit="1" customWidth="1"/>
    <col min="4098" max="4099" width="27.6640625" style="298" bestFit="1" customWidth="1"/>
    <col min="4100" max="4100" width="13.88671875" style="298" bestFit="1" customWidth="1"/>
    <col min="4101" max="4101" width="9.6640625" style="298" bestFit="1" customWidth="1"/>
    <col min="4102" max="4103" width="13.88671875" style="298" bestFit="1" customWidth="1"/>
    <col min="4104" max="4104" width="22.33203125" style="298" bestFit="1" customWidth="1"/>
    <col min="4105" max="4105" width="18.109375" style="298" bestFit="1" customWidth="1"/>
    <col min="4106" max="4352" width="8.88671875" style="298"/>
    <col min="4353" max="4353" width="16.6640625" style="298" bestFit="1" customWidth="1"/>
    <col min="4354" max="4355" width="27.6640625" style="298" bestFit="1" customWidth="1"/>
    <col min="4356" max="4356" width="13.88671875" style="298" bestFit="1" customWidth="1"/>
    <col min="4357" max="4357" width="9.6640625" style="298" bestFit="1" customWidth="1"/>
    <col min="4358" max="4359" width="13.88671875" style="298" bestFit="1" customWidth="1"/>
    <col min="4360" max="4360" width="22.33203125" style="298" bestFit="1" customWidth="1"/>
    <col min="4361" max="4361" width="18.109375" style="298" bestFit="1" customWidth="1"/>
    <col min="4362" max="4608" width="8.88671875" style="298"/>
    <col min="4609" max="4609" width="16.6640625" style="298" bestFit="1" customWidth="1"/>
    <col min="4610" max="4611" width="27.6640625" style="298" bestFit="1" customWidth="1"/>
    <col min="4612" max="4612" width="13.88671875" style="298" bestFit="1" customWidth="1"/>
    <col min="4613" max="4613" width="9.6640625" style="298" bestFit="1" customWidth="1"/>
    <col min="4614" max="4615" width="13.88671875" style="298" bestFit="1" customWidth="1"/>
    <col min="4616" max="4616" width="22.33203125" style="298" bestFit="1" customWidth="1"/>
    <col min="4617" max="4617" width="18.109375" style="298" bestFit="1" customWidth="1"/>
    <col min="4618" max="4864" width="8.88671875" style="298"/>
    <col min="4865" max="4865" width="16.6640625" style="298" bestFit="1" customWidth="1"/>
    <col min="4866" max="4867" width="27.6640625" style="298" bestFit="1" customWidth="1"/>
    <col min="4868" max="4868" width="13.88671875" style="298" bestFit="1" customWidth="1"/>
    <col min="4869" max="4869" width="9.6640625" style="298" bestFit="1" customWidth="1"/>
    <col min="4870" max="4871" width="13.88671875" style="298" bestFit="1" customWidth="1"/>
    <col min="4872" max="4872" width="22.33203125" style="298" bestFit="1" customWidth="1"/>
    <col min="4873" max="4873" width="18.109375" style="298" bestFit="1" customWidth="1"/>
    <col min="4874" max="5120" width="8.88671875" style="298"/>
    <col min="5121" max="5121" width="16.6640625" style="298" bestFit="1" customWidth="1"/>
    <col min="5122" max="5123" width="27.6640625" style="298" bestFit="1" customWidth="1"/>
    <col min="5124" max="5124" width="13.88671875" style="298" bestFit="1" customWidth="1"/>
    <col min="5125" max="5125" width="9.6640625" style="298" bestFit="1" customWidth="1"/>
    <col min="5126" max="5127" width="13.88671875" style="298" bestFit="1" customWidth="1"/>
    <col min="5128" max="5128" width="22.33203125" style="298" bestFit="1" customWidth="1"/>
    <col min="5129" max="5129" width="18.109375" style="298" bestFit="1" customWidth="1"/>
    <col min="5130" max="5376" width="8.88671875" style="298"/>
    <col min="5377" max="5377" width="16.6640625" style="298" bestFit="1" customWidth="1"/>
    <col min="5378" max="5379" width="27.6640625" style="298" bestFit="1" customWidth="1"/>
    <col min="5380" max="5380" width="13.88671875" style="298" bestFit="1" customWidth="1"/>
    <col min="5381" max="5381" width="9.6640625" style="298" bestFit="1" customWidth="1"/>
    <col min="5382" max="5383" width="13.88671875" style="298" bestFit="1" customWidth="1"/>
    <col min="5384" max="5384" width="22.33203125" style="298" bestFit="1" customWidth="1"/>
    <col min="5385" max="5385" width="18.109375" style="298" bestFit="1" customWidth="1"/>
    <col min="5386" max="5632" width="8.88671875" style="298"/>
    <col min="5633" max="5633" width="16.6640625" style="298" bestFit="1" customWidth="1"/>
    <col min="5634" max="5635" width="27.6640625" style="298" bestFit="1" customWidth="1"/>
    <col min="5636" max="5636" width="13.88671875" style="298" bestFit="1" customWidth="1"/>
    <col min="5637" max="5637" width="9.6640625" style="298" bestFit="1" customWidth="1"/>
    <col min="5638" max="5639" width="13.88671875" style="298" bestFit="1" customWidth="1"/>
    <col min="5640" max="5640" width="22.33203125" style="298" bestFit="1" customWidth="1"/>
    <col min="5641" max="5641" width="18.109375" style="298" bestFit="1" customWidth="1"/>
    <col min="5642" max="5888" width="8.88671875" style="298"/>
    <col min="5889" max="5889" width="16.6640625" style="298" bestFit="1" customWidth="1"/>
    <col min="5890" max="5891" width="27.6640625" style="298" bestFit="1" customWidth="1"/>
    <col min="5892" max="5892" width="13.88671875" style="298" bestFit="1" customWidth="1"/>
    <col min="5893" max="5893" width="9.6640625" style="298" bestFit="1" customWidth="1"/>
    <col min="5894" max="5895" width="13.88671875" style="298" bestFit="1" customWidth="1"/>
    <col min="5896" max="5896" width="22.33203125" style="298" bestFit="1" customWidth="1"/>
    <col min="5897" max="5897" width="18.109375" style="298" bestFit="1" customWidth="1"/>
    <col min="5898" max="6144" width="8.88671875" style="298"/>
    <col min="6145" max="6145" width="16.6640625" style="298" bestFit="1" customWidth="1"/>
    <col min="6146" max="6147" width="27.6640625" style="298" bestFit="1" customWidth="1"/>
    <col min="6148" max="6148" width="13.88671875" style="298" bestFit="1" customWidth="1"/>
    <col min="6149" max="6149" width="9.6640625" style="298" bestFit="1" customWidth="1"/>
    <col min="6150" max="6151" width="13.88671875" style="298" bestFit="1" customWidth="1"/>
    <col min="6152" max="6152" width="22.33203125" style="298" bestFit="1" customWidth="1"/>
    <col min="6153" max="6153" width="18.109375" style="298" bestFit="1" customWidth="1"/>
    <col min="6154" max="6400" width="8.88671875" style="298"/>
    <col min="6401" max="6401" width="16.6640625" style="298" bestFit="1" customWidth="1"/>
    <col min="6402" max="6403" width="27.6640625" style="298" bestFit="1" customWidth="1"/>
    <col min="6404" max="6404" width="13.88671875" style="298" bestFit="1" customWidth="1"/>
    <col min="6405" max="6405" width="9.6640625" style="298" bestFit="1" customWidth="1"/>
    <col min="6406" max="6407" width="13.88671875" style="298" bestFit="1" customWidth="1"/>
    <col min="6408" max="6408" width="22.33203125" style="298" bestFit="1" customWidth="1"/>
    <col min="6409" max="6409" width="18.109375" style="298" bestFit="1" customWidth="1"/>
    <col min="6410" max="6656" width="8.88671875" style="298"/>
    <col min="6657" max="6657" width="16.6640625" style="298" bestFit="1" customWidth="1"/>
    <col min="6658" max="6659" width="27.6640625" style="298" bestFit="1" customWidth="1"/>
    <col min="6660" max="6660" width="13.88671875" style="298" bestFit="1" customWidth="1"/>
    <col min="6661" max="6661" width="9.6640625" style="298" bestFit="1" customWidth="1"/>
    <col min="6662" max="6663" width="13.88671875" style="298" bestFit="1" customWidth="1"/>
    <col min="6664" max="6664" width="22.33203125" style="298" bestFit="1" customWidth="1"/>
    <col min="6665" max="6665" width="18.109375" style="298" bestFit="1" customWidth="1"/>
    <col min="6666" max="6912" width="8.88671875" style="298"/>
    <col min="6913" max="6913" width="16.6640625" style="298" bestFit="1" customWidth="1"/>
    <col min="6914" max="6915" width="27.6640625" style="298" bestFit="1" customWidth="1"/>
    <col min="6916" max="6916" width="13.88671875" style="298" bestFit="1" customWidth="1"/>
    <col min="6917" max="6917" width="9.6640625" style="298" bestFit="1" customWidth="1"/>
    <col min="6918" max="6919" width="13.88671875" style="298" bestFit="1" customWidth="1"/>
    <col min="6920" max="6920" width="22.33203125" style="298" bestFit="1" customWidth="1"/>
    <col min="6921" max="6921" width="18.109375" style="298" bestFit="1" customWidth="1"/>
    <col min="6922" max="7168" width="8.88671875" style="298"/>
    <col min="7169" max="7169" width="16.6640625" style="298" bestFit="1" customWidth="1"/>
    <col min="7170" max="7171" width="27.6640625" style="298" bestFit="1" customWidth="1"/>
    <col min="7172" max="7172" width="13.88671875" style="298" bestFit="1" customWidth="1"/>
    <col min="7173" max="7173" width="9.6640625" style="298" bestFit="1" customWidth="1"/>
    <col min="7174" max="7175" width="13.88671875" style="298" bestFit="1" customWidth="1"/>
    <col min="7176" max="7176" width="22.33203125" style="298" bestFit="1" customWidth="1"/>
    <col min="7177" max="7177" width="18.109375" style="298" bestFit="1" customWidth="1"/>
    <col min="7178" max="7424" width="8.88671875" style="298"/>
    <col min="7425" max="7425" width="16.6640625" style="298" bestFit="1" customWidth="1"/>
    <col min="7426" max="7427" width="27.6640625" style="298" bestFit="1" customWidth="1"/>
    <col min="7428" max="7428" width="13.88671875" style="298" bestFit="1" customWidth="1"/>
    <col min="7429" max="7429" width="9.6640625" style="298" bestFit="1" customWidth="1"/>
    <col min="7430" max="7431" width="13.88671875" style="298" bestFit="1" customWidth="1"/>
    <col min="7432" max="7432" width="22.33203125" style="298" bestFit="1" customWidth="1"/>
    <col min="7433" max="7433" width="18.109375" style="298" bestFit="1" customWidth="1"/>
    <col min="7434" max="7680" width="8.88671875" style="298"/>
    <col min="7681" max="7681" width="16.6640625" style="298" bestFit="1" customWidth="1"/>
    <col min="7682" max="7683" width="27.6640625" style="298" bestFit="1" customWidth="1"/>
    <col min="7684" max="7684" width="13.88671875" style="298" bestFit="1" customWidth="1"/>
    <col min="7685" max="7685" width="9.6640625" style="298" bestFit="1" customWidth="1"/>
    <col min="7686" max="7687" width="13.88671875" style="298" bestFit="1" customWidth="1"/>
    <col min="7688" max="7688" width="22.33203125" style="298" bestFit="1" customWidth="1"/>
    <col min="7689" max="7689" width="18.109375" style="298" bestFit="1" customWidth="1"/>
    <col min="7690" max="7936" width="8.88671875" style="298"/>
    <col min="7937" max="7937" width="16.6640625" style="298" bestFit="1" customWidth="1"/>
    <col min="7938" max="7939" width="27.6640625" style="298" bestFit="1" customWidth="1"/>
    <col min="7940" max="7940" width="13.88671875" style="298" bestFit="1" customWidth="1"/>
    <col min="7941" max="7941" width="9.6640625" style="298" bestFit="1" customWidth="1"/>
    <col min="7942" max="7943" width="13.88671875" style="298" bestFit="1" customWidth="1"/>
    <col min="7944" max="7944" width="22.33203125" style="298" bestFit="1" customWidth="1"/>
    <col min="7945" max="7945" width="18.109375" style="298" bestFit="1" customWidth="1"/>
    <col min="7946" max="8192" width="8.88671875" style="298"/>
    <col min="8193" max="8193" width="16.6640625" style="298" bestFit="1" customWidth="1"/>
    <col min="8194" max="8195" width="27.6640625" style="298" bestFit="1" customWidth="1"/>
    <col min="8196" max="8196" width="13.88671875" style="298" bestFit="1" customWidth="1"/>
    <col min="8197" max="8197" width="9.6640625" style="298" bestFit="1" customWidth="1"/>
    <col min="8198" max="8199" width="13.88671875" style="298" bestFit="1" customWidth="1"/>
    <col min="8200" max="8200" width="22.33203125" style="298" bestFit="1" customWidth="1"/>
    <col min="8201" max="8201" width="18.109375" style="298" bestFit="1" customWidth="1"/>
    <col min="8202" max="8448" width="8.88671875" style="298"/>
    <col min="8449" max="8449" width="16.6640625" style="298" bestFit="1" customWidth="1"/>
    <col min="8450" max="8451" width="27.6640625" style="298" bestFit="1" customWidth="1"/>
    <col min="8452" max="8452" width="13.88671875" style="298" bestFit="1" customWidth="1"/>
    <col min="8453" max="8453" width="9.6640625" style="298" bestFit="1" customWidth="1"/>
    <col min="8454" max="8455" width="13.88671875" style="298" bestFit="1" customWidth="1"/>
    <col min="8456" max="8456" width="22.33203125" style="298" bestFit="1" customWidth="1"/>
    <col min="8457" max="8457" width="18.109375" style="298" bestFit="1" customWidth="1"/>
    <col min="8458" max="8704" width="8.88671875" style="298"/>
    <col min="8705" max="8705" width="16.6640625" style="298" bestFit="1" customWidth="1"/>
    <col min="8706" max="8707" width="27.6640625" style="298" bestFit="1" customWidth="1"/>
    <col min="8708" max="8708" width="13.88671875" style="298" bestFit="1" customWidth="1"/>
    <col min="8709" max="8709" width="9.6640625" style="298" bestFit="1" customWidth="1"/>
    <col min="8710" max="8711" width="13.88671875" style="298" bestFit="1" customWidth="1"/>
    <col min="8712" max="8712" width="22.33203125" style="298" bestFit="1" customWidth="1"/>
    <col min="8713" max="8713" width="18.109375" style="298" bestFit="1" customWidth="1"/>
    <col min="8714" max="8960" width="8.88671875" style="298"/>
    <col min="8961" max="8961" width="16.6640625" style="298" bestFit="1" customWidth="1"/>
    <col min="8962" max="8963" width="27.6640625" style="298" bestFit="1" customWidth="1"/>
    <col min="8964" max="8964" width="13.88671875" style="298" bestFit="1" customWidth="1"/>
    <col min="8965" max="8965" width="9.6640625" style="298" bestFit="1" customWidth="1"/>
    <col min="8966" max="8967" width="13.88671875" style="298" bestFit="1" customWidth="1"/>
    <col min="8968" max="8968" width="22.33203125" style="298" bestFit="1" customWidth="1"/>
    <col min="8969" max="8969" width="18.109375" style="298" bestFit="1" customWidth="1"/>
    <col min="8970" max="9216" width="8.88671875" style="298"/>
    <col min="9217" max="9217" width="16.6640625" style="298" bestFit="1" customWidth="1"/>
    <col min="9218" max="9219" width="27.6640625" style="298" bestFit="1" customWidth="1"/>
    <col min="9220" max="9220" width="13.88671875" style="298" bestFit="1" customWidth="1"/>
    <col min="9221" max="9221" width="9.6640625" style="298" bestFit="1" customWidth="1"/>
    <col min="9222" max="9223" width="13.88671875" style="298" bestFit="1" customWidth="1"/>
    <col min="9224" max="9224" width="22.33203125" style="298" bestFit="1" customWidth="1"/>
    <col min="9225" max="9225" width="18.109375" style="298" bestFit="1" customWidth="1"/>
    <col min="9226" max="9472" width="8.88671875" style="298"/>
    <col min="9473" max="9473" width="16.6640625" style="298" bestFit="1" customWidth="1"/>
    <col min="9474" max="9475" width="27.6640625" style="298" bestFit="1" customWidth="1"/>
    <col min="9476" max="9476" width="13.88671875" style="298" bestFit="1" customWidth="1"/>
    <col min="9477" max="9477" width="9.6640625" style="298" bestFit="1" customWidth="1"/>
    <col min="9478" max="9479" width="13.88671875" style="298" bestFit="1" customWidth="1"/>
    <col min="9480" max="9480" width="22.33203125" style="298" bestFit="1" customWidth="1"/>
    <col min="9481" max="9481" width="18.109375" style="298" bestFit="1" customWidth="1"/>
    <col min="9482" max="9728" width="8.88671875" style="298"/>
    <col min="9729" max="9729" width="16.6640625" style="298" bestFit="1" customWidth="1"/>
    <col min="9730" max="9731" width="27.6640625" style="298" bestFit="1" customWidth="1"/>
    <col min="9732" max="9732" width="13.88671875" style="298" bestFit="1" customWidth="1"/>
    <col min="9733" max="9733" width="9.6640625" style="298" bestFit="1" customWidth="1"/>
    <col min="9734" max="9735" width="13.88671875" style="298" bestFit="1" customWidth="1"/>
    <col min="9736" max="9736" width="22.33203125" style="298" bestFit="1" customWidth="1"/>
    <col min="9737" max="9737" width="18.109375" style="298" bestFit="1" customWidth="1"/>
    <col min="9738" max="9984" width="8.88671875" style="298"/>
    <col min="9985" max="9985" width="16.6640625" style="298" bestFit="1" customWidth="1"/>
    <col min="9986" max="9987" width="27.6640625" style="298" bestFit="1" customWidth="1"/>
    <col min="9988" max="9988" width="13.88671875" style="298" bestFit="1" customWidth="1"/>
    <col min="9989" max="9989" width="9.6640625" style="298" bestFit="1" customWidth="1"/>
    <col min="9990" max="9991" width="13.88671875" style="298" bestFit="1" customWidth="1"/>
    <col min="9992" max="9992" width="22.33203125" style="298" bestFit="1" customWidth="1"/>
    <col min="9993" max="9993" width="18.109375" style="298" bestFit="1" customWidth="1"/>
    <col min="9994" max="10240" width="8.88671875" style="298"/>
    <col min="10241" max="10241" width="16.6640625" style="298" bestFit="1" customWidth="1"/>
    <col min="10242" max="10243" width="27.6640625" style="298" bestFit="1" customWidth="1"/>
    <col min="10244" max="10244" width="13.88671875" style="298" bestFit="1" customWidth="1"/>
    <col min="10245" max="10245" width="9.6640625" style="298" bestFit="1" customWidth="1"/>
    <col min="10246" max="10247" width="13.88671875" style="298" bestFit="1" customWidth="1"/>
    <col min="10248" max="10248" width="22.33203125" style="298" bestFit="1" customWidth="1"/>
    <col min="10249" max="10249" width="18.109375" style="298" bestFit="1" customWidth="1"/>
    <col min="10250" max="10496" width="8.88671875" style="298"/>
    <col min="10497" max="10497" width="16.6640625" style="298" bestFit="1" customWidth="1"/>
    <col min="10498" max="10499" width="27.6640625" style="298" bestFit="1" customWidth="1"/>
    <col min="10500" max="10500" width="13.88671875" style="298" bestFit="1" customWidth="1"/>
    <col min="10501" max="10501" width="9.6640625" style="298" bestFit="1" customWidth="1"/>
    <col min="10502" max="10503" width="13.88671875" style="298" bestFit="1" customWidth="1"/>
    <col min="10504" max="10504" width="22.33203125" style="298" bestFit="1" customWidth="1"/>
    <col min="10505" max="10505" width="18.109375" style="298" bestFit="1" customWidth="1"/>
    <col min="10506" max="10752" width="8.88671875" style="298"/>
    <col min="10753" max="10753" width="16.6640625" style="298" bestFit="1" customWidth="1"/>
    <col min="10754" max="10755" width="27.6640625" style="298" bestFit="1" customWidth="1"/>
    <col min="10756" max="10756" width="13.88671875" style="298" bestFit="1" customWidth="1"/>
    <col min="10757" max="10757" width="9.6640625" style="298" bestFit="1" customWidth="1"/>
    <col min="10758" max="10759" width="13.88671875" style="298" bestFit="1" customWidth="1"/>
    <col min="10760" max="10760" width="22.33203125" style="298" bestFit="1" customWidth="1"/>
    <col min="10761" max="10761" width="18.109375" style="298" bestFit="1" customWidth="1"/>
    <col min="10762" max="11008" width="8.88671875" style="298"/>
    <col min="11009" max="11009" width="16.6640625" style="298" bestFit="1" customWidth="1"/>
    <col min="11010" max="11011" width="27.6640625" style="298" bestFit="1" customWidth="1"/>
    <col min="11012" max="11012" width="13.88671875" style="298" bestFit="1" customWidth="1"/>
    <col min="11013" max="11013" width="9.6640625" style="298" bestFit="1" customWidth="1"/>
    <col min="11014" max="11015" width="13.88671875" style="298" bestFit="1" customWidth="1"/>
    <col min="11016" max="11016" width="22.33203125" style="298" bestFit="1" customWidth="1"/>
    <col min="11017" max="11017" width="18.109375" style="298" bestFit="1" customWidth="1"/>
    <col min="11018" max="11264" width="8.88671875" style="298"/>
    <col min="11265" max="11265" width="16.6640625" style="298" bestFit="1" customWidth="1"/>
    <col min="11266" max="11267" width="27.6640625" style="298" bestFit="1" customWidth="1"/>
    <col min="11268" max="11268" width="13.88671875" style="298" bestFit="1" customWidth="1"/>
    <col min="11269" max="11269" width="9.6640625" style="298" bestFit="1" customWidth="1"/>
    <col min="11270" max="11271" width="13.88671875" style="298" bestFit="1" customWidth="1"/>
    <col min="11272" max="11272" width="22.33203125" style="298" bestFit="1" customWidth="1"/>
    <col min="11273" max="11273" width="18.109375" style="298" bestFit="1" customWidth="1"/>
    <col min="11274" max="11520" width="8.88671875" style="298"/>
    <col min="11521" max="11521" width="16.6640625" style="298" bestFit="1" customWidth="1"/>
    <col min="11522" max="11523" width="27.6640625" style="298" bestFit="1" customWidth="1"/>
    <col min="11524" max="11524" width="13.88671875" style="298" bestFit="1" customWidth="1"/>
    <col min="11525" max="11525" width="9.6640625" style="298" bestFit="1" customWidth="1"/>
    <col min="11526" max="11527" width="13.88671875" style="298" bestFit="1" customWidth="1"/>
    <col min="11528" max="11528" width="22.33203125" style="298" bestFit="1" customWidth="1"/>
    <col min="11529" max="11529" width="18.109375" style="298" bestFit="1" customWidth="1"/>
    <col min="11530" max="11776" width="8.88671875" style="298"/>
    <col min="11777" max="11777" width="16.6640625" style="298" bestFit="1" customWidth="1"/>
    <col min="11778" max="11779" width="27.6640625" style="298" bestFit="1" customWidth="1"/>
    <col min="11780" max="11780" width="13.88671875" style="298" bestFit="1" customWidth="1"/>
    <col min="11781" max="11781" width="9.6640625" style="298" bestFit="1" customWidth="1"/>
    <col min="11782" max="11783" width="13.88671875" style="298" bestFit="1" customWidth="1"/>
    <col min="11784" max="11784" width="22.33203125" style="298" bestFit="1" customWidth="1"/>
    <col min="11785" max="11785" width="18.109375" style="298" bestFit="1" customWidth="1"/>
    <col min="11786" max="12032" width="8.88671875" style="298"/>
    <col min="12033" max="12033" width="16.6640625" style="298" bestFit="1" customWidth="1"/>
    <col min="12034" max="12035" width="27.6640625" style="298" bestFit="1" customWidth="1"/>
    <col min="12036" max="12036" width="13.88671875" style="298" bestFit="1" customWidth="1"/>
    <col min="12037" max="12037" width="9.6640625" style="298" bestFit="1" customWidth="1"/>
    <col min="12038" max="12039" width="13.88671875" style="298" bestFit="1" customWidth="1"/>
    <col min="12040" max="12040" width="22.33203125" style="298" bestFit="1" customWidth="1"/>
    <col min="12041" max="12041" width="18.109375" style="298" bestFit="1" customWidth="1"/>
    <col min="12042" max="12288" width="8.88671875" style="298"/>
    <col min="12289" max="12289" width="16.6640625" style="298" bestFit="1" customWidth="1"/>
    <col min="12290" max="12291" width="27.6640625" style="298" bestFit="1" customWidth="1"/>
    <col min="12292" max="12292" width="13.88671875" style="298" bestFit="1" customWidth="1"/>
    <col min="12293" max="12293" width="9.6640625" style="298" bestFit="1" customWidth="1"/>
    <col min="12294" max="12295" width="13.88671875" style="298" bestFit="1" customWidth="1"/>
    <col min="12296" max="12296" width="22.33203125" style="298" bestFit="1" customWidth="1"/>
    <col min="12297" max="12297" width="18.109375" style="298" bestFit="1" customWidth="1"/>
    <col min="12298" max="12544" width="8.88671875" style="298"/>
    <col min="12545" max="12545" width="16.6640625" style="298" bestFit="1" customWidth="1"/>
    <col min="12546" max="12547" width="27.6640625" style="298" bestFit="1" customWidth="1"/>
    <col min="12548" max="12548" width="13.88671875" style="298" bestFit="1" customWidth="1"/>
    <col min="12549" max="12549" width="9.6640625" style="298" bestFit="1" customWidth="1"/>
    <col min="12550" max="12551" width="13.88671875" style="298" bestFit="1" customWidth="1"/>
    <col min="12552" max="12552" width="22.33203125" style="298" bestFit="1" customWidth="1"/>
    <col min="12553" max="12553" width="18.109375" style="298" bestFit="1" customWidth="1"/>
    <col min="12554" max="12800" width="8.88671875" style="298"/>
    <col min="12801" max="12801" width="16.6640625" style="298" bestFit="1" customWidth="1"/>
    <col min="12802" max="12803" width="27.6640625" style="298" bestFit="1" customWidth="1"/>
    <col min="12804" max="12804" width="13.88671875" style="298" bestFit="1" customWidth="1"/>
    <col min="12805" max="12805" width="9.6640625" style="298" bestFit="1" customWidth="1"/>
    <col min="12806" max="12807" width="13.88671875" style="298" bestFit="1" customWidth="1"/>
    <col min="12808" max="12808" width="22.33203125" style="298" bestFit="1" customWidth="1"/>
    <col min="12809" max="12809" width="18.109375" style="298" bestFit="1" customWidth="1"/>
    <col min="12810" max="13056" width="8.88671875" style="298"/>
    <col min="13057" max="13057" width="16.6640625" style="298" bestFit="1" customWidth="1"/>
    <col min="13058" max="13059" width="27.6640625" style="298" bestFit="1" customWidth="1"/>
    <col min="13060" max="13060" width="13.88671875" style="298" bestFit="1" customWidth="1"/>
    <col min="13061" max="13061" width="9.6640625" style="298" bestFit="1" customWidth="1"/>
    <col min="13062" max="13063" width="13.88671875" style="298" bestFit="1" customWidth="1"/>
    <col min="13064" max="13064" width="22.33203125" style="298" bestFit="1" customWidth="1"/>
    <col min="13065" max="13065" width="18.109375" style="298" bestFit="1" customWidth="1"/>
    <col min="13066" max="13312" width="8.88671875" style="298"/>
    <col min="13313" max="13313" width="16.6640625" style="298" bestFit="1" customWidth="1"/>
    <col min="13314" max="13315" width="27.6640625" style="298" bestFit="1" customWidth="1"/>
    <col min="13316" max="13316" width="13.88671875" style="298" bestFit="1" customWidth="1"/>
    <col min="13317" max="13317" width="9.6640625" style="298" bestFit="1" customWidth="1"/>
    <col min="13318" max="13319" width="13.88671875" style="298" bestFit="1" customWidth="1"/>
    <col min="13320" max="13320" width="22.33203125" style="298" bestFit="1" customWidth="1"/>
    <col min="13321" max="13321" width="18.109375" style="298" bestFit="1" customWidth="1"/>
    <col min="13322" max="13568" width="8.88671875" style="298"/>
    <col min="13569" max="13569" width="16.6640625" style="298" bestFit="1" customWidth="1"/>
    <col min="13570" max="13571" width="27.6640625" style="298" bestFit="1" customWidth="1"/>
    <col min="13572" max="13572" width="13.88671875" style="298" bestFit="1" customWidth="1"/>
    <col min="13573" max="13573" width="9.6640625" style="298" bestFit="1" customWidth="1"/>
    <col min="13574" max="13575" width="13.88671875" style="298" bestFit="1" customWidth="1"/>
    <col min="13576" max="13576" width="22.33203125" style="298" bestFit="1" customWidth="1"/>
    <col min="13577" max="13577" width="18.109375" style="298" bestFit="1" customWidth="1"/>
    <col min="13578" max="13824" width="8.88671875" style="298"/>
    <col min="13825" max="13825" width="16.6640625" style="298" bestFit="1" customWidth="1"/>
    <col min="13826" max="13827" width="27.6640625" style="298" bestFit="1" customWidth="1"/>
    <col min="13828" max="13828" width="13.88671875" style="298" bestFit="1" customWidth="1"/>
    <col min="13829" max="13829" width="9.6640625" style="298" bestFit="1" customWidth="1"/>
    <col min="13830" max="13831" width="13.88671875" style="298" bestFit="1" customWidth="1"/>
    <col min="13832" max="13832" width="22.33203125" style="298" bestFit="1" customWidth="1"/>
    <col min="13833" max="13833" width="18.109375" style="298" bestFit="1" customWidth="1"/>
    <col min="13834" max="14080" width="8.88671875" style="298"/>
    <col min="14081" max="14081" width="16.6640625" style="298" bestFit="1" customWidth="1"/>
    <col min="14082" max="14083" width="27.6640625" style="298" bestFit="1" customWidth="1"/>
    <col min="14084" max="14084" width="13.88671875" style="298" bestFit="1" customWidth="1"/>
    <col min="14085" max="14085" width="9.6640625" style="298" bestFit="1" customWidth="1"/>
    <col min="14086" max="14087" width="13.88671875" style="298" bestFit="1" customWidth="1"/>
    <col min="14088" max="14088" width="22.33203125" style="298" bestFit="1" customWidth="1"/>
    <col min="14089" max="14089" width="18.109375" style="298" bestFit="1" customWidth="1"/>
    <col min="14090" max="14336" width="8.88671875" style="298"/>
    <col min="14337" max="14337" width="16.6640625" style="298" bestFit="1" customWidth="1"/>
    <col min="14338" max="14339" width="27.6640625" style="298" bestFit="1" customWidth="1"/>
    <col min="14340" max="14340" width="13.88671875" style="298" bestFit="1" customWidth="1"/>
    <col min="14341" max="14341" width="9.6640625" style="298" bestFit="1" customWidth="1"/>
    <col min="14342" max="14343" width="13.88671875" style="298" bestFit="1" customWidth="1"/>
    <col min="14344" max="14344" width="22.33203125" style="298" bestFit="1" customWidth="1"/>
    <col min="14345" max="14345" width="18.109375" style="298" bestFit="1" customWidth="1"/>
    <col min="14346" max="14592" width="8.88671875" style="298"/>
    <col min="14593" max="14593" width="16.6640625" style="298" bestFit="1" customWidth="1"/>
    <col min="14594" max="14595" width="27.6640625" style="298" bestFit="1" customWidth="1"/>
    <col min="14596" max="14596" width="13.88671875" style="298" bestFit="1" customWidth="1"/>
    <col min="14597" max="14597" width="9.6640625" style="298" bestFit="1" customWidth="1"/>
    <col min="14598" max="14599" width="13.88671875" style="298" bestFit="1" customWidth="1"/>
    <col min="14600" max="14600" width="22.33203125" style="298" bestFit="1" customWidth="1"/>
    <col min="14601" max="14601" width="18.109375" style="298" bestFit="1" customWidth="1"/>
    <col min="14602" max="14848" width="8.88671875" style="298"/>
    <col min="14849" max="14849" width="16.6640625" style="298" bestFit="1" customWidth="1"/>
    <col min="14850" max="14851" width="27.6640625" style="298" bestFit="1" customWidth="1"/>
    <col min="14852" max="14852" width="13.88671875" style="298" bestFit="1" customWidth="1"/>
    <col min="14853" max="14853" width="9.6640625" style="298" bestFit="1" customWidth="1"/>
    <col min="14854" max="14855" width="13.88671875" style="298" bestFit="1" customWidth="1"/>
    <col min="14856" max="14856" width="22.33203125" style="298" bestFit="1" customWidth="1"/>
    <col min="14857" max="14857" width="18.109375" style="298" bestFit="1" customWidth="1"/>
    <col min="14858" max="15104" width="8.88671875" style="298"/>
    <col min="15105" max="15105" width="16.6640625" style="298" bestFit="1" customWidth="1"/>
    <col min="15106" max="15107" width="27.6640625" style="298" bestFit="1" customWidth="1"/>
    <col min="15108" max="15108" width="13.88671875" style="298" bestFit="1" customWidth="1"/>
    <col min="15109" max="15109" width="9.6640625" style="298" bestFit="1" customWidth="1"/>
    <col min="15110" max="15111" width="13.88671875" style="298" bestFit="1" customWidth="1"/>
    <col min="15112" max="15112" width="22.33203125" style="298" bestFit="1" customWidth="1"/>
    <col min="15113" max="15113" width="18.109375" style="298" bestFit="1" customWidth="1"/>
    <col min="15114" max="15360" width="8.88671875" style="298"/>
    <col min="15361" max="15361" width="16.6640625" style="298" bestFit="1" customWidth="1"/>
    <col min="15362" max="15363" width="27.6640625" style="298" bestFit="1" customWidth="1"/>
    <col min="15364" max="15364" width="13.88671875" style="298" bestFit="1" customWidth="1"/>
    <col min="15365" max="15365" width="9.6640625" style="298" bestFit="1" customWidth="1"/>
    <col min="15366" max="15367" width="13.88671875" style="298" bestFit="1" customWidth="1"/>
    <col min="15368" max="15368" width="22.33203125" style="298" bestFit="1" customWidth="1"/>
    <col min="15369" max="15369" width="18.109375" style="298" bestFit="1" customWidth="1"/>
    <col min="15370" max="15616" width="8.88671875" style="298"/>
    <col min="15617" max="15617" width="16.6640625" style="298" bestFit="1" customWidth="1"/>
    <col min="15618" max="15619" width="27.6640625" style="298" bestFit="1" customWidth="1"/>
    <col min="15620" max="15620" width="13.88671875" style="298" bestFit="1" customWidth="1"/>
    <col min="15621" max="15621" width="9.6640625" style="298" bestFit="1" customWidth="1"/>
    <col min="15622" max="15623" width="13.88671875" style="298" bestFit="1" customWidth="1"/>
    <col min="15624" max="15624" width="22.33203125" style="298" bestFit="1" customWidth="1"/>
    <col min="15625" max="15625" width="18.109375" style="298" bestFit="1" customWidth="1"/>
    <col min="15626" max="15872" width="8.88671875" style="298"/>
    <col min="15873" max="15873" width="16.6640625" style="298" bestFit="1" customWidth="1"/>
    <col min="15874" max="15875" width="27.6640625" style="298" bestFit="1" customWidth="1"/>
    <col min="15876" max="15876" width="13.88671875" style="298" bestFit="1" customWidth="1"/>
    <col min="15877" max="15877" width="9.6640625" style="298" bestFit="1" customWidth="1"/>
    <col min="15878" max="15879" width="13.88671875" style="298" bestFit="1" customWidth="1"/>
    <col min="15880" max="15880" width="22.33203125" style="298" bestFit="1" customWidth="1"/>
    <col min="15881" max="15881" width="18.109375" style="298" bestFit="1" customWidth="1"/>
    <col min="15882" max="16128" width="8.88671875" style="298"/>
    <col min="16129" max="16129" width="16.6640625" style="298" bestFit="1" customWidth="1"/>
    <col min="16130" max="16131" width="27.6640625" style="298" bestFit="1" customWidth="1"/>
    <col min="16132" max="16132" width="13.88671875" style="298" bestFit="1" customWidth="1"/>
    <col min="16133" max="16133" width="9.6640625" style="298" bestFit="1" customWidth="1"/>
    <col min="16134" max="16135" width="13.88671875" style="298" bestFit="1" customWidth="1"/>
    <col min="16136" max="16136" width="22.33203125" style="298" bestFit="1" customWidth="1"/>
    <col min="16137" max="16137" width="18.109375" style="298" bestFit="1" customWidth="1"/>
    <col min="16138" max="16384" width="8.88671875" style="298"/>
  </cols>
  <sheetData>
    <row r="1" spans="1:9" ht="16.2" customHeight="1">
      <c r="A1" s="483" t="s">
        <v>746</v>
      </c>
      <c r="B1" s="483"/>
      <c r="C1" s="483"/>
      <c r="D1" s="483"/>
      <c r="E1" s="483"/>
      <c r="F1" s="483"/>
      <c r="G1" s="483"/>
      <c r="H1" s="483"/>
      <c r="I1" s="483"/>
    </row>
    <row r="2" spans="1:9" ht="18" customHeight="1">
      <c r="A2" s="488" t="s">
        <v>747</v>
      </c>
      <c r="B2" s="488"/>
      <c r="C2" s="488"/>
      <c r="D2" s="488"/>
      <c r="E2" s="488"/>
      <c r="F2" s="488"/>
      <c r="G2" s="488"/>
      <c r="H2" s="488"/>
      <c r="I2" s="488"/>
    </row>
    <row r="3" spans="1:9" ht="13.95" customHeight="1">
      <c r="A3" s="299"/>
    </row>
    <row r="4" spans="1:9" ht="13.95" customHeight="1">
      <c r="A4" s="300" t="s">
        <v>646</v>
      </c>
      <c r="B4" s="484" t="s">
        <v>647</v>
      </c>
      <c r="C4" s="485"/>
      <c r="D4" s="484" t="s">
        <v>648</v>
      </c>
      <c r="E4" s="485"/>
      <c r="F4" s="484" t="s">
        <v>656</v>
      </c>
      <c r="G4" s="486"/>
      <c r="H4" s="486"/>
      <c r="I4" s="485"/>
    </row>
    <row r="5" spans="1:9" ht="13.95" customHeight="1">
      <c r="A5" s="300" t="s">
        <v>624</v>
      </c>
      <c r="B5" s="300" t="s">
        <v>651</v>
      </c>
      <c r="C5" s="300" t="s">
        <v>748</v>
      </c>
      <c r="D5" s="300" t="s">
        <v>652</v>
      </c>
      <c r="E5" s="300" t="s">
        <v>653</v>
      </c>
      <c r="F5" s="300" t="s">
        <v>654</v>
      </c>
      <c r="G5" s="300" t="s">
        <v>655</v>
      </c>
      <c r="H5" s="300" t="s">
        <v>656</v>
      </c>
      <c r="I5" s="300" t="s">
        <v>657</v>
      </c>
    </row>
    <row r="6" spans="1:9" ht="16.2" customHeight="1">
      <c r="A6" s="301" t="s">
        <v>658</v>
      </c>
      <c r="B6" s="302">
        <v>190524</v>
      </c>
      <c r="C6" s="302">
        <v>206579</v>
      </c>
      <c r="D6" s="302">
        <v>16055</v>
      </c>
      <c r="E6" s="302">
        <v>8.4</v>
      </c>
      <c r="F6" s="302">
        <v>16155</v>
      </c>
      <c r="G6" s="302">
        <v>16734</v>
      </c>
      <c r="H6" s="302">
        <v>-579</v>
      </c>
      <c r="I6" s="302">
        <v>16634</v>
      </c>
    </row>
    <row r="7" spans="1:9" ht="16.2" customHeight="1">
      <c r="A7" s="301" t="s">
        <v>659</v>
      </c>
      <c r="B7" s="302">
        <v>39822</v>
      </c>
      <c r="C7" s="302">
        <v>40169</v>
      </c>
      <c r="D7" s="302">
        <v>347</v>
      </c>
      <c r="E7" s="302">
        <v>0.9</v>
      </c>
      <c r="F7" s="302">
        <v>2937</v>
      </c>
      <c r="G7" s="302">
        <v>4105</v>
      </c>
      <c r="H7" s="302">
        <v>-1168</v>
      </c>
      <c r="I7" s="302">
        <v>1515</v>
      </c>
    </row>
    <row r="8" spans="1:9" ht="16.2" customHeight="1">
      <c r="A8" s="301" t="s">
        <v>660</v>
      </c>
      <c r="B8" s="302">
        <v>11634</v>
      </c>
      <c r="C8" s="302">
        <v>11854</v>
      </c>
      <c r="D8" s="302">
        <v>220</v>
      </c>
      <c r="E8" s="302">
        <v>1.9</v>
      </c>
      <c r="F8" s="302">
        <v>885</v>
      </c>
      <c r="G8" s="302">
        <v>1252</v>
      </c>
      <c r="H8" s="302">
        <v>-367</v>
      </c>
      <c r="I8" s="302">
        <v>587</v>
      </c>
    </row>
    <row r="9" spans="1:9" ht="16.2" customHeight="1">
      <c r="A9" s="301" t="s">
        <v>661</v>
      </c>
      <c r="B9" s="302">
        <v>25627</v>
      </c>
      <c r="C9" s="302">
        <v>25627</v>
      </c>
      <c r="D9" s="302">
        <v>0</v>
      </c>
      <c r="E9" s="302">
        <v>0</v>
      </c>
      <c r="F9" s="302">
        <v>1594</v>
      </c>
      <c r="G9" s="302">
        <v>2593</v>
      </c>
      <c r="H9" s="302">
        <v>-999</v>
      </c>
      <c r="I9" s="302">
        <v>999</v>
      </c>
    </row>
    <row r="10" spans="1:9" ht="16.2" customHeight="1">
      <c r="A10" s="301" t="s">
        <v>662</v>
      </c>
      <c r="B10" s="302">
        <v>26853</v>
      </c>
      <c r="C10" s="302">
        <v>26633</v>
      </c>
      <c r="D10" s="302">
        <v>-220</v>
      </c>
      <c r="E10" s="302">
        <v>-0.8</v>
      </c>
      <c r="F10" s="302">
        <v>1765</v>
      </c>
      <c r="G10" s="302">
        <v>3111</v>
      </c>
      <c r="H10" s="302">
        <v>-1346</v>
      </c>
      <c r="I10" s="302">
        <v>1126</v>
      </c>
    </row>
    <row r="11" spans="1:9" ht="16.2" customHeight="1">
      <c r="A11" s="301" t="s">
        <v>663</v>
      </c>
      <c r="B11" s="302">
        <v>18083</v>
      </c>
      <c r="C11" s="302">
        <v>18083</v>
      </c>
      <c r="D11" s="302">
        <v>0</v>
      </c>
      <c r="E11" s="302">
        <v>0</v>
      </c>
      <c r="F11" s="302">
        <v>977</v>
      </c>
      <c r="G11" s="302">
        <v>1890</v>
      </c>
      <c r="H11" s="302">
        <v>-913</v>
      </c>
      <c r="I11" s="302">
        <v>913</v>
      </c>
    </row>
    <row r="12" spans="1:9" ht="16.2" customHeight="1">
      <c r="A12" s="301" t="s">
        <v>664</v>
      </c>
      <c r="B12" s="302">
        <v>46380</v>
      </c>
      <c r="C12" s="302">
        <v>45755</v>
      </c>
      <c r="D12" s="302">
        <v>-625</v>
      </c>
      <c r="E12" s="302">
        <v>-1.3</v>
      </c>
      <c r="F12" s="302">
        <v>3269</v>
      </c>
      <c r="G12" s="302">
        <v>5421</v>
      </c>
      <c r="H12" s="302">
        <v>-2152</v>
      </c>
      <c r="I12" s="302">
        <v>1527</v>
      </c>
    </row>
    <row r="13" spans="1:9" ht="16.2" customHeight="1">
      <c r="A13" s="301" t="s">
        <v>635</v>
      </c>
      <c r="B13" s="302">
        <v>19832</v>
      </c>
      <c r="C13" s="302">
        <v>19833</v>
      </c>
      <c r="D13" s="302">
        <v>1</v>
      </c>
      <c r="E13" s="302">
        <v>0</v>
      </c>
      <c r="F13" s="302">
        <v>1232</v>
      </c>
      <c r="G13" s="302">
        <v>2046</v>
      </c>
      <c r="H13" s="302">
        <v>-814</v>
      </c>
      <c r="I13" s="302">
        <v>815</v>
      </c>
    </row>
    <row r="14" spans="1:9" ht="16.2" customHeight="1">
      <c r="A14" s="301" t="s">
        <v>665</v>
      </c>
      <c r="B14" s="302">
        <v>30842</v>
      </c>
      <c r="C14" s="302">
        <v>28927</v>
      </c>
      <c r="D14" s="302">
        <v>-1915</v>
      </c>
      <c r="E14" s="302">
        <v>-6.2</v>
      </c>
      <c r="F14" s="302">
        <v>2407</v>
      </c>
      <c r="G14" s="302">
        <v>3031</v>
      </c>
      <c r="H14" s="302">
        <v>-624</v>
      </c>
      <c r="I14" s="302">
        <v>-1291</v>
      </c>
    </row>
    <row r="15" spans="1:9" ht="16.2" customHeight="1">
      <c r="A15" s="301" t="s">
        <v>666</v>
      </c>
      <c r="B15" s="302">
        <v>171805</v>
      </c>
      <c r="C15" s="302">
        <v>193003</v>
      </c>
      <c r="D15" s="302">
        <v>21198</v>
      </c>
      <c r="E15" s="302">
        <v>12.3</v>
      </c>
      <c r="F15" s="302">
        <v>9801</v>
      </c>
      <c r="G15" s="302">
        <v>21333</v>
      </c>
      <c r="H15" s="302">
        <v>-11532</v>
      </c>
      <c r="I15" s="302">
        <v>32730</v>
      </c>
    </row>
    <row r="16" spans="1:9" ht="16.2" customHeight="1">
      <c r="A16" s="301" t="s">
        <v>667</v>
      </c>
      <c r="B16" s="302">
        <v>302284</v>
      </c>
      <c r="C16" s="302">
        <v>324227</v>
      </c>
      <c r="D16" s="302">
        <v>21943</v>
      </c>
      <c r="E16" s="302">
        <v>7.3</v>
      </c>
      <c r="F16" s="302">
        <v>20298</v>
      </c>
      <c r="G16" s="302">
        <v>27110</v>
      </c>
      <c r="H16" s="302">
        <v>-6812</v>
      </c>
      <c r="I16" s="302">
        <v>28755</v>
      </c>
    </row>
    <row r="17" spans="1:9" ht="16.2" customHeight="1">
      <c r="A17" s="301" t="s">
        <v>668</v>
      </c>
      <c r="B17" s="302">
        <v>96288</v>
      </c>
      <c r="C17" s="302">
        <v>99452</v>
      </c>
      <c r="D17" s="302">
        <v>3164</v>
      </c>
      <c r="E17" s="302">
        <v>3.3</v>
      </c>
      <c r="F17" s="302">
        <v>6972</v>
      </c>
      <c r="G17" s="302">
        <v>9746</v>
      </c>
      <c r="H17" s="302">
        <v>-2774</v>
      </c>
      <c r="I17" s="302">
        <v>5938</v>
      </c>
    </row>
    <row r="18" spans="1:9" ht="16.2" customHeight="1">
      <c r="A18" s="301" t="s">
        <v>669</v>
      </c>
      <c r="B18" s="302">
        <v>258327</v>
      </c>
      <c r="C18" s="302">
        <v>287040</v>
      </c>
      <c r="D18" s="302">
        <v>28713</v>
      </c>
      <c r="E18" s="302">
        <v>11.1</v>
      </c>
      <c r="F18" s="302">
        <v>24924</v>
      </c>
      <c r="G18" s="302">
        <v>18788</v>
      </c>
      <c r="H18" s="302">
        <v>6136</v>
      </c>
      <c r="I18" s="302">
        <v>22577</v>
      </c>
    </row>
    <row r="19" spans="1:9" ht="16.2" customHeight="1">
      <c r="A19" s="301" t="s">
        <v>670</v>
      </c>
      <c r="B19" s="302">
        <v>89689</v>
      </c>
      <c r="C19" s="302">
        <v>92870</v>
      </c>
      <c r="D19" s="302">
        <v>3181</v>
      </c>
      <c r="E19" s="302">
        <v>3.5</v>
      </c>
      <c r="F19" s="302">
        <v>6630</v>
      </c>
      <c r="G19" s="302">
        <v>9143</v>
      </c>
      <c r="H19" s="302">
        <v>-2513</v>
      </c>
      <c r="I19" s="302">
        <v>5694</v>
      </c>
    </row>
    <row r="20" spans="1:9" ht="16.2" customHeight="1">
      <c r="A20" s="301" t="s">
        <v>641</v>
      </c>
      <c r="B20" s="302">
        <v>10672</v>
      </c>
      <c r="C20" s="302">
        <v>10695</v>
      </c>
      <c r="D20" s="302">
        <v>23</v>
      </c>
      <c r="E20" s="302">
        <v>0.2</v>
      </c>
      <c r="F20" s="302">
        <v>749</v>
      </c>
      <c r="G20" s="302">
        <v>921</v>
      </c>
      <c r="H20" s="302">
        <v>-172</v>
      </c>
      <c r="I20" s="302">
        <v>195</v>
      </c>
    </row>
    <row r="21" spans="1:9" ht="16.2" customHeight="1">
      <c r="A21" s="301" t="s">
        <v>671</v>
      </c>
      <c r="B21" s="302">
        <v>77380</v>
      </c>
      <c r="C21" s="302">
        <v>81423</v>
      </c>
      <c r="D21" s="302">
        <v>4043</v>
      </c>
      <c r="E21" s="302">
        <v>5.2</v>
      </c>
      <c r="F21" s="302">
        <v>4741</v>
      </c>
      <c r="G21" s="302">
        <v>8425</v>
      </c>
      <c r="H21" s="302">
        <v>-3684</v>
      </c>
      <c r="I21" s="302">
        <v>7727</v>
      </c>
    </row>
    <row r="22" spans="1:9" ht="16.2" customHeight="1">
      <c r="A22" s="301" t="s">
        <v>672</v>
      </c>
      <c r="B22" s="302">
        <v>23695</v>
      </c>
      <c r="C22" s="302">
        <v>23695</v>
      </c>
      <c r="D22" s="302">
        <v>0</v>
      </c>
      <c r="E22" s="302">
        <v>0</v>
      </c>
      <c r="F22" s="302">
        <v>1520</v>
      </c>
      <c r="G22" s="302">
        <v>2610</v>
      </c>
      <c r="H22" s="302">
        <v>-1090</v>
      </c>
      <c r="I22" s="302">
        <v>1090</v>
      </c>
    </row>
    <row r="23" spans="1:9" ht="16.2" customHeight="1">
      <c r="A23" s="301" t="s">
        <v>673</v>
      </c>
      <c r="B23" s="302">
        <v>163123</v>
      </c>
      <c r="C23" s="302">
        <v>166447</v>
      </c>
      <c r="D23" s="302">
        <v>3324</v>
      </c>
      <c r="E23" s="302">
        <v>2</v>
      </c>
      <c r="F23" s="302">
        <v>13756</v>
      </c>
      <c r="G23" s="302">
        <v>15513</v>
      </c>
      <c r="H23" s="302">
        <v>-1757</v>
      </c>
      <c r="I23" s="302">
        <v>5081</v>
      </c>
    </row>
    <row r="24" spans="1:9" ht="16.2" customHeight="1">
      <c r="A24" s="301" t="s">
        <v>674</v>
      </c>
      <c r="B24" s="302">
        <v>94966</v>
      </c>
      <c r="C24" s="302">
        <v>105805</v>
      </c>
      <c r="D24" s="302">
        <v>10839</v>
      </c>
      <c r="E24" s="302">
        <v>11.4</v>
      </c>
      <c r="F24" s="302">
        <v>6342</v>
      </c>
      <c r="G24" s="302">
        <v>10109</v>
      </c>
      <c r="H24" s="302">
        <v>-3767</v>
      </c>
      <c r="I24" s="302">
        <v>14606</v>
      </c>
    </row>
    <row r="25" spans="1:9" ht="16.2" customHeight="1">
      <c r="A25" s="301" t="s">
        <v>675</v>
      </c>
      <c r="B25" s="302">
        <v>34330</v>
      </c>
      <c r="C25" s="302">
        <v>35411</v>
      </c>
      <c r="D25" s="302">
        <v>1081</v>
      </c>
      <c r="E25" s="302">
        <v>3.1</v>
      </c>
      <c r="F25" s="302">
        <v>2067</v>
      </c>
      <c r="G25" s="302">
        <v>4280</v>
      </c>
      <c r="H25" s="302">
        <v>-2213</v>
      </c>
      <c r="I25" s="302">
        <v>3294</v>
      </c>
    </row>
    <row r="26" spans="1:9" ht="16.2" customHeight="1">
      <c r="A26" s="301" t="s">
        <v>637</v>
      </c>
      <c r="B26" s="302">
        <v>12778</v>
      </c>
      <c r="C26" s="302">
        <v>11962</v>
      </c>
      <c r="D26" s="302">
        <v>-816</v>
      </c>
      <c r="E26" s="302">
        <v>-6.4</v>
      </c>
      <c r="F26" s="302">
        <v>943</v>
      </c>
      <c r="G26" s="302">
        <v>1386</v>
      </c>
      <c r="H26" s="302">
        <v>-443</v>
      </c>
      <c r="I26" s="302">
        <v>-373</v>
      </c>
    </row>
    <row r="27" spans="1:9" ht="16.2" customHeight="1">
      <c r="A27" s="301" t="s">
        <v>676</v>
      </c>
      <c r="B27" s="302">
        <v>13650</v>
      </c>
      <c r="C27" s="302">
        <v>14812</v>
      </c>
      <c r="D27" s="302">
        <v>1162</v>
      </c>
      <c r="E27" s="302">
        <v>8.5</v>
      </c>
      <c r="F27" s="302">
        <v>825</v>
      </c>
      <c r="G27" s="302">
        <v>1624</v>
      </c>
      <c r="H27" s="302">
        <v>-799</v>
      </c>
      <c r="I27" s="302">
        <v>1961</v>
      </c>
    </row>
    <row r="28" spans="1:9" ht="16.2" customHeight="1">
      <c r="A28" s="301" t="s">
        <v>677</v>
      </c>
      <c r="B28" s="302">
        <v>100067</v>
      </c>
      <c r="C28" s="302">
        <v>100170</v>
      </c>
      <c r="D28" s="302">
        <v>103</v>
      </c>
      <c r="E28" s="302">
        <v>0.1</v>
      </c>
      <c r="F28" s="302">
        <v>7931</v>
      </c>
      <c r="G28" s="302">
        <v>10357</v>
      </c>
      <c r="H28" s="302">
        <v>-2426</v>
      </c>
      <c r="I28" s="302">
        <v>2529</v>
      </c>
    </row>
    <row r="29" spans="1:9" ht="16.2" customHeight="1">
      <c r="A29" s="301" t="s">
        <v>678</v>
      </c>
      <c r="B29" s="302">
        <v>56904</v>
      </c>
      <c r="C29" s="302">
        <v>56904</v>
      </c>
      <c r="D29" s="302">
        <v>0</v>
      </c>
      <c r="E29" s="302">
        <v>0</v>
      </c>
      <c r="F29" s="302">
        <v>4500</v>
      </c>
      <c r="G29" s="302">
        <v>5880</v>
      </c>
      <c r="H29" s="302">
        <v>-1380</v>
      </c>
      <c r="I29" s="302">
        <v>1380</v>
      </c>
    </row>
    <row r="30" spans="1:9" ht="16.2" customHeight="1">
      <c r="A30" s="301" t="s">
        <v>679</v>
      </c>
      <c r="B30" s="302">
        <v>104085</v>
      </c>
      <c r="C30" s="302">
        <v>104109</v>
      </c>
      <c r="D30" s="302">
        <v>24</v>
      </c>
      <c r="E30" s="302">
        <v>0</v>
      </c>
      <c r="F30" s="302">
        <v>10782</v>
      </c>
      <c r="G30" s="302">
        <v>8012</v>
      </c>
      <c r="H30" s="302">
        <v>2770</v>
      </c>
      <c r="I30" s="302">
        <v>-2746</v>
      </c>
    </row>
    <row r="31" spans="1:9" ht="16.2" customHeight="1">
      <c r="A31" s="301" t="s">
        <v>680</v>
      </c>
      <c r="B31" s="302">
        <v>329760</v>
      </c>
      <c r="C31" s="302">
        <v>329764</v>
      </c>
      <c r="D31" s="302">
        <v>4</v>
      </c>
      <c r="E31" s="302">
        <v>0</v>
      </c>
      <c r="F31" s="302">
        <v>29131</v>
      </c>
      <c r="G31" s="302">
        <v>23693</v>
      </c>
      <c r="H31" s="302">
        <v>5438</v>
      </c>
      <c r="I31" s="302">
        <v>-5434</v>
      </c>
    </row>
    <row r="32" spans="1:9" ht="16.2" customHeight="1">
      <c r="A32" s="301" t="s">
        <v>681</v>
      </c>
      <c r="B32" s="302">
        <v>33158</v>
      </c>
      <c r="C32" s="302">
        <v>36687</v>
      </c>
      <c r="D32" s="302">
        <v>3529</v>
      </c>
      <c r="E32" s="302">
        <v>10.6</v>
      </c>
      <c r="F32" s="302">
        <v>2479</v>
      </c>
      <c r="G32" s="302">
        <v>2931</v>
      </c>
      <c r="H32" s="302">
        <v>-452</v>
      </c>
      <c r="I32" s="302">
        <v>3981</v>
      </c>
    </row>
    <row r="33" spans="1:9" ht="16.2" customHeight="1">
      <c r="A33" s="301" t="s">
        <v>634</v>
      </c>
      <c r="B33" s="302">
        <v>40069</v>
      </c>
      <c r="C33" s="302">
        <v>40885</v>
      </c>
      <c r="D33" s="302">
        <v>816</v>
      </c>
      <c r="E33" s="302">
        <v>2</v>
      </c>
      <c r="F33" s="302">
        <v>2775</v>
      </c>
      <c r="G33" s="302">
        <v>3842</v>
      </c>
      <c r="H33" s="302">
        <v>-1067</v>
      </c>
      <c r="I33" s="302">
        <v>1883</v>
      </c>
    </row>
    <row r="34" spans="1:9" ht="16.2" customHeight="1">
      <c r="A34" s="301" t="s">
        <v>682</v>
      </c>
      <c r="B34" s="302">
        <v>180032</v>
      </c>
      <c r="C34" s="302">
        <v>186986</v>
      </c>
      <c r="D34" s="302">
        <v>6954</v>
      </c>
      <c r="E34" s="302">
        <v>3.9</v>
      </c>
      <c r="F34" s="302">
        <v>14329</v>
      </c>
      <c r="G34" s="302">
        <v>17150</v>
      </c>
      <c r="H34" s="302">
        <v>-2821</v>
      </c>
      <c r="I34" s="302">
        <v>9775</v>
      </c>
    </row>
    <row r="35" spans="1:9" ht="16.2" customHeight="1">
      <c r="A35" s="301" t="s">
        <v>683</v>
      </c>
      <c r="B35" s="302">
        <v>49459</v>
      </c>
      <c r="C35" s="302">
        <v>53084</v>
      </c>
      <c r="D35" s="302">
        <v>3625</v>
      </c>
      <c r="E35" s="302">
        <v>7.3</v>
      </c>
      <c r="F35" s="302">
        <v>3622</v>
      </c>
      <c r="G35" s="302">
        <v>4967</v>
      </c>
      <c r="H35" s="302">
        <v>-1345</v>
      </c>
      <c r="I35" s="302">
        <v>4970</v>
      </c>
    </row>
    <row r="36" spans="1:9" ht="16.2" customHeight="1">
      <c r="A36" s="301" t="s">
        <v>684</v>
      </c>
      <c r="B36" s="302">
        <v>58865</v>
      </c>
      <c r="C36" s="302">
        <v>58661</v>
      </c>
      <c r="D36" s="302">
        <v>-204</v>
      </c>
      <c r="E36" s="302">
        <v>-0.3</v>
      </c>
      <c r="F36" s="302">
        <v>5702</v>
      </c>
      <c r="G36" s="302">
        <v>4629</v>
      </c>
      <c r="H36" s="302">
        <v>1073</v>
      </c>
      <c r="I36" s="302">
        <v>-1277</v>
      </c>
    </row>
    <row r="37" spans="1:9" ht="16.2" customHeight="1">
      <c r="A37" s="301" t="s">
        <v>685</v>
      </c>
      <c r="B37" s="302">
        <v>366803</v>
      </c>
      <c r="C37" s="302">
        <v>399445</v>
      </c>
      <c r="D37" s="302">
        <v>32642</v>
      </c>
      <c r="E37" s="302">
        <v>8.9</v>
      </c>
      <c r="F37" s="302">
        <v>38119</v>
      </c>
      <c r="G37" s="302">
        <v>22721</v>
      </c>
      <c r="H37" s="302">
        <v>15398</v>
      </c>
      <c r="I37" s="302">
        <v>17244</v>
      </c>
    </row>
    <row r="38" spans="1:9" ht="16.2" customHeight="1">
      <c r="A38" s="301" t="s">
        <v>633</v>
      </c>
      <c r="B38" s="302">
        <v>43645</v>
      </c>
      <c r="C38" s="302">
        <v>38681</v>
      </c>
      <c r="D38" s="302">
        <v>-4964</v>
      </c>
      <c r="E38" s="302">
        <v>-11.4</v>
      </c>
      <c r="F38" s="302">
        <v>2768</v>
      </c>
      <c r="G38" s="302">
        <v>5051</v>
      </c>
      <c r="H38" s="302">
        <v>-2283</v>
      </c>
      <c r="I38" s="302">
        <v>-2681</v>
      </c>
    </row>
    <row r="39" spans="1:9" ht="16.2" customHeight="1">
      <c r="A39" s="301" t="s">
        <v>686</v>
      </c>
      <c r="B39" s="302">
        <v>423244</v>
      </c>
      <c r="C39" s="302">
        <v>450938</v>
      </c>
      <c r="D39" s="302">
        <v>27694</v>
      </c>
      <c r="E39" s="302">
        <v>6.5</v>
      </c>
      <c r="F39" s="302">
        <v>38648</v>
      </c>
      <c r="G39" s="302">
        <v>32927</v>
      </c>
      <c r="H39" s="302">
        <v>5721</v>
      </c>
      <c r="I39" s="302">
        <v>21973</v>
      </c>
    </row>
    <row r="40" spans="1:9" ht="16.2" customHeight="1">
      <c r="A40" s="301" t="s">
        <v>629</v>
      </c>
      <c r="B40" s="302">
        <v>80427</v>
      </c>
      <c r="C40" s="302">
        <v>87917</v>
      </c>
      <c r="D40" s="302">
        <v>7490</v>
      </c>
      <c r="E40" s="302">
        <v>9.3000000000000007</v>
      </c>
      <c r="F40" s="302">
        <v>6423</v>
      </c>
      <c r="G40" s="302">
        <v>7224</v>
      </c>
      <c r="H40" s="302">
        <v>-801</v>
      </c>
      <c r="I40" s="302">
        <v>8291</v>
      </c>
    </row>
    <row r="41" spans="1:9" ht="16.2" customHeight="1">
      <c r="A41" s="301" t="s">
        <v>687</v>
      </c>
      <c r="B41" s="302">
        <v>240357</v>
      </c>
      <c r="C41" s="302">
        <v>252388</v>
      </c>
      <c r="D41" s="302">
        <v>12031</v>
      </c>
      <c r="E41" s="302">
        <v>5</v>
      </c>
      <c r="F41" s="302">
        <v>20005</v>
      </c>
      <c r="G41" s="302">
        <v>21706</v>
      </c>
      <c r="H41" s="302">
        <v>-1701</v>
      </c>
      <c r="I41" s="302">
        <v>13732</v>
      </c>
    </row>
    <row r="42" spans="1:9" ht="16.2" customHeight="1">
      <c r="A42" s="301" t="s">
        <v>688</v>
      </c>
      <c r="B42" s="302">
        <v>12096</v>
      </c>
      <c r="C42" s="302">
        <v>12097</v>
      </c>
      <c r="D42" s="302">
        <v>1</v>
      </c>
      <c r="E42" s="302">
        <v>0</v>
      </c>
      <c r="F42" s="302">
        <v>693</v>
      </c>
      <c r="G42" s="302">
        <v>1130</v>
      </c>
      <c r="H42" s="302">
        <v>-437</v>
      </c>
      <c r="I42" s="302">
        <v>438</v>
      </c>
    </row>
    <row r="43" spans="1:9" ht="16.2" customHeight="1">
      <c r="A43" s="301" t="s">
        <v>689</v>
      </c>
      <c r="B43" s="302">
        <v>8948</v>
      </c>
      <c r="C43" s="302">
        <v>8952</v>
      </c>
      <c r="D43" s="302">
        <v>4</v>
      </c>
      <c r="E43" s="302">
        <v>0</v>
      </c>
      <c r="F43" s="302">
        <v>653</v>
      </c>
      <c r="G43" s="302">
        <v>944</v>
      </c>
      <c r="H43" s="302">
        <v>-291</v>
      </c>
      <c r="I43" s="302">
        <v>295</v>
      </c>
    </row>
    <row r="44" spans="1:9" ht="16.2" customHeight="1">
      <c r="A44" s="301" t="s">
        <v>690</v>
      </c>
      <c r="B44" s="302">
        <v>67621</v>
      </c>
      <c r="C44" s="302">
        <v>71739</v>
      </c>
      <c r="D44" s="302">
        <v>4118</v>
      </c>
      <c r="E44" s="302">
        <v>6.1</v>
      </c>
      <c r="F44" s="302">
        <v>4636</v>
      </c>
      <c r="G44" s="302">
        <v>6126</v>
      </c>
      <c r="H44" s="302">
        <v>-1490</v>
      </c>
      <c r="I44" s="302">
        <v>5608</v>
      </c>
    </row>
    <row r="45" spans="1:9" ht="16.2" customHeight="1">
      <c r="A45" s="301" t="s">
        <v>691</v>
      </c>
      <c r="B45" s="302">
        <v>21521</v>
      </c>
      <c r="C45" s="302">
        <v>21519</v>
      </c>
      <c r="D45" s="302">
        <v>-2</v>
      </c>
      <c r="E45" s="302">
        <v>0</v>
      </c>
      <c r="F45" s="302">
        <v>1640</v>
      </c>
      <c r="G45" s="302">
        <v>1913</v>
      </c>
      <c r="H45" s="302">
        <v>-273</v>
      </c>
      <c r="I45" s="302">
        <v>271</v>
      </c>
    </row>
    <row r="46" spans="1:9" ht="16.2" customHeight="1">
      <c r="A46" s="301" t="s">
        <v>692</v>
      </c>
      <c r="B46" s="302">
        <v>572478</v>
      </c>
      <c r="C46" s="302">
        <v>598603</v>
      </c>
      <c r="D46" s="302">
        <v>26125</v>
      </c>
      <c r="E46" s="302">
        <v>4.5999999999999996</v>
      </c>
      <c r="F46" s="302">
        <v>47012</v>
      </c>
      <c r="G46" s="302">
        <v>43338</v>
      </c>
      <c r="H46" s="302">
        <v>3674</v>
      </c>
      <c r="I46" s="302">
        <v>22451</v>
      </c>
    </row>
    <row r="47" spans="1:9" ht="16.2" customHeight="1">
      <c r="A47" s="301" t="s">
        <v>693</v>
      </c>
      <c r="B47" s="302">
        <v>47333</v>
      </c>
      <c r="C47" s="302">
        <v>44918</v>
      </c>
      <c r="D47" s="302">
        <v>-2415</v>
      </c>
      <c r="E47" s="302">
        <v>-5.0999999999999996</v>
      </c>
      <c r="F47" s="302">
        <v>3537</v>
      </c>
      <c r="G47" s="302">
        <v>5130</v>
      </c>
      <c r="H47" s="302">
        <v>-1593</v>
      </c>
      <c r="I47" s="302">
        <v>-822</v>
      </c>
    </row>
    <row r="48" spans="1:9" ht="16.2" customHeight="1">
      <c r="A48" s="301" t="s">
        <v>694</v>
      </c>
      <c r="B48" s="302">
        <v>159684</v>
      </c>
      <c r="C48" s="302">
        <v>175210</v>
      </c>
      <c r="D48" s="302">
        <v>15526</v>
      </c>
      <c r="E48" s="302">
        <v>9.6999999999999993</v>
      </c>
      <c r="F48" s="302">
        <v>15984</v>
      </c>
      <c r="G48" s="302">
        <v>10986</v>
      </c>
      <c r="H48" s="302">
        <v>4998</v>
      </c>
      <c r="I48" s="302">
        <v>10528</v>
      </c>
    </row>
    <row r="49" spans="1:9" ht="16.2" customHeight="1">
      <c r="A49" s="301" t="s">
        <v>695</v>
      </c>
      <c r="B49" s="302">
        <v>68835</v>
      </c>
      <c r="C49" s="302">
        <v>72368</v>
      </c>
      <c r="D49" s="302">
        <v>3533</v>
      </c>
      <c r="E49" s="302">
        <v>5.0999999999999996</v>
      </c>
      <c r="F49" s="302">
        <v>4733</v>
      </c>
      <c r="G49" s="302">
        <v>7559</v>
      </c>
      <c r="H49" s="302">
        <v>-2826</v>
      </c>
      <c r="I49" s="302">
        <v>6359</v>
      </c>
    </row>
    <row r="50" spans="1:9" ht="16.2" customHeight="1">
      <c r="A50" s="301" t="s">
        <v>696</v>
      </c>
      <c r="B50" s="302">
        <v>134696</v>
      </c>
      <c r="C50" s="302">
        <v>141785</v>
      </c>
      <c r="D50" s="302">
        <v>7089</v>
      </c>
      <c r="E50" s="302">
        <v>5.3</v>
      </c>
      <c r="F50" s="302">
        <v>9850</v>
      </c>
      <c r="G50" s="302">
        <v>15038</v>
      </c>
      <c r="H50" s="302">
        <v>-5188</v>
      </c>
      <c r="I50" s="302">
        <v>12277</v>
      </c>
    </row>
    <row r="51" spans="1:9" ht="16.2" customHeight="1">
      <c r="A51" s="301" t="s">
        <v>697</v>
      </c>
      <c r="B51" s="302">
        <v>22759</v>
      </c>
      <c r="C51" s="302">
        <v>22116</v>
      </c>
      <c r="D51" s="302">
        <v>-643</v>
      </c>
      <c r="E51" s="302">
        <v>-2.8</v>
      </c>
      <c r="F51" s="302">
        <v>1517</v>
      </c>
      <c r="G51" s="302">
        <v>2354</v>
      </c>
      <c r="H51" s="302">
        <v>-837</v>
      </c>
      <c r="I51" s="302">
        <v>194</v>
      </c>
    </row>
    <row r="52" spans="1:9" ht="16.2" customHeight="1">
      <c r="A52" s="301" t="s">
        <v>698</v>
      </c>
      <c r="B52" s="302">
        <v>70179</v>
      </c>
      <c r="C52" s="302">
        <v>79291</v>
      </c>
      <c r="D52" s="302">
        <v>9112</v>
      </c>
      <c r="E52" s="302">
        <v>13</v>
      </c>
      <c r="F52" s="302">
        <v>8161</v>
      </c>
      <c r="G52" s="302">
        <v>4139</v>
      </c>
      <c r="H52" s="302">
        <v>4022</v>
      </c>
      <c r="I52" s="302">
        <v>5090</v>
      </c>
    </row>
    <row r="53" spans="1:9" ht="16.2" customHeight="1">
      <c r="A53" s="301" t="s">
        <v>699</v>
      </c>
      <c r="B53" s="302">
        <v>5457</v>
      </c>
      <c r="C53" s="302">
        <v>5359</v>
      </c>
      <c r="D53" s="302">
        <v>-98</v>
      </c>
      <c r="E53" s="302">
        <v>-1.8</v>
      </c>
      <c r="F53" s="302">
        <v>352</v>
      </c>
      <c r="G53" s="302">
        <v>566</v>
      </c>
      <c r="H53" s="302">
        <v>-214</v>
      </c>
      <c r="I53" s="302">
        <v>116</v>
      </c>
    </row>
    <row r="54" spans="1:9" ht="16.2" customHeight="1">
      <c r="A54" s="301" t="s">
        <v>700</v>
      </c>
      <c r="B54" s="302">
        <v>217854</v>
      </c>
      <c r="C54" s="302">
        <v>240088</v>
      </c>
      <c r="D54" s="302">
        <v>22234</v>
      </c>
      <c r="E54" s="302">
        <v>10.199999999999999</v>
      </c>
      <c r="F54" s="302">
        <v>18101</v>
      </c>
      <c r="G54" s="302">
        <v>18564</v>
      </c>
      <c r="H54" s="302">
        <v>-463</v>
      </c>
      <c r="I54" s="302">
        <v>22697</v>
      </c>
    </row>
    <row r="55" spans="1:9" ht="16.2" customHeight="1">
      <c r="A55" s="301" t="s">
        <v>701</v>
      </c>
      <c r="B55" s="302">
        <v>50191</v>
      </c>
      <c r="C55" s="302">
        <v>54005</v>
      </c>
      <c r="D55" s="302">
        <v>3814</v>
      </c>
      <c r="E55" s="302">
        <v>7.6</v>
      </c>
      <c r="F55" s="302">
        <v>3460</v>
      </c>
      <c r="G55" s="302">
        <v>4152</v>
      </c>
      <c r="H55" s="302">
        <v>-692</v>
      </c>
      <c r="I55" s="302">
        <v>4506</v>
      </c>
    </row>
    <row r="56" spans="1:9" ht="16.2" customHeight="1">
      <c r="A56" s="301" t="s">
        <v>702</v>
      </c>
      <c r="B56" s="302">
        <v>265216</v>
      </c>
      <c r="C56" s="302">
        <v>303201</v>
      </c>
      <c r="D56" s="302">
        <v>37985</v>
      </c>
      <c r="E56" s="302">
        <v>14.3</v>
      </c>
      <c r="F56" s="302">
        <v>26852</v>
      </c>
      <c r="G56" s="302">
        <v>19403</v>
      </c>
      <c r="H56" s="302">
        <v>7449</v>
      </c>
      <c r="I56" s="302">
        <v>30536</v>
      </c>
    </row>
    <row r="57" spans="1:9" ht="16.2" customHeight="1">
      <c r="A57" s="301" t="s">
        <v>703</v>
      </c>
      <c r="B57" s="302">
        <v>10356</v>
      </c>
      <c r="C57" s="302">
        <v>10355</v>
      </c>
      <c r="D57" s="302">
        <v>-1</v>
      </c>
      <c r="E57" s="302">
        <v>0</v>
      </c>
      <c r="F57" s="302">
        <v>655</v>
      </c>
      <c r="G57" s="302">
        <v>1092</v>
      </c>
      <c r="H57" s="302">
        <v>-437</v>
      </c>
      <c r="I57" s="302">
        <v>436</v>
      </c>
    </row>
    <row r="58" spans="1:9" ht="16.2" customHeight="1">
      <c r="A58" s="301" t="s">
        <v>704</v>
      </c>
      <c r="B58" s="302">
        <v>60726</v>
      </c>
      <c r="C58" s="302">
        <v>61124</v>
      </c>
      <c r="D58" s="302">
        <v>398</v>
      </c>
      <c r="E58" s="302">
        <v>0.7</v>
      </c>
      <c r="F58" s="302">
        <v>6028</v>
      </c>
      <c r="G58" s="302">
        <v>4865</v>
      </c>
      <c r="H58" s="302">
        <v>1163</v>
      </c>
      <c r="I58" s="302">
        <v>-765</v>
      </c>
    </row>
    <row r="59" spans="1:9" ht="16.2" customHeight="1">
      <c r="A59" s="301" t="s">
        <v>705</v>
      </c>
      <c r="B59" s="302">
        <v>56044</v>
      </c>
      <c r="C59" s="302">
        <v>55275</v>
      </c>
      <c r="D59" s="302">
        <v>-769</v>
      </c>
      <c r="E59" s="302">
        <v>-1.4</v>
      </c>
      <c r="F59" s="302">
        <v>4810</v>
      </c>
      <c r="G59" s="302">
        <v>5684</v>
      </c>
      <c r="H59" s="302">
        <v>-874</v>
      </c>
      <c r="I59" s="302">
        <v>105</v>
      </c>
    </row>
    <row r="60" spans="1:9" ht="16.2" customHeight="1">
      <c r="A60" s="301" t="s">
        <v>706</v>
      </c>
      <c r="B60" s="302">
        <v>99374</v>
      </c>
      <c r="C60" s="302">
        <v>107858</v>
      </c>
      <c r="D60" s="302">
        <v>8484</v>
      </c>
      <c r="E60" s="302">
        <v>8.5</v>
      </c>
      <c r="F60" s="302">
        <v>7107</v>
      </c>
      <c r="G60" s="302">
        <v>9601</v>
      </c>
      <c r="H60" s="302">
        <v>-2494</v>
      </c>
      <c r="I60" s="302">
        <v>10978</v>
      </c>
    </row>
    <row r="61" spans="1:9" ht="16.2" customHeight="1">
      <c r="A61" s="301" t="s">
        <v>707</v>
      </c>
      <c r="B61" s="302">
        <v>40193</v>
      </c>
      <c r="C61" s="302">
        <v>42766</v>
      </c>
      <c r="D61" s="302">
        <v>2573</v>
      </c>
      <c r="E61" s="302">
        <v>6.4</v>
      </c>
      <c r="F61" s="302">
        <v>3138</v>
      </c>
      <c r="G61" s="302">
        <v>4541</v>
      </c>
      <c r="H61" s="302">
        <v>-1403</v>
      </c>
      <c r="I61" s="302">
        <v>3976</v>
      </c>
    </row>
    <row r="62" spans="1:9" ht="16.2" customHeight="1">
      <c r="A62" s="301" t="s">
        <v>708</v>
      </c>
      <c r="B62" s="302">
        <v>25679</v>
      </c>
      <c r="C62" s="302">
        <v>27529</v>
      </c>
      <c r="D62" s="302">
        <v>1850</v>
      </c>
      <c r="E62" s="302">
        <v>7.2</v>
      </c>
      <c r="F62" s="302">
        <v>1694</v>
      </c>
      <c r="G62" s="302">
        <v>2647</v>
      </c>
      <c r="H62" s="302">
        <v>-953</v>
      </c>
      <c r="I62" s="302">
        <v>2803</v>
      </c>
    </row>
    <row r="63" spans="1:9" ht="16.2" customHeight="1">
      <c r="A63" s="301" t="s">
        <v>628</v>
      </c>
      <c r="B63" s="302">
        <v>22238</v>
      </c>
      <c r="C63" s="302">
        <v>21554</v>
      </c>
      <c r="D63" s="302">
        <v>-684</v>
      </c>
      <c r="E63" s="302">
        <v>-3.1</v>
      </c>
      <c r="F63" s="302">
        <v>1793</v>
      </c>
      <c r="G63" s="302">
        <v>2574</v>
      </c>
      <c r="H63" s="302">
        <v>-781</v>
      </c>
      <c r="I63" s="302">
        <v>97</v>
      </c>
    </row>
    <row r="64" spans="1:9" ht="16.2" customHeight="1">
      <c r="A64" s="301" t="s">
        <v>709</v>
      </c>
      <c r="B64" s="302">
        <v>46791</v>
      </c>
      <c r="C64" s="302">
        <v>46867</v>
      </c>
      <c r="D64" s="302">
        <v>76</v>
      </c>
      <c r="E64" s="302">
        <v>0.2</v>
      </c>
      <c r="F64" s="302">
        <v>3503</v>
      </c>
      <c r="G64" s="302">
        <v>4823</v>
      </c>
      <c r="H64" s="302">
        <v>-1320</v>
      </c>
      <c r="I64" s="302">
        <v>1396</v>
      </c>
    </row>
    <row r="65" spans="1:9" ht="16.2" customHeight="1">
      <c r="A65" s="301" t="s">
        <v>710</v>
      </c>
      <c r="B65" s="302">
        <v>1364367</v>
      </c>
      <c r="C65" s="302">
        <v>1518941</v>
      </c>
      <c r="D65" s="302">
        <v>154574</v>
      </c>
      <c r="E65" s="302">
        <v>11.3</v>
      </c>
      <c r="F65" s="302">
        <v>123483</v>
      </c>
      <c r="G65" s="302">
        <v>79927</v>
      </c>
      <c r="H65" s="302">
        <v>43556</v>
      </c>
      <c r="I65" s="302">
        <v>111018</v>
      </c>
    </row>
    <row r="66" spans="1:9" ht="16.2" customHeight="1">
      <c r="A66" s="301" t="s">
        <v>711</v>
      </c>
      <c r="B66" s="302">
        <v>15163</v>
      </c>
      <c r="C66" s="302">
        <v>15164</v>
      </c>
      <c r="D66" s="302">
        <v>1</v>
      </c>
      <c r="E66" s="302">
        <v>0</v>
      </c>
      <c r="F66" s="302">
        <v>1061</v>
      </c>
      <c r="G66" s="302">
        <v>1671</v>
      </c>
      <c r="H66" s="302">
        <v>-610</v>
      </c>
      <c r="I66" s="302">
        <v>611</v>
      </c>
    </row>
    <row r="67" spans="1:9" ht="16.2" customHeight="1">
      <c r="A67" s="301" t="s">
        <v>712</v>
      </c>
      <c r="B67" s="302">
        <v>29079</v>
      </c>
      <c r="C67" s="302">
        <v>29735</v>
      </c>
      <c r="D67" s="302">
        <v>656</v>
      </c>
      <c r="E67" s="302">
        <v>2.2999999999999998</v>
      </c>
      <c r="F67" s="302">
        <v>2626</v>
      </c>
      <c r="G67" s="302">
        <v>2719</v>
      </c>
      <c r="H67" s="302">
        <v>-93</v>
      </c>
      <c r="I67" s="302">
        <v>749</v>
      </c>
    </row>
    <row r="68" spans="1:9" ht="16.2" customHeight="1">
      <c r="A68" s="301" t="s">
        <v>713</v>
      </c>
      <c r="B68" s="302">
        <v>115154</v>
      </c>
      <c r="C68" s="302">
        <v>122925</v>
      </c>
      <c r="D68" s="302">
        <v>7771</v>
      </c>
      <c r="E68" s="302">
        <v>6.7</v>
      </c>
      <c r="F68" s="302">
        <v>9685</v>
      </c>
      <c r="G68" s="302">
        <v>11519</v>
      </c>
      <c r="H68" s="302">
        <v>-1834</v>
      </c>
      <c r="I68" s="302">
        <v>9605</v>
      </c>
    </row>
    <row r="69" spans="1:9" ht="16.2" customHeight="1">
      <c r="A69" s="301" t="s">
        <v>631</v>
      </c>
      <c r="B69" s="302">
        <v>94417</v>
      </c>
      <c r="C69" s="302">
        <v>94418</v>
      </c>
      <c r="D69" s="302">
        <v>1</v>
      </c>
      <c r="E69" s="302">
        <v>0</v>
      </c>
      <c r="F69" s="302">
        <v>7578</v>
      </c>
      <c r="G69" s="302">
        <v>9478</v>
      </c>
      <c r="H69" s="302">
        <v>-1900</v>
      </c>
      <c r="I69" s="302">
        <v>1901</v>
      </c>
    </row>
    <row r="70" spans="1:9" ht="16.2" customHeight="1">
      <c r="A70" s="301" t="s">
        <v>714</v>
      </c>
      <c r="B70" s="302">
        <v>274796</v>
      </c>
      <c r="C70" s="302">
        <v>300393</v>
      </c>
      <c r="D70" s="302">
        <v>25597</v>
      </c>
      <c r="E70" s="302">
        <v>9.3000000000000007</v>
      </c>
      <c r="F70" s="302">
        <v>20371</v>
      </c>
      <c r="G70" s="302">
        <v>21444</v>
      </c>
      <c r="H70" s="302">
        <v>-1073</v>
      </c>
      <c r="I70" s="302">
        <v>26670</v>
      </c>
    </row>
    <row r="71" spans="1:9" ht="16.2" customHeight="1">
      <c r="A71" s="301" t="s">
        <v>715</v>
      </c>
      <c r="B71" s="302">
        <v>18499</v>
      </c>
      <c r="C71" s="302">
        <v>17335</v>
      </c>
      <c r="D71" s="302">
        <v>-1164</v>
      </c>
      <c r="E71" s="302">
        <v>-6.3</v>
      </c>
      <c r="F71" s="302">
        <v>1219</v>
      </c>
      <c r="G71" s="302">
        <v>1962</v>
      </c>
      <c r="H71" s="302">
        <v>-743</v>
      </c>
      <c r="I71" s="302">
        <v>-421</v>
      </c>
    </row>
    <row r="72" spans="1:9" ht="16.2" customHeight="1">
      <c r="A72" s="301" t="s">
        <v>716</v>
      </c>
      <c r="B72" s="302">
        <v>223623</v>
      </c>
      <c r="C72" s="302">
        <v>238888</v>
      </c>
      <c r="D72" s="302">
        <v>15265</v>
      </c>
      <c r="E72" s="302">
        <v>6.8</v>
      </c>
      <c r="F72" s="302">
        <v>30960</v>
      </c>
      <c r="G72" s="302">
        <v>10863</v>
      </c>
      <c r="H72" s="302">
        <v>20097</v>
      </c>
      <c r="I72" s="302">
        <v>-4832</v>
      </c>
    </row>
    <row r="73" spans="1:9" ht="16.2" customHeight="1">
      <c r="A73" s="301" t="s">
        <v>717</v>
      </c>
      <c r="B73" s="302">
        <v>161858</v>
      </c>
      <c r="C73" s="302">
        <v>172237</v>
      </c>
      <c r="D73" s="302">
        <v>10379</v>
      </c>
      <c r="E73" s="302">
        <v>6.4</v>
      </c>
      <c r="F73" s="302">
        <v>9918</v>
      </c>
      <c r="G73" s="302">
        <v>10090</v>
      </c>
      <c r="H73" s="302">
        <v>-172</v>
      </c>
      <c r="I73" s="302">
        <v>10551</v>
      </c>
    </row>
    <row r="74" spans="1:9" ht="16.2" customHeight="1">
      <c r="A74" s="301" t="s">
        <v>718</v>
      </c>
      <c r="B74" s="302">
        <v>13535</v>
      </c>
      <c r="C74" s="302">
        <v>13680</v>
      </c>
      <c r="D74" s="302">
        <v>145</v>
      </c>
      <c r="E74" s="302">
        <v>1.1000000000000001</v>
      </c>
      <c r="F74" s="302">
        <v>726</v>
      </c>
      <c r="G74" s="302">
        <v>1654</v>
      </c>
      <c r="H74" s="302">
        <v>-928</v>
      </c>
      <c r="I74" s="302">
        <v>1073</v>
      </c>
    </row>
    <row r="75" spans="1:9" ht="16.2" customHeight="1">
      <c r="A75" s="301" t="s">
        <v>643</v>
      </c>
      <c r="B75" s="302">
        <v>41209</v>
      </c>
      <c r="C75" s="302">
        <v>41211</v>
      </c>
      <c r="D75" s="302">
        <v>2</v>
      </c>
      <c r="E75" s="302">
        <v>0</v>
      </c>
      <c r="F75" s="302">
        <v>3504</v>
      </c>
      <c r="G75" s="302">
        <v>3436</v>
      </c>
      <c r="H75" s="302">
        <v>68</v>
      </c>
      <c r="I75" s="302">
        <v>-66</v>
      </c>
    </row>
    <row r="76" spans="1:9" ht="16.2" customHeight="1">
      <c r="A76" s="301" t="s">
        <v>719</v>
      </c>
      <c r="B76" s="302">
        <v>76840</v>
      </c>
      <c r="C76" s="302">
        <v>85176</v>
      </c>
      <c r="D76" s="302">
        <v>8336</v>
      </c>
      <c r="E76" s="302">
        <v>10.8</v>
      </c>
      <c r="F76" s="302">
        <v>6258</v>
      </c>
      <c r="G76" s="302">
        <v>6543</v>
      </c>
      <c r="H76" s="302">
        <v>-285</v>
      </c>
      <c r="I76" s="302">
        <v>8621</v>
      </c>
    </row>
    <row r="77" spans="1:9" ht="16.2" customHeight="1">
      <c r="A77" s="301" t="s">
        <v>639</v>
      </c>
      <c r="B77" s="302">
        <v>14764</v>
      </c>
      <c r="C77" s="302">
        <v>15630</v>
      </c>
      <c r="D77" s="302">
        <v>866</v>
      </c>
      <c r="E77" s="302">
        <v>5.9</v>
      </c>
      <c r="F77" s="302">
        <v>1015</v>
      </c>
      <c r="G77" s="302">
        <v>1743</v>
      </c>
      <c r="H77" s="302">
        <v>-728</v>
      </c>
      <c r="I77" s="302">
        <v>1594</v>
      </c>
    </row>
    <row r="78" spans="1:9" ht="16.2" customHeight="1">
      <c r="A78" s="301" t="s">
        <v>720</v>
      </c>
      <c r="B78" s="302">
        <v>41223</v>
      </c>
      <c r="C78" s="302">
        <v>41697</v>
      </c>
      <c r="D78" s="302">
        <v>474</v>
      </c>
      <c r="E78" s="302">
        <v>1.1000000000000001</v>
      </c>
      <c r="F78" s="302">
        <v>3158</v>
      </c>
      <c r="G78" s="302">
        <v>4076</v>
      </c>
      <c r="H78" s="302">
        <v>-918</v>
      </c>
      <c r="I78" s="302">
        <v>1392</v>
      </c>
    </row>
    <row r="79" spans="1:9" ht="16.2" customHeight="1">
      <c r="A79" s="301" t="s">
        <v>721</v>
      </c>
      <c r="B79" s="302">
        <v>182854</v>
      </c>
      <c r="C79" s="302">
        <v>186316</v>
      </c>
      <c r="D79" s="302">
        <v>3462</v>
      </c>
      <c r="E79" s="302">
        <v>1.9</v>
      </c>
      <c r="F79" s="302">
        <v>14555</v>
      </c>
      <c r="G79" s="302">
        <v>12440</v>
      </c>
      <c r="H79" s="302">
        <v>2115</v>
      </c>
      <c r="I79" s="302">
        <v>1347</v>
      </c>
    </row>
    <row r="80" spans="1:9" ht="16.2" customHeight="1">
      <c r="A80" s="301" t="s">
        <v>722</v>
      </c>
      <c r="B80" s="302">
        <v>22452</v>
      </c>
      <c r="C80" s="302">
        <v>22955</v>
      </c>
      <c r="D80" s="302">
        <v>503</v>
      </c>
      <c r="E80" s="302">
        <v>2.2000000000000002</v>
      </c>
      <c r="F80" s="302">
        <v>1209</v>
      </c>
      <c r="G80" s="302">
        <v>2623</v>
      </c>
      <c r="H80" s="302">
        <v>-1414</v>
      </c>
      <c r="I80" s="302">
        <v>1917</v>
      </c>
    </row>
    <row r="81" spans="1:9" ht="16.2" customHeight="1">
      <c r="A81" s="301" t="s">
        <v>723</v>
      </c>
      <c r="B81" s="302">
        <v>157165</v>
      </c>
      <c r="C81" s="302">
        <v>163893</v>
      </c>
      <c r="D81" s="302">
        <v>6728</v>
      </c>
      <c r="E81" s="302">
        <v>4.3</v>
      </c>
      <c r="F81" s="302">
        <v>13782</v>
      </c>
      <c r="G81" s="302">
        <v>14242</v>
      </c>
      <c r="H81" s="302">
        <v>-460</v>
      </c>
      <c r="I81" s="302">
        <v>7188</v>
      </c>
    </row>
    <row r="82" spans="1:9" ht="16.2" customHeight="1">
      <c r="A82" s="301" t="s">
        <v>724</v>
      </c>
      <c r="B82" s="302">
        <v>43839</v>
      </c>
      <c r="C82" s="302">
        <v>43271</v>
      </c>
      <c r="D82" s="302">
        <v>-568</v>
      </c>
      <c r="E82" s="302">
        <v>-1.3</v>
      </c>
      <c r="F82" s="302">
        <v>3639</v>
      </c>
      <c r="G82" s="302">
        <v>4291</v>
      </c>
      <c r="H82" s="302">
        <v>-652</v>
      </c>
      <c r="I82" s="302">
        <v>84</v>
      </c>
    </row>
    <row r="83" spans="1:9" ht="16.2" customHeight="1">
      <c r="A83" s="301" t="s">
        <v>725</v>
      </c>
      <c r="B83" s="302">
        <v>123740</v>
      </c>
      <c r="C83" s="302">
        <v>119283</v>
      </c>
      <c r="D83" s="302">
        <v>-4457</v>
      </c>
      <c r="E83" s="302">
        <v>-3.6</v>
      </c>
      <c r="F83" s="302">
        <v>11041</v>
      </c>
      <c r="G83" s="302">
        <v>11130</v>
      </c>
      <c r="H83" s="302">
        <v>-89</v>
      </c>
      <c r="I83" s="302">
        <v>-4368</v>
      </c>
    </row>
    <row r="84" spans="1:9" ht="16.2" customHeight="1">
      <c r="A84" s="301" t="s">
        <v>726</v>
      </c>
      <c r="B84" s="302">
        <v>91631</v>
      </c>
      <c r="C84" s="302">
        <v>91630</v>
      </c>
      <c r="D84" s="302">
        <v>-1</v>
      </c>
      <c r="E84" s="302">
        <v>0</v>
      </c>
      <c r="F84" s="302">
        <v>6785</v>
      </c>
      <c r="G84" s="302">
        <v>9478</v>
      </c>
      <c r="H84" s="302">
        <v>-2693</v>
      </c>
      <c r="I84" s="302">
        <v>2692</v>
      </c>
    </row>
    <row r="85" spans="1:9" ht="16.2" customHeight="1">
      <c r="A85" s="301" t="s">
        <v>727</v>
      </c>
      <c r="B85" s="302">
        <v>154215</v>
      </c>
      <c r="C85" s="302">
        <v>160836</v>
      </c>
      <c r="D85" s="302">
        <v>6621</v>
      </c>
      <c r="E85" s="302">
        <v>4.3</v>
      </c>
      <c r="F85" s="302">
        <v>12583</v>
      </c>
      <c r="G85" s="302">
        <v>14854</v>
      </c>
      <c r="H85" s="302">
        <v>-2271</v>
      </c>
      <c r="I85" s="302">
        <v>8892</v>
      </c>
    </row>
    <row r="86" spans="1:9" ht="16.2" customHeight="1">
      <c r="A86" s="301" t="s">
        <v>728</v>
      </c>
      <c r="B86" s="302">
        <v>68312</v>
      </c>
      <c r="C86" s="302">
        <v>68368</v>
      </c>
      <c r="D86" s="302">
        <v>56</v>
      </c>
      <c r="E86" s="302">
        <v>0.1</v>
      </c>
      <c r="F86" s="302">
        <v>4976</v>
      </c>
      <c r="G86" s="302">
        <v>7222</v>
      </c>
      <c r="H86" s="302">
        <v>-2246</v>
      </c>
      <c r="I86" s="302">
        <v>2302</v>
      </c>
    </row>
    <row r="87" spans="1:9" ht="16.2" customHeight="1">
      <c r="A87" s="301" t="s">
        <v>729</v>
      </c>
      <c r="B87" s="302">
        <v>60713</v>
      </c>
      <c r="C87" s="302">
        <v>60269</v>
      </c>
      <c r="D87" s="302">
        <v>-444</v>
      </c>
      <c r="E87" s="302">
        <v>-0.7</v>
      </c>
      <c r="F87" s="302">
        <v>6302</v>
      </c>
      <c r="G87" s="302">
        <v>5508</v>
      </c>
      <c r="H87" s="302">
        <v>794</v>
      </c>
      <c r="I87" s="302">
        <v>-1238</v>
      </c>
    </row>
    <row r="88" spans="1:9" ht="16.2" customHeight="1">
      <c r="A88" s="301" t="s">
        <v>730</v>
      </c>
      <c r="B88" s="302">
        <v>34493</v>
      </c>
      <c r="C88" s="302">
        <v>33849</v>
      </c>
      <c r="D88" s="302">
        <v>-644</v>
      </c>
      <c r="E88" s="302">
        <v>-1.9</v>
      </c>
      <c r="F88" s="302">
        <v>3012</v>
      </c>
      <c r="G88" s="302">
        <v>3317</v>
      </c>
      <c r="H88" s="302">
        <v>-305</v>
      </c>
      <c r="I88" s="302">
        <v>-339</v>
      </c>
    </row>
    <row r="89" spans="1:9" ht="16.2" customHeight="1">
      <c r="A89" s="301" t="s">
        <v>731</v>
      </c>
      <c r="B89" s="302">
        <v>70196</v>
      </c>
      <c r="C89" s="302">
        <v>74352</v>
      </c>
      <c r="D89" s="302">
        <v>4156</v>
      </c>
      <c r="E89" s="302">
        <v>5.9</v>
      </c>
      <c r="F89" s="302">
        <v>5129</v>
      </c>
      <c r="G89" s="302">
        <v>7133</v>
      </c>
      <c r="H89" s="302">
        <v>-2004</v>
      </c>
      <c r="I89" s="302">
        <v>6160</v>
      </c>
    </row>
    <row r="90" spans="1:9" ht="16.2" customHeight="1">
      <c r="A90" s="301" t="s">
        <v>732</v>
      </c>
      <c r="B90" s="302">
        <v>46579</v>
      </c>
      <c r="C90" s="302">
        <v>46550</v>
      </c>
      <c r="D90" s="302">
        <v>-29</v>
      </c>
      <c r="E90" s="302">
        <v>-0.1</v>
      </c>
      <c r="F90" s="302">
        <v>2927</v>
      </c>
      <c r="G90" s="302">
        <v>4973</v>
      </c>
      <c r="H90" s="302">
        <v>-2046</v>
      </c>
      <c r="I90" s="302">
        <v>2017</v>
      </c>
    </row>
    <row r="91" spans="1:9" ht="16.2" customHeight="1">
      <c r="A91" s="301" t="s">
        <v>733</v>
      </c>
      <c r="B91" s="302">
        <v>72842</v>
      </c>
      <c r="C91" s="302">
        <v>72845</v>
      </c>
      <c r="D91" s="302">
        <v>3</v>
      </c>
      <c r="E91" s="302">
        <v>0</v>
      </c>
      <c r="F91" s="302">
        <v>6117</v>
      </c>
      <c r="G91" s="302">
        <v>7128</v>
      </c>
      <c r="H91" s="302">
        <v>-1011</v>
      </c>
      <c r="I91" s="302">
        <v>1014</v>
      </c>
    </row>
    <row r="92" spans="1:9" ht="16.2" customHeight="1">
      <c r="A92" s="301" t="s">
        <v>734</v>
      </c>
      <c r="B92" s="302">
        <v>16892</v>
      </c>
      <c r="C92" s="302">
        <v>17909</v>
      </c>
      <c r="D92" s="302">
        <v>1017</v>
      </c>
      <c r="E92" s="302">
        <v>6</v>
      </c>
      <c r="F92" s="302">
        <v>1542</v>
      </c>
      <c r="G92" s="302">
        <v>1648</v>
      </c>
      <c r="H92" s="302">
        <v>-106</v>
      </c>
      <c r="I92" s="302">
        <v>1123</v>
      </c>
    </row>
    <row r="93" spans="1:9" ht="16.2" customHeight="1">
      <c r="A93" s="301" t="s">
        <v>735</v>
      </c>
      <c r="B93" s="302">
        <v>38534</v>
      </c>
      <c r="C93" s="302">
        <v>40703</v>
      </c>
      <c r="D93" s="302">
        <v>2169</v>
      </c>
      <c r="E93" s="302">
        <v>5.6</v>
      </c>
      <c r="F93" s="302">
        <v>2266</v>
      </c>
      <c r="G93" s="302">
        <v>4566</v>
      </c>
      <c r="H93" s="302">
        <v>-2300</v>
      </c>
      <c r="I93" s="302">
        <v>4469</v>
      </c>
    </row>
    <row r="94" spans="1:9" ht="16.2" customHeight="1">
      <c r="A94" s="301" t="s">
        <v>632</v>
      </c>
      <c r="B94" s="302">
        <v>4137</v>
      </c>
      <c r="C94" s="302">
        <v>4134</v>
      </c>
      <c r="D94" s="302">
        <v>-3</v>
      </c>
      <c r="E94" s="302">
        <v>-0.1</v>
      </c>
      <c r="F94" s="302">
        <v>362</v>
      </c>
      <c r="G94" s="302">
        <v>383</v>
      </c>
      <c r="H94" s="302">
        <v>-21</v>
      </c>
      <c r="I94" s="302">
        <v>18</v>
      </c>
    </row>
    <row r="95" spans="1:9" ht="16.2" customHeight="1">
      <c r="A95" s="301" t="s">
        <v>736</v>
      </c>
      <c r="B95" s="302">
        <v>283481</v>
      </c>
      <c r="C95" s="302">
        <v>313261</v>
      </c>
      <c r="D95" s="302">
        <v>29780</v>
      </c>
      <c r="E95" s="302">
        <v>10.5</v>
      </c>
      <c r="F95" s="302">
        <v>26882</v>
      </c>
      <c r="G95" s="302">
        <v>19254</v>
      </c>
      <c r="H95" s="302">
        <v>7628</v>
      </c>
      <c r="I95" s="302">
        <v>22152</v>
      </c>
    </row>
    <row r="96" spans="1:9" ht="16.2" customHeight="1">
      <c r="A96" s="301" t="s">
        <v>737</v>
      </c>
      <c r="B96" s="302">
        <v>44293</v>
      </c>
      <c r="C96" s="302">
        <v>44193</v>
      </c>
      <c r="D96" s="302">
        <v>-100</v>
      </c>
      <c r="E96" s="302">
        <v>-0.2</v>
      </c>
      <c r="F96" s="302">
        <v>4060</v>
      </c>
      <c r="G96" s="302">
        <v>4112</v>
      </c>
      <c r="H96" s="302">
        <v>-52</v>
      </c>
      <c r="I96" s="302">
        <v>-48</v>
      </c>
    </row>
    <row r="97" spans="1:9" ht="16.2" customHeight="1">
      <c r="A97" s="301" t="s">
        <v>627</v>
      </c>
      <c r="B97" s="302">
        <v>1348745</v>
      </c>
      <c r="C97" s="302">
        <v>1511392</v>
      </c>
      <c r="D97" s="302">
        <v>162647</v>
      </c>
      <c r="E97" s="302">
        <v>12.1</v>
      </c>
      <c r="F97" s="302">
        <v>118477</v>
      </c>
      <c r="G97" s="302">
        <v>77479</v>
      </c>
      <c r="H97" s="302">
        <v>40998</v>
      </c>
      <c r="I97" s="302">
        <v>121649</v>
      </c>
    </row>
    <row r="98" spans="1:9" ht="16.2" customHeight="1">
      <c r="A98" s="301" t="s">
        <v>738</v>
      </c>
      <c r="B98" s="302">
        <v>19605</v>
      </c>
      <c r="C98" s="302">
        <v>19494</v>
      </c>
      <c r="D98" s="302">
        <v>-111</v>
      </c>
      <c r="E98" s="302">
        <v>-0.6</v>
      </c>
      <c r="F98" s="302">
        <v>1217</v>
      </c>
      <c r="G98" s="302">
        <v>2102</v>
      </c>
      <c r="H98" s="302">
        <v>-885</v>
      </c>
      <c r="I98" s="302">
        <v>774</v>
      </c>
    </row>
    <row r="99" spans="1:9" ht="16.2" customHeight="1">
      <c r="A99" s="301" t="s">
        <v>630</v>
      </c>
      <c r="B99" s="302">
        <v>11361</v>
      </c>
      <c r="C99" s="302">
        <v>10831</v>
      </c>
      <c r="D99" s="302">
        <v>-530</v>
      </c>
      <c r="E99" s="302">
        <v>-4.7</v>
      </c>
      <c r="F99" s="302">
        <v>888</v>
      </c>
      <c r="G99" s="302">
        <v>1266</v>
      </c>
      <c r="H99" s="302">
        <v>-378</v>
      </c>
      <c r="I99" s="302">
        <v>-152</v>
      </c>
    </row>
    <row r="100" spans="1:9" ht="16.2" customHeight="1">
      <c r="A100" s="301" t="s">
        <v>739</v>
      </c>
      <c r="B100" s="302">
        <v>71475</v>
      </c>
      <c r="C100" s="302">
        <v>79717</v>
      </c>
      <c r="D100" s="302">
        <v>8242</v>
      </c>
      <c r="E100" s="302">
        <v>11.5</v>
      </c>
      <c r="F100" s="302">
        <v>4838</v>
      </c>
      <c r="G100" s="302">
        <v>4168</v>
      </c>
      <c r="H100" s="302">
        <v>670</v>
      </c>
      <c r="I100" s="302">
        <v>7572</v>
      </c>
    </row>
    <row r="101" spans="1:9" ht="16.2" customHeight="1">
      <c r="A101" s="301" t="s">
        <v>740</v>
      </c>
      <c r="B101" s="302">
        <v>135269</v>
      </c>
      <c r="C101" s="302">
        <v>140731</v>
      </c>
      <c r="D101" s="302">
        <v>5462</v>
      </c>
      <c r="E101" s="302">
        <v>4</v>
      </c>
      <c r="F101" s="302">
        <v>12501</v>
      </c>
      <c r="G101" s="302">
        <v>10963</v>
      </c>
      <c r="H101" s="302">
        <v>1538</v>
      </c>
      <c r="I101" s="302">
        <v>3924</v>
      </c>
    </row>
    <row r="102" spans="1:9" ht="16.2" customHeight="1">
      <c r="A102" s="301" t="s">
        <v>741</v>
      </c>
      <c r="B102" s="302">
        <v>75042</v>
      </c>
      <c r="C102" s="302">
        <v>77466</v>
      </c>
      <c r="D102" s="302">
        <v>2424</v>
      </c>
      <c r="E102" s="302">
        <v>3.2</v>
      </c>
      <c r="F102" s="302">
        <v>5597</v>
      </c>
      <c r="G102" s="302">
        <v>7937</v>
      </c>
      <c r="H102" s="302">
        <v>-2340</v>
      </c>
      <c r="I102" s="302">
        <v>4764</v>
      </c>
    </row>
    <row r="103" spans="1:9" ht="16.2" customHeight="1">
      <c r="A103" s="301" t="s">
        <v>742</v>
      </c>
      <c r="B103" s="302">
        <v>88930</v>
      </c>
      <c r="C103" s="302">
        <v>92994</v>
      </c>
      <c r="D103" s="302">
        <v>4064</v>
      </c>
      <c r="E103" s="302">
        <v>4.5999999999999996</v>
      </c>
      <c r="F103" s="302">
        <v>7266</v>
      </c>
      <c r="G103" s="302">
        <v>8279</v>
      </c>
      <c r="H103" s="302">
        <v>-1013</v>
      </c>
      <c r="I103" s="302">
        <v>5077</v>
      </c>
    </row>
    <row r="104" spans="1:9" ht="16.2" customHeight="1">
      <c r="A104" s="301" t="s">
        <v>743</v>
      </c>
      <c r="B104" s="302">
        <v>37766</v>
      </c>
      <c r="C104" s="302">
        <v>37776</v>
      </c>
      <c r="D104" s="302">
        <v>10</v>
      </c>
      <c r="E104" s="302">
        <v>0</v>
      </c>
      <c r="F104" s="302">
        <v>2981</v>
      </c>
      <c r="G104" s="302">
        <v>3729</v>
      </c>
      <c r="H104" s="302">
        <v>-748</v>
      </c>
      <c r="I104" s="302">
        <v>758</v>
      </c>
    </row>
    <row r="105" spans="1:9" ht="16.2" customHeight="1">
      <c r="A105" s="301" t="s">
        <v>744</v>
      </c>
      <c r="B105" s="302">
        <v>18928</v>
      </c>
      <c r="C105" s="302">
        <v>19323</v>
      </c>
      <c r="D105" s="302">
        <v>395</v>
      </c>
      <c r="E105" s="302">
        <v>2.1</v>
      </c>
      <c r="F105" s="302">
        <v>1388</v>
      </c>
      <c r="G105" s="302">
        <v>2046</v>
      </c>
      <c r="H105" s="302">
        <v>-658</v>
      </c>
      <c r="I105" s="302">
        <v>1053</v>
      </c>
    </row>
    <row r="106" spans="1:9" ht="16.2" customHeight="1" thickBot="1">
      <c r="A106" s="301" t="s">
        <v>159</v>
      </c>
      <c r="B106" s="302">
        <v>11759744</v>
      </c>
      <c r="C106" s="302">
        <v>12553271</v>
      </c>
      <c r="D106" s="302">
        <v>793527</v>
      </c>
      <c r="E106" s="302">
        <v>6.7</v>
      </c>
      <c r="F106" s="302">
        <v>997791</v>
      </c>
      <c r="G106" s="302">
        <v>938831</v>
      </c>
      <c r="H106" s="302">
        <v>58960</v>
      </c>
      <c r="I106" s="302">
        <v>734567</v>
      </c>
    </row>
    <row r="107" spans="1:9" ht="16.2" customHeight="1">
      <c r="A107" s="487" t="s">
        <v>745</v>
      </c>
      <c r="B107" s="487"/>
      <c r="C107" s="487"/>
      <c r="D107" s="487"/>
      <c r="E107" s="487"/>
      <c r="F107" s="487"/>
      <c r="G107" s="487"/>
      <c r="H107" s="487"/>
      <c r="I107" s="487"/>
    </row>
  </sheetData>
  <sheetProtection password="90DC" sheet="1" objects="1" scenarios="1"/>
  <mergeCells count="6">
    <mergeCell ref="A107:I107"/>
    <mergeCell ref="A1:I1"/>
    <mergeCell ref="A2:I2"/>
    <mergeCell ref="B4:C4"/>
    <mergeCell ref="D4:E4"/>
    <mergeCell ref="F4:I4"/>
  </mergeCells>
  <hyperlinks>
    <hyperlink ref="A2" r:id="rId1" display="https://ncosbm.s3.amazonaws.com/s3fs-public/demog/countygrowth_2037.xls"/>
  </hyperlinks>
  <pageMargins left="0.08" right="0.08" top="1" bottom="1" header="0.5" footer="0.5"/>
  <pageSetup orientation="portrait" horizontalDpi="300" verticalDpi="300"/>
  <headerFooter>
    <oddFooter>Return to Top_x000D_Last updated    October 5, 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59999389629810485"/>
  </sheetPr>
  <dimension ref="A1:L61"/>
  <sheetViews>
    <sheetView zoomScale="85" zoomScaleNormal="85" workbookViewId="0">
      <selection activeCell="B12" sqref="B12"/>
    </sheetView>
  </sheetViews>
  <sheetFormatPr defaultRowHeight="13.2"/>
  <cols>
    <col min="1" max="1" width="63.6640625" style="171" customWidth="1"/>
    <col min="2" max="2" width="18.33203125" style="171" customWidth="1"/>
    <col min="3" max="3" width="92.5546875" style="171" customWidth="1"/>
    <col min="4" max="4" width="9.109375" style="305"/>
    <col min="5" max="6" width="8.88671875" style="171"/>
    <col min="7" max="10" width="8.88671875" style="171" customWidth="1"/>
    <col min="11" max="16384" width="8.88671875" style="171"/>
  </cols>
  <sheetData>
    <row r="1" spans="1:3">
      <c r="A1" s="318" t="s">
        <v>11</v>
      </c>
      <c r="B1" s="318" t="s">
        <v>9</v>
      </c>
      <c r="C1" s="318" t="s">
        <v>10</v>
      </c>
    </row>
    <row r="2" spans="1:3">
      <c r="A2" s="443" t="s">
        <v>17</v>
      </c>
      <c r="B2" s="444"/>
      <c r="C2" s="445"/>
    </row>
    <row r="3" spans="1:3">
      <c r="A3" s="319" t="s">
        <v>3</v>
      </c>
      <c r="B3" s="320">
        <v>7.0000000000000007E-2</v>
      </c>
      <c r="C3" s="321" t="s">
        <v>183</v>
      </c>
    </row>
    <row r="4" spans="1:3">
      <c r="A4" s="322" t="s">
        <v>177</v>
      </c>
      <c r="B4" s="323">
        <v>2019</v>
      </c>
      <c r="C4" s="321" t="s">
        <v>183</v>
      </c>
    </row>
    <row r="5" spans="1:3">
      <c r="A5" s="322" t="s">
        <v>178</v>
      </c>
      <c r="B5" s="323">
        <v>2017</v>
      </c>
      <c r="C5" s="321" t="s">
        <v>183</v>
      </c>
    </row>
    <row r="6" spans="1:3">
      <c r="A6" s="319" t="s">
        <v>436</v>
      </c>
      <c r="B6" s="324">
        <v>2021</v>
      </c>
      <c r="C6" s="321"/>
    </row>
    <row r="7" spans="1:3">
      <c r="A7" s="319" t="s">
        <v>437</v>
      </c>
      <c r="B7" s="324">
        <v>2023</v>
      </c>
      <c r="C7" s="321"/>
    </row>
    <row r="8" spans="1:3">
      <c r="A8" s="319" t="s">
        <v>438</v>
      </c>
      <c r="B8" s="324">
        <f>B7+1</f>
        <v>2024</v>
      </c>
      <c r="C8" s="321"/>
    </row>
    <row r="9" spans="1:3" ht="39.6">
      <c r="A9" s="325" t="s">
        <v>2009</v>
      </c>
      <c r="B9" s="326">
        <f>1/20</f>
        <v>0.05</v>
      </c>
      <c r="C9" s="327" t="s">
        <v>442</v>
      </c>
    </row>
    <row r="10" spans="1:3">
      <c r="A10" s="328" t="s">
        <v>133</v>
      </c>
      <c r="B10" s="328" t="s">
        <v>134</v>
      </c>
      <c r="C10" s="171" t="s">
        <v>2010</v>
      </c>
    </row>
    <row r="11" spans="1:3">
      <c r="A11" s="328" t="s">
        <v>141</v>
      </c>
      <c r="B11" s="329">
        <v>1.68</v>
      </c>
      <c r="C11" s="321" t="s">
        <v>183</v>
      </c>
    </row>
    <row r="12" spans="1:3">
      <c r="A12" s="328" t="s">
        <v>450</v>
      </c>
      <c r="B12" s="330">
        <f>'O&amp;M_data'!D21</f>
        <v>26500</v>
      </c>
      <c r="C12" s="321" t="s">
        <v>321</v>
      </c>
    </row>
    <row r="13" spans="1:3">
      <c r="A13" s="328" t="s">
        <v>451</v>
      </c>
      <c r="B13" s="330">
        <f>B12*Deflator!C84/Deflator!C86</f>
        <v>25421.539008352585</v>
      </c>
      <c r="C13" s="321" t="s">
        <v>322</v>
      </c>
    </row>
    <row r="14" spans="1:3">
      <c r="A14" s="328" t="s">
        <v>323</v>
      </c>
      <c r="B14" s="331">
        <f>Cost_Estimate!D37</f>
        <v>46.650000000000006</v>
      </c>
      <c r="C14" s="321" t="s">
        <v>327</v>
      </c>
    </row>
    <row r="15" spans="1:3">
      <c r="A15" s="328" t="s">
        <v>2037</v>
      </c>
      <c r="B15" s="330">
        <v>150000</v>
      </c>
      <c r="C15" s="321" t="s">
        <v>452</v>
      </c>
    </row>
    <row r="16" spans="1:3">
      <c r="A16" s="328" t="s">
        <v>2038</v>
      </c>
      <c r="B16" s="330">
        <f>B15*Deflator!C84/Deflator!C86</f>
        <v>143895.50382086367</v>
      </c>
      <c r="C16" s="321" t="s">
        <v>2039</v>
      </c>
    </row>
    <row r="17" spans="1:12">
      <c r="A17" s="328" t="s">
        <v>617</v>
      </c>
      <c r="B17" s="330">
        <v>50000</v>
      </c>
      <c r="C17" s="321" t="s">
        <v>764</v>
      </c>
    </row>
    <row r="18" spans="1:12">
      <c r="A18" s="328"/>
      <c r="B18" s="331"/>
      <c r="C18" s="321"/>
    </row>
    <row r="19" spans="1:12">
      <c r="A19" s="328" t="s">
        <v>424</v>
      </c>
      <c r="B19" s="328">
        <v>260</v>
      </c>
      <c r="C19" s="332" t="s">
        <v>430</v>
      </c>
    </row>
    <row r="20" spans="1:12">
      <c r="A20" s="328" t="s">
        <v>433</v>
      </c>
      <c r="B20" s="333">
        <v>1.4999999999999999E-2</v>
      </c>
      <c r="C20" s="332" t="s">
        <v>434</v>
      </c>
    </row>
    <row r="21" spans="1:12">
      <c r="A21" s="328" t="s">
        <v>501</v>
      </c>
      <c r="B21" s="333">
        <v>0.05</v>
      </c>
      <c r="C21" s="332" t="s">
        <v>502</v>
      </c>
    </row>
    <row r="22" spans="1:12">
      <c r="A22" s="328"/>
      <c r="B22" s="333"/>
      <c r="C22" s="332"/>
    </row>
    <row r="23" spans="1:12">
      <c r="A23" s="328" t="s">
        <v>605</v>
      </c>
      <c r="B23" s="333">
        <v>0.03</v>
      </c>
      <c r="C23" s="332" t="s">
        <v>601</v>
      </c>
    </row>
    <row r="24" spans="1:12">
      <c r="A24" s="303" t="s">
        <v>753</v>
      </c>
      <c r="B24" s="304">
        <v>10.37</v>
      </c>
      <c r="C24" s="171" t="s">
        <v>754</v>
      </c>
    </row>
    <row r="25" spans="1:12">
      <c r="A25" s="443" t="s">
        <v>146</v>
      </c>
      <c r="B25" s="444"/>
      <c r="C25" s="445"/>
      <c r="D25" s="171"/>
      <c r="G25" s="305"/>
      <c r="H25" s="305"/>
      <c r="I25" s="305"/>
      <c r="J25" s="305"/>
      <c r="K25" s="305"/>
      <c r="L25" s="305"/>
    </row>
    <row r="26" spans="1:12">
      <c r="A26" s="328" t="s">
        <v>142</v>
      </c>
      <c r="B26" s="334">
        <v>16.100000000000001</v>
      </c>
      <c r="C26" s="321" t="s">
        <v>183</v>
      </c>
      <c r="D26" s="171"/>
    </row>
    <row r="27" spans="1:12">
      <c r="A27" s="328" t="s">
        <v>197</v>
      </c>
      <c r="B27" s="334">
        <v>28.6</v>
      </c>
      <c r="C27" s="321" t="s">
        <v>183</v>
      </c>
      <c r="D27" s="171"/>
    </row>
    <row r="28" spans="1:12" s="305" customFormat="1">
      <c r="A28" s="328" t="s">
        <v>769</v>
      </c>
      <c r="B28" s="335">
        <f>14.5+10.39+6.58+2.95+6.78+1.5</f>
        <v>42.7</v>
      </c>
      <c r="C28" s="328" t="s">
        <v>213</v>
      </c>
    </row>
    <row r="29" spans="1:12">
      <c r="A29" s="328" t="s">
        <v>198</v>
      </c>
      <c r="B29" s="336">
        <v>0.39</v>
      </c>
      <c r="C29" s="321" t="s">
        <v>183</v>
      </c>
    </row>
    <row r="30" spans="1:12">
      <c r="A30" s="328" t="s">
        <v>521</v>
      </c>
      <c r="B30" s="336">
        <v>0.9</v>
      </c>
      <c r="C30" s="321" t="s">
        <v>183</v>
      </c>
    </row>
    <row r="31" spans="1:12">
      <c r="A31" s="443" t="s">
        <v>16</v>
      </c>
      <c r="B31" s="444"/>
      <c r="C31" s="445"/>
    </row>
    <row r="32" spans="1:12">
      <c r="A32" s="337" t="s">
        <v>184</v>
      </c>
      <c r="B32" s="338">
        <v>3200</v>
      </c>
      <c r="C32" s="321" t="s">
        <v>183</v>
      </c>
    </row>
    <row r="33" spans="1:3">
      <c r="A33" s="328" t="s">
        <v>155</v>
      </c>
      <c r="B33" s="339">
        <v>63900</v>
      </c>
      <c r="C33" s="321" t="s">
        <v>183</v>
      </c>
    </row>
    <row r="34" spans="1:3">
      <c r="A34" s="328" t="s">
        <v>156</v>
      </c>
      <c r="B34" s="339">
        <v>125000</v>
      </c>
      <c r="C34" s="321" t="s">
        <v>183</v>
      </c>
    </row>
    <row r="35" spans="1:3">
      <c r="A35" s="328" t="s">
        <v>157</v>
      </c>
      <c r="B35" s="339">
        <v>459100</v>
      </c>
      <c r="C35" s="321" t="s">
        <v>183</v>
      </c>
    </row>
    <row r="36" spans="1:3">
      <c r="A36" s="328" t="s">
        <v>158</v>
      </c>
      <c r="B36" s="339">
        <v>9600000</v>
      </c>
      <c r="C36" s="321" t="s">
        <v>183</v>
      </c>
    </row>
    <row r="37" spans="1:3">
      <c r="A37" s="337" t="s">
        <v>185</v>
      </c>
      <c r="B37" s="338">
        <v>174000</v>
      </c>
      <c r="C37" s="340" t="s">
        <v>183</v>
      </c>
    </row>
    <row r="38" spans="1:3">
      <c r="A38" s="328" t="s">
        <v>211</v>
      </c>
      <c r="B38" s="339">
        <v>132200</v>
      </c>
      <c r="C38" s="321" t="s">
        <v>183</v>
      </c>
    </row>
    <row r="39" spans="1:3">
      <c r="A39" s="328" t="s">
        <v>602</v>
      </c>
      <c r="B39" s="341">
        <v>0.6</v>
      </c>
      <c r="C39" s="321" t="s">
        <v>601</v>
      </c>
    </row>
    <row r="40" spans="1:3">
      <c r="A40" s="443" t="s">
        <v>147</v>
      </c>
      <c r="B40" s="444"/>
      <c r="C40" s="445"/>
    </row>
    <row r="41" spans="1:3">
      <c r="A41" s="328" t="s">
        <v>179</v>
      </c>
      <c r="B41" s="342">
        <v>2000</v>
      </c>
      <c r="C41" s="321" t="s">
        <v>183</v>
      </c>
    </row>
    <row r="42" spans="1:3">
      <c r="A42" s="328" t="s">
        <v>180</v>
      </c>
      <c r="B42" s="342">
        <v>8300</v>
      </c>
      <c r="C42" s="321" t="s">
        <v>183</v>
      </c>
    </row>
    <row r="43" spans="1:3">
      <c r="A43" s="328" t="s">
        <v>181</v>
      </c>
      <c r="B43" s="342">
        <v>377800</v>
      </c>
      <c r="C43" s="321" t="s">
        <v>183</v>
      </c>
    </row>
    <row r="44" spans="1:3">
      <c r="A44" s="328" t="s">
        <v>182</v>
      </c>
      <c r="B44" s="342">
        <v>48900</v>
      </c>
      <c r="C44" s="321" t="s">
        <v>183</v>
      </c>
    </row>
    <row r="45" spans="1:3">
      <c r="A45" s="321" t="s">
        <v>14</v>
      </c>
      <c r="B45" s="321">
        <v>4.1489999999999999E-2</v>
      </c>
      <c r="C45" s="328" t="s">
        <v>15</v>
      </c>
    </row>
    <row r="46" spans="1:3">
      <c r="A46" s="321" t="s">
        <v>201</v>
      </c>
      <c r="B46" s="321">
        <v>1.1014999999999999</v>
      </c>
      <c r="C46" s="328" t="s">
        <v>183</v>
      </c>
    </row>
    <row r="47" spans="1:3">
      <c r="A47" s="321" t="s">
        <v>160</v>
      </c>
      <c r="B47" s="321">
        <v>2.6829999999999998</v>
      </c>
      <c r="C47" s="328" t="s">
        <v>162</v>
      </c>
    </row>
    <row r="48" spans="1:3">
      <c r="A48" s="321" t="s">
        <v>161</v>
      </c>
      <c r="B48" s="321">
        <v>3.5150000000000001</v>
      </c>
      <c r="C48" s="328" t="s">
        <v>162</v>
      </c>
    </row>
    <row r="49" spans="1:3">
      <c r="A49" s="321" t="s">
        <v>165</v>
      </c>
      <c r="B49" s="328">
        <v>3.8679999999999999</v>
      </c>
      <c r="C49" s="321" t="s">
        <v>166</v>
      </c>
    </row>
    <row r="50" spans="1:3">
      <c r="A50" s="321" t="s">
        <v>167</v>
      </c>
      <c r="B50" s="328">
        <v>39.051500000000004</v>
      </c>
      <c r="C50" s="321" t="s">
        <v>166</v>
      </c>
    </row>
    <row r="51" spans="1:3">
      <c r="A51" s="321" t="s">
        <v>168</v>
      </c>
      <c r="B51" s="328">
        <v>1.0920000000000001</v>
      </c>
      <c r="C51" s="321" t="s">
        <v>166</v>
      </c>
    </row>
    <row r="52" spans="1:3">
      <c r="A52" s="443" t="s">
        <v>13</v>
      </c>
      <c r="B52" s="444"/>
      <c r="C52" s="445"/>
    </row>
    <row r="53" spans="1:3">
      <c r="A53" s="328"/>
      <c r="B53" s="321" t="s">
        <v>199</v>
      </c>
      <c r="C53" s="321"/>
    </row>
    <row r="54" spans="1:3">
      <c r="A54" s="321">
        <v>2017</v>
      </c>
      <c r="B54" s="334">
        <v>1</v>
      </c>
      <c r="C54" s="321" t="s">
        <v>183</v>
      </c>
    </row>
    <row r="55" spans="1:3">
      <c r="A55" s="321">
        <v>2020</v>
      </c>
      <c r="B55" s="334">
        <v>1</v>
      </c>
      <c r="C55" s="321" t="s">
        <v>183</v>
      </c>
    </row>
    <row r="56" spans="1:3">
      <c r="A56" s="321">
        <f t="shared" ref="A56:A61" si="0">A55+5</f>
        <v>2025</v>
      </c>
      <c r="B56" s="334">
        <v>1</v>
      </c>
      <c r="C56" s="321" t="s">
        <v>183</v>
      </c>
    </row>
    <row r="57" spans="1:3">
      <c r="A57" s="321">
        <f t="shared" si="0"/>
        <v>2030</v>
      </c>
      <c r="B57" s="334">
        <v>1</v>
      </c>
      <c r="C57" s="321" t="s">
        <v>183</v>
      </c>
    </row>
    <row r="58" spans="1:3">
      <c r="A58" s="321">
        <f t="shared" si="0"/>
        <v>2035</v>
      </c>
      <c r="B58" s="334">
        <v>2</v>
      </c>
      <c r="C58" s="321" t="s">
        <v>183</v>
      </c>
    </row>
    <row r="59" spans="1:3">
      <c r="A59" s="321">
        <f t="shared" si="0"/>
        <v>2040</v>
      </c>
      <c r="B59" s="334">
        <v>2</v>
      </c>
      <c r="C59" s="321" t="s">
        <v>183</v>
      </c>
    </row>
    <row r="60" spans="1:3">
      <c r="A60" s="321">
        <f t="shared" si="0"/>
        <v>2045</v>
      </c>
      <c r="B60" s="334">
        <v>2</v>
      </c>
      <c r="C60" s="321" t="s">
        <v>183</v>
      </c>
    </row>
    <row r="61" spans="1:3">
      <c r="A61" s="321">
        <f t="shared" si="0"/>
        <v>2050</v>
      </c>
      <c r="B61" s="334">
        <v>2</v>
      </c>
      <c r="C61" s="321" t="s">
        <v>183</v>
      </c>
    </row>
  </sheetData>
  <sheetProtection password="90DC" sheet="1" objects="1" scenarios="1"/>
  <mergeCells count="5">
    <mergeCell ref="A40:C40"/>
    <mergeCell ref="A52:C52"/>
    <mergeCell ref="A31:C31"/>
    <mergeCell ref="A25:C25"/>
    <mergeCell ref="A2:C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5" tint="0.59999389629810485"/>
  </sheetPr>
  <dimension ref="A1:U77"/>
  <sheetViews>
    <sheetView zoomScale="85" zoomScaleNormal="85" workbookViewId="0">
      <selection activeCell="K13" sqref="K13"/>
    </sheetView>
  </sheetViews>
  <sheetFormatPr defaultColWidth="9.109375" defaultRowHeight="14.4"/>
  <cols>
    <col min="1" max="1" width="4" style="2" customWidth="1"/>
    <col min="2" max="2" width="5.6640625" style="38" bestFit="1" customWidth="1"/>
    <col min="3" max="3" width="14.88671875" style="6" bestFit="1" customWidth="1"/>
    <col min="4" max="4" width="14.88671875" style="134" customWidth="1"/>
    <col min="5" max="5" width="14.88671875" style="6" customWidth="1"/>
    <col min="6" max="6" width="18.5546875" style="6" customWidth="1"/>
    <col min="7" max="7" width="6.33203125" style="6" customWidth="1"/>
    <col min="8" max="8" width="6.5546875" style="6" customWidth="1"/>
    <col min="9" max="9" width="5.6640625" style="60" bestFit="1" customWidth="1"/>
    <col min="10" max="10" width="14.88671875" style="6" bestFit="1" customWidth="1"/>
    <col min="11" max="12" width="14.88671875" style="6" customWidth="1"/>
    <col min="13" max="13" width="16.33203125" style="6" customWidth="1"/>
    <col min="14" max="14" width="6.44140625" style="6" customWidth="1"/>
    <col min="15" max="15" width="12.88671875" style="6" customWidth="1"/>
    <col min="16" max="16" width="13.33203125" style="6" customWidth="1"/>
    <col min="17" max="18" width="10.33203125" style="6" customWidth="1"/>
    <col min="19" max="19" width="12" style="6" customWidth="1"/>
    <col min="20" max="21" width="14.88671875" style="6" customWidth="1"/>
    <col min="22" max="16384" width="9.109375" style="6"/>
  </cols>
  <sheetData>
    <row r="1" spans="1:21">
      <c r="A1" s="90"/>
      <c r="B1" s="41" t="s">
        <v>21</v>
      </c>
      <c r="C1" s="134"/>
      <c r="E1" s="134"/>
      <c r="F1" s="134"/>
      <c r="I1" s="114"/>
    </row>
    <row r="2" spans="1:21">
      <c r="A2" s="90"/>
      <c r="B2" s="114"/>
      <c r="C2" s="134"/>
      <c r="E2" s="134"/>
      <c r="F2" s="134"/>
      <c r="I2" s="114"/>
    </row>
    <row r="3" spans="1:21">
      <c r="A3" s="90"/>
      <c r="B3" s="114"/>
      <c r="C3" s="134"/>
      <c r="E3" s="134"/>
      <c r="F3" s="134"/>
      <c r="I3" s="114"/>
    </row>
    <row r="4" spans="1:21">
      <c r="C4" s="41"/>
      <c r="D4" s="41"/>
      <c r="E4" s="134"/>
      <c r="F4" s="41"/>
      <c r="J4" s="41"/>
      <c r="K4" s="41"/>
    </row>
    <row r="5" spans="1:21">
      <c r="C5" s="41"/>
      <c r="D5" s="41"/>
    </row>
    <row r="6" spans="1:21" customFormat="1">
      <c r="A6" s="2"/>
      <c r="B6" s="41" t="s">
        <v>585</v>
      </c>
      <c r="C6" s="41"/>
      <c r="D6" s="41"/>
      <c r="E6" s="41"/>
      <c r="F6" s="6"/>
      <c r="G6" s="6"/>
      <c r="H6" s="6"/>
      <c r="I6" s="60"/>
      <c r="J6" s="41" t="s">
        <v>580</v>
      </c>
      <c r="K6" s="41"/>
      <c r="L6" s="41"/>
      <c r="M6" s="6"/>
      <c r="N6" s="6"/>
      <c r="O6" s="6"/>
      <c r="P6" s="6"/>
      <c r="Q6" s="6"/>
      <c r="R6" s="6"/>
      <c r="S6" s="6"/>
      <c r="T6" s="6"/>
      <c r="U6" s="6"/>
    </row>
    <row r="7" spans="1:21" s="5" customFormat="1" ht="28.8">
      <c r="A7" s="19"/>
      <c r="B7" s="195" t="s">
        <v>2</v>
      </c>
      <c r="C7" s="195" t="s">
        <v>402</v>
      </c>
      <c r="D7" s="195" t="s">
        <v>611</v>
      </c>
      <c r="E7" s="195" t="s">
        <v>236</v>
      </c>
      <c r="F7" s="195" t="s">
        <v>28</v>
      </c>
      <c r="G7" s="6"/>
      <c r="J7" s="195" t="s">
        <v>2</v>
      </c>
      <c r="K7" s="195" t="s">
        <v>235</v>
      </c>
      <c r="L7" s="195" t="s">
        <v>236</v>
      </c>
      <c r="M7" s="195" t="s">
        <v>28</v>
      </c>
    </row>
    <row r="8" spans="1:21" customFormat="1">
      <c r="A8" s="127"/>
      <c r="B8" s="196">
        <f>Inputs!B6</f>
        <v>2021</v>
      </c>
      <c r="C8" s="16">
        <f>Cost_Estimate!G38</f>
        <v>1199129.1985071972</v>
      </c>
      <c r="D8" s="16"/>
      <c r="E8" s="16">
        <f t="shared" ref="E8:E9" si="0">SUM(C8:D8)</f>
        <v>1199129.1985071972</v>
      </c>
      <c r="F8" s="16">
        <f>E8/((1+Inputs!$B$3)^(B8-Inputs!$B$4))</f>
        <v>1047365.8821794018</v>
      </c>
      <c r="G8" s="6"/>
      <c r="H8" s="6"/>
      <c r="I8" s="60"/>
      <c r="J8" s="196">
        <v>2019</v>
      </c>
      <c r="K8" s="16">
        <f>Cost_Estimate!C56*7/Schedule!D134</f>
        <v>419695.21947751899</v>
      </c>
      <c r="L8" s="16">
        <f t="shared" ref="L8:L48" si="1">SUM(K8:K8)</f>
        <v>419695.21947751899</v>
      </c>
      <c r="M8" s="16">
        <f>L8/((1+Inputs!$B$3)^(J8-Inputs!$B$4))</f>
        <v>419695.21947751899</v>
      </c>
      <c r="N8" s="6"/>
      <c r="O8" s="6"/>
      <c r="P8" s="6"/>
      <c r="Q8" s="6"/>
      <c r="R8" s="6"/>
      <c r="S8" s="6"/>
      <c r="T8" s="6"/>
      <c r="U8" s="6"/>
    </row>
    <row r="9" spans="1:21" customFormat="1">
      <c r="A9" s="127"/>
      <c r="B9" s="196">
        <f>B8+1</f>
        <v>2022</v>
      </c>
      <c r="C9" s="16">
        <f>SUM(Cost_Estimate!F38,Cost_Estimate!H38,Cost_Estimate!I38,Cost_Estimate!J38,Cost_Estimate!G42)/2</f>
        <v>11517670.204234924</v>
      </c>
      <c r="D9" s="16"/>
      <c r="E9" s="16">
        <f t="shared" si="0"/>
        <v>11517670.204234924</v>
      </c>
      <c r="F9" s="16">
        <f>E9/((1+Inputs!$B$3)^(B9-Inputs!$B$4))</f>
        <v>9401849.7344459929</v>
      </c>
      <c r="G9" s="6"/>
      <c r="H9" s="6"/>
      <c r="I9" s="60"/>
      <c r="J9" s="196">
        <f>J8+1</f>
        <v>2020</v>
      </c>
      <c r="K9" s="16">
        <f>Cost_Estimate!C56*12/Schedule!D134+Cost_Estimate!C57*7/Schedule!F134+Cost_Estimate!C58*7/Schedule!G134</f>
        <v>1401901.9459747644</v>
      </c>
      <c r="L9" s="16">
        <f t="shared" si="1"/>
        <v>1401901.9459747644</v>
      </c>
      <c r="M9" s="16">
        <f>L9/((1+Inputs!$B$3)^(J9-Inputs!$B$4))</f>
        <v>1310188.7345558545</v>
      </c>
      <c r="N9" s="6"/>
      <c r="O9" s="6"/>
      <c r="P9" s="6"/>
      <c r="Q9" s="6"/>
      <c r="R9" s="6"/>
      <c r="S9" s="6"/>
      <c r="T9" s="6"/>
      <c r="U9" s="6"/>
    </row>
    <row r="10" spans="1:21" customFormat="1">
      <c r="A10" s="127"/>
      <c r="B10" s="196">
        <f t="shared" ref="B10:B43" si="2">B9+1</f>
        <v>2023</v>
      </c>
      <c r="C10" s="16">
        <f>C9</f>
        <v>11517670.204234924</v>
      </c>
      <c r="D10" s="16">
        <f>Cost_Estimate!G46</f>
        <v>1566302.5590901014</v>
      </c>
      <c r="E10" s="16">
        <f>SUM(C10:D10)</f>
        <v>13083972.763325026</v>
      </c>
      <c r="F10" s="16">
        <f>E10/((1+Inputs!$B$3)^(B10-Inputs!$B$4))</f>
        <v>9981700.1757008899</v>
      </c>
      <c r="G10" s="6"/>
      <c r="H10" s="6"/>
      <c r="I10" s="60"/>
      <c r="J10" s="196">
        <f t="shared" ref="J10:J48" si="3">J9+1</f>
        <v>2021</v>
      </c>
      <c r="K10" s="16">
        <f>Cost_Estimate!C56*5/Schedule!D134+Cost_Estimate!C57*12/Schedule!F134+Cost_Estimate!C58*12/Schedule!G134</f>
        <v>1469652.7456904212</v>
      </c>
      <c r="L10" s="16">
        <f t="shared" si="1"/>
        <v>1469652.7456904212</v>
      </c>
      <c r="M10" s="16">
        <f>L10/((1+Inputs!$B$3)^(J10-Inputs!$B$4))</f>
        <v>1283651.6251990751</v>
      </c>
      <c r="N10" s="6"/>
      <c r="O10" s="6"/>
      <c r="P10" s="6"/>
      <c r="Q10" s="6"/>
      <c r="R10" s="6"/>
      <c r="S10" s="6"/>
      <c r="T10" s="6"/>
      <c r="U10" s="6"/>
    </row>
    <row r="11" spans="1:21" customFormat="1">
      <c r="A11" s="127"/>
      <c r="B11" s="196">
        <f t="shared" si="2"/>
        <v>2024</v>
      </c>
      <c r="C11" s="16"/>
      <c r="D11" s="16"/>
      <c r="E11" s="16">
        <f t="shared" ref="E11:E43" si="4">SUM(C11:C11)</f>
        <v>0</v>
      </c>
      <c r="F11" s="16">
        <f>E11/((1+Inputs!$B$3)^(B11-Inputs!$B$4))</f>
        <v>0</v>
      </c>
      <c r="G11" s="6"/>
      <c r="H11" s="6"/>
      <c r="I11" s="60"/>
      <c r="J11" s="196">
        <f t="shared" si="3"/>
        <v>2022</v>
      </c>
      <c r="K11" s="16">
        <f>Cost_Estimate!C57*5/Schedule!F134+Cost_Estimate!C58*5/Schedule!G134+Cost_Estimate!C59*7/Schedule!H134</f>
        <v>3130570.4074561549</v>
      </c>
      <c r="L11" s="16">
        <f t="shared" si="1"/>
        <v>3130570.4074561549</v>
      </c>
      <c r="M11" s="16">
        <f>L11/((1+Inputs!$B$3)^(J11-Inputs!$B$4))</f>
        <v>2555477.9770637886</v>
      </c>
      <c r="N11" s="6"/>
      <c r="O11" s="6"/>
      <c r="P11" s="6"/>
      <c r="Q11" s="6"/>
      <c r="R11" s="6"/>
      <c r="S11" s="6"/>
      <c r="T11" s="6"/>
      <c r="U11" s="6"/>
    </row>
    <row r="12" spans="1:21" customFormat="1">
      <c r="A12" s="127"/>
      <c r="B12" s="196">
        <f t="shared" si="2"/>
        <v>2025</v>
      </c>
      <c r="C12" s="16"/>
      <c r="D12" s="16"/>
      <c r="E12" s="16">
        <f t="shared" si="4"/>
        <v>0</v>
      </c>
      <c r="F12" s="16">
        <f>E12/((1+Inputs!$B$3)^(B12-Inputs!$B$4))</f>
        <v>0</v>
      </c>
      <c r="G12" s="6"/>
      <c r="H12" s="6"/>
      <c r="I12" s="60"/>
      <c r="J12" s="196">
        <f t="shared" si="3"/>
        <v>2023</v>
      </c>
      <c r="K12" s="16">
        <f>Cost_Estimate!C59*12/Schedule!H134</f>
        <v>4531070.3798793927</v>
      </c>
      <c r="L12" s="16">
        <f t="shared" si="1"/>
        <v>4531070.3798793927</v>
      </c>
      <c r="M12" s="16">
        <f>L12/((1+Inputs!$B$3)^(J12-Inputs!$B$4))</f>
        <v>3456731.8982603499</v>
      </c>
      <c r="N12" s="6"/>
      <c r="O12" s="6"/>
      <c r="P12" s="6"/>
      <c r="Q12" s="6"/>
      <c r="R12" s="6"/>
      <c r="S12" s="6"/>
      <c r="T12" s="6"/>
      <c r="U12" s="6"/>
    </row>
    <row r="13" spans="1:21" customFormat="1">
      <c r="A13" s="127"/>
      <c r="B13" s="196">
        <f t="shared" si="2"/>
        <v>2026</v>
      </c>
      <c r="C13" s="16"/>
      <c r="D13" s="16"/>
      <c r="E13" s="16">
        <f t="shared" si="4"/>
        <v>0</v>
      </c>
      <c r="F13" s="16">
        <f>E13/((1+Inputs!$B$3)^(B13-Inputs!$B$4))</f>
        <v>0</v>
      </c>
      <c r="G13" s="6"/>
      <c r="H13" s="6"/>
      <c r="I13" s="60"/>
      <c r="J13" s="196">
        <f t="shared" si="3"/>
        <v>2024</v>
      </c>
      <c r="K13" s="16">
        <f>Cost_Estimate!C59*12/Schedule!H134</f>
        <v>4531070.3798793927</v>
      </c>
      <c r="L13" s="16">
        <f t="shared" si="1"/>
        <v>4531070.3798793927</v>
      </c>
      <c r="M13" s="16">
        <f>L13/((1+Inputs!$B$3)^(J13-Inputs!$B$4))</f>
        <v>3230590.559121822</v>
      </c>
      <c r="N13" s="6"/>
      <c r="O13" s="6"/>
      <c r="P13" s="6"/>
      <c r="Q13" s="6"/>
      <c r="R13" s="6"/>
      <c r="S13" s="6"/>
      <c r="T13" s="6"/>
      <c r="U13" s="6"/>
    </row>
    <row r="14" spans="1:21" customFormat="1">
      <c r="A14" s="127"/>
      <c r="B14" s="196">
        <f t="shared" si="2"/>
        <v>2027</v>
      </c>
      <c r="C14" s="16"/>
      <c r="D14" s="16"/>
      <c r="E14" s="16">
        <f t="shared" si="4"/>
        <v>0</v>
      </c>
      <c r="F14" s="16">
        <f>E14/((1+Inputs!$B$3)^(B14-Inputs!$B$4))</f>
        <v>0</v>
      </c>
      <c r="G14" s="6"/>
      <c r="H14" s="6"/>
      <c r="I14" s="60"/>
      <c r="J14" s="196">
        <f t="shared" si="3"/>
        <v>2025</v>
      </c>
      <c r="K14" s="16"/>
      <c r="L14" s="16">
        <f t="shared" si="1"/>
        <v>0</v>
      </c>
      <c r="M14" s="16">
        <f>L14/((1+Inputs!$B$3)^(J14-Inputs!$B$4))</f>
        <v>0</v>
      </c>
      <c r="N14" s="6"/>
      <c r="O14" s="6"/>
      <c r="P14" s="6"/>
      <c r="Q14" s="6"/>
      <c r="R14" s="6"/>
      <c r="S14" s="6"/>
      <c r="T14" s="6"/>
      <c r="U14" s="6"/>
    </row>
    <row r="15" spans="1:21" customFormat="1">
      <c r="A15" s="2"/>
      <c r="B15" s="196">
        <f t="shared" si="2"/>
        <v>2028</v>
      </c>
      <c r="C15" s="16"/>
      <c r="D15" s="16"/>
      <c r="E15" s="16">
        <f t="shared" si="4"/>
        <v>0</v>
      </c>
      <c r="F15" s="16">
        <f>E15/((1+Inputs!$B$3)^(B15-Inputs!$B$4))</f>
        <v>0</v>
      </c>
      <c r="G15" s="6"/>
      <c r="H15" s="6"/>
      <c r="I15" s="60"/>
      <c r="J15" s="196">
        <f t="shared" si="3"/>
        <v>2026</v>
      </c>
      <c r="K15" s="16"/>
      <c r="L15" s="16">
        <f t="shared" si="1"/>
        <v>0</v>
      </c>
      <c r="M15" s="16">
        <f>L15/((1+Inputs!$B$3)^(J15-Inputs!$B$4))</f>
        <v>0</v>
      </c>
      <c r="N15" s="6"/>
      <c r="O15" s="6"/>
      <c r="P15" s="6"/>
      <c r="Q15" s="6"/>
      <c r="R15" s="6"/>
      <c r="S15" s="6"/>
      <c r="T15" s="6"/>
      <c r="U15" s="6"/>
    </row>
    <row r="16" spans="1:21" customFormat="1">
      <c r="A16" s="132"/>
      <c r="B16" s="196">
        <f t="shared" si="2"/>
        <v>2029</v>
      </c>
      <c r="C16" s="16"/>
      <c r="D16" s="16"/>
      <c r="E16" s="16">
        <f t="shared" si="4"/>
        <v>0</v>
      </c>
      <c r="F16" s="16">
        <f>E16/((1+Inputs!$B$3)^(B16-Inputs!$B$4))</f>
        <v>0</v>
      </c>
      <c r="G16" s="6"/>
      <c r="H16" s="6"/>
      <c r="I16" s="60"/>
      <c r="J16" s="196">
        <f t="shared" si="3"/>
        <v>2027</v>
      </c>
      <c r="K16" s="16"/>
      <c r="L16" s="16">
        <f t="shared" si="1"/>
        <v>0</v>
      </c>
      <c r="M16" s="16">
        <f>L16/((1+Inputs!$B$3)^(J16-Inputs!$B$4))</f>
        <v>0</v>
      </c>
      <c r="N16" s="6"/>
      <c r="O16" s="6"/>
      <c r="P16" s="6"/>
      <c r="Q16" s="6"/>
      <c r="R16" s="6"/>
      <c r="S16" s="6"/>
      <c r="T16" s="6"/>
      <c r="U16" s="6"/>
    </row>
    <row r="17" spans="1:21" customFormat="1">
      <c r="A17" s="132"/>
      <c r="B17" s="196">
        <f t="shared" si="2"/>
        <v>2030</v>
      </c>
      <c r="C17" s="16"/>
      <c r="D17" s="16"/>
      <c r="E17" s="16">
        <f t="shared" si="4"/>
        <v>0</v>
      </c>
      <c r="F17" s="16">
        <f>E17/((1+Inputs!$B$3)^(B17-Inputs!$B$4))</f>
        <v>0</v>
      </c>
      <c r="G17" s="6"/>
      <c r="H17" s="6"/>
      <c r="I17" s="60"/>
      <c r="J17" s="196">
        <f t="shared" si="3"/>
        <v>2028</v>
      </c>
      <c r="K17" s="16"/>
      <c r="L17" s="16">
        <f t="shared" si="1"/>
        <v>0</v>
      </c>
      <c r="M17" s="16">
        <f>L17/((1+Inputs!$B$3)^(J17-Inputs!$B$4))</f>
        <v>0</v>
      </c>
      <c r="N17" s="6"/>
      <c r="O17" s="6"/>
      <c r="P17" s="6"/>
      <c r="Q17" s="6"/>
      <c r="R17" s="6"/>
      <c r="S17" s="6"/>
      <c r="T17" s="6"/>
      <c r="U17" s="6"/>
    </row>
    <row r="18" spans="1:21" customFormat="1">
      <c r="A18" s="132"/>
      <c r="B18" s="196">
        <f t="shared" si="2"/>
        <v>2031</v>
      </c>
      <c r="C18" s="16"/>
      <c r="D18" s="16"/>
      <c r="E18" s="16">
        <f t="shared" si="4"/>
        <v>0</v>
      </c>
      <c r="F18" s="16">
        <f>E18/((1+Inputs!$B$3)^(B18-Inputs!$B$4))</f>
        <v>0</v>
      </c>
      <c r="G18" s="6"/>
      <c r="H18" s="6"/>
      <c r="I18" s="60"/>
      <c r="J18" s="196">
        <f t="shared" si="3"/>
        <v>2029</v>
      </c>
      <c r="K18" s="16"/>
      <c r="L18" s="16">
        <f t="shared" si="1"/>
        <v>0</v>
      </c>
      <c r="M18" s="16">
        <f>L18/((1+Inputs!$B$3)^(J18-Inputs!$B$4))</f>
        <v>0</v>
      </c>
      <c r="N18" s="6"/>
      <c r="O18" s="6"/>
      <c r="P18" s="6"/>
      <c r="Q18" s="6"/>
      <c r="R18" s="6"/>
      <c r="S18" s="6"/>
      <c r="T18" s="6"/>
      <c r="U18" s="6"/>
    </row>
    <row r="19" spans="1:21" customFormat="1">
      <c r="A19" s="132"/>
      <c r="B19" s="196">
        <f t="shared" si="2"/>
        <v>2032</v>
      </c>
      <c r="C19" s="16"/>
      <c r="D19" s="16"/>
      <c r="E19" s="16">
        <f t="shared" si="4"/>
        <v>0</v>
      </c>
      <c r="F19" s="16">
        <f>E19/((1+Inputs!$B$3)^(B19-Inputs!$B$4))</f>
        <v>0</v>
      </c>
      <c r="G19" s="6"/>
      <c r="H19" s="6"/>
      <c r="I19" s="60"/>
      <c r="J19" s="196">
        <f t="shared" si="3"/>
        <v>2030</v>
      </c>
      <c r="K19" s="16"/>
      <c r="L19" s="16">
        <f t="shared" si="1"/>
        <v>0</v>
      </c>
      <c r="M19" s="16">
        <f>L19/((1+Inputs!$B$3)^(J19-Inputs!$B$4))</f>
        <v>0</v>
      </c>
      <c r="N19" s="6"/>
      <c r="O19" s="6"/>
      <c r="P19" s="6"/>
      <c r="Q19" s="6"/>
      <c r="R19" s="6"/>
      <c r="S19" s="6"/>
      <c r="T19" s="6"/>
      <c r="U19" s="6"/>
    </row>
    <row r="20" spans="1:21" customFormat="1">
      <c r="A20" s="132"/>
      <c r="B20" s="196">
        <f t="shared" si="2"/>
        <v>2033</v>
      </c>
      <c r="C20" s="16"/>
      <c r="D20" s="16"/>
      <c r="E20" s="16">
        <f t="shared" si="4"/>
        <v>0</v>
      </c>
      <c r="F20" s="16">
        <f>E20/((1+Inputs!$B$3)^(B20-Inputs!$B$4))</f>
        <v>0</v>
      </c>
      <c r="G20" s="6"/>
      <c r="H20" s="6"/>
      <c r="I20" s="60"/>
      <c r="J20" s="196">
        <f t="shared" si="3"/>
        <v>2031</v>
      </c>
      <c r="K20" s="16"/>
      <c r="L20" s="16">
        <f t="shared" si="1"/>
        <v>0</v>
      </c>
      <c r="M20" s="16">
        <f>L20/((1+Inputs!$B$3)^(J20-Inputs!$B$4))</f>
        <v>0</v>
      </c>
      <c r="N20" s="6"/>
      <c r="O20" s="6"/>
      <c r="P20" s="6"/>
      <c r="Q20" s="6"/>
      <c r="R20" s="6"/>
      <c r="S20" s="6"/>
      <c r="T20" s="6"/>
      <c r="U20" s="6"/>
    </row>
    <row r="21" spans="1:21" customFormat="1">
      <c r="A21" s="132"/>
      <c r="B21" s="196">
        <f t="shared" si="2"/>
        <v>2034</v>
      </c>
      <c r="C21" s="16"/>
      <c r="D21" s="16"/>
      <c r="E21" s="16">
        <f t="shared" si="4"/>
        <v>0</v>
      </c>
      <c r="F21" s="16">
        <f>E21/((1+Inputs!$B$3)^(B21-Inputs!$B$4))</f>
        <v>0</v>
      </c>
      <c r="G21" s="6"/>
      <c r="H21" s="6"/>
      <c r="I21" s="60"/>
      <c r="J21" s="196">
        <f t="shared" si="3"/>
        <v>2032</v>
      </c>
      <c r="K21" s="16"/>
      <c r="L21" s="16">
        <f t="shared" si="1"/>
        <v>0</v>
      </c>
      <c r="M21" s="16">
        <f>L21/((1+Inputs!$B$3)^(J21-Inputs!$B$4))</f>
        <v>0</v>
      </c>
      <c r="N21" s="6"/>
      <c r="O21" s="6"/>
      <c r="P21" s="6"/>
      <c r="Q21" s="6"/>
      <c r="R21" s="6"/>
      <c r="S21" s="6"/>
      <c r="T21" s="6"/>
      <c r="U21" s="6"/>
    </row>
    <row r="22" spans="1:21" customFormat="1">
      <c r="A22" s="132"/>
      <c r="B22" s="196">
        <f t="shared" si="2"/>
        <v>2035</v>
      </c>
      <c r="C22" s="16"/>
      <c r="D22" s="16"/>
      <c r="E22" s="16">
        <f t="shared" si="4"/>
        <v>0</v>
      </c>
      <c r="F22" s="16">
        <f>E22/((1+Inputs!$B$3)^(B22-Inputs!$B$4))</f>
        <v>0</v>
      </c>
      <c r="G22" s="6"/>
      <c r="H22" s="6"/>
      <c r="I22" s="60"/>
      <c r="J22" s="196">
        <f t="shared" si="3"/>
        <v>2033</v>
      </c>
      <c r="K22" s="16"/>
      <c r="L22" s="16">
        <f t="shared" si="1"/>
        <v>0</v>
      </c>
      <c r="M22" s="16">
        <f>L22/((1+Inputs!$B$3)^(J22-Inputs!$B$4))</f>
        <v>0</v>
      </c>
      <c r="N22" s="6"/>
      <c r="O22" s="6"/>
      <c r="P22" s="6"/>
      <c r="Q22" s="6"/>
      <c r="R22" s="6"/>
      <c r="S22" s="6"/>
      <c r="T22" s="6"/>
      <c r="U22" s="6"/>
    </row>
    <row r="23" spans="1:21" customFormat="1">
      <c r="A23" s="132"/>
      <c r="B23" s="196">
        <f t="shared" si="2"/>
        <v>2036</v>
      </c>
      <c r="C23" s="16"/>
      <c r="D23" s="16"/>
      <c r="E23" s="16">
        <f t="shared" si="4"/>
        <v>0</v>
      </c>
      <c r="F23" s="16">
        <f>E23/((1+Inputs!$B$3)^(B23-Inputs!$B$4))</f>
        <v>0</v>
      </c>
      <c r="G23" s="6"/>
      <c r="H23" s="6"/>
      <c r="I23" s="60"/>
      <c r="J23" s="196">
        <f t="shared" si="3"/>
        <v>2034</v>
      </c>
      <c r="K23" s="16"/>
      <c r="L23" s="16">
        <f t="shared" si="1"/>
        <v>0</v>
      </c>
      <c r="M23" s="16">
        <f>L23/((1+Inputs!$B$3)^(J23-Inputs!$B$4))</f>
        <v>0</v>
      </c>
      <c r="N23" s="6"/>
      <c r="O23" s="6"/>
      <c r="P23" s="6"/>
      <c r="Q23" s="6"/>
      <c r="R23" s="6"/>
      <c r="S23" s="6"/>
      <c r="T23" s="6"/>
      <c r="U23" s="6"/>
    </row>
    <row r="24" spans="1:21" customFormat="1">
      <c r="A24" s="132"/>
      <c r="B24" s="196">
        <f t="shared" si="2"/>
        <v>2037</v>
      </c>
      <c r="C24" s="16"/>
      <c r="D24" s="16"/>
      <c r="E24" s="16">
        <f t="shared" si="4"/>
        <v>0</v>
      </c>
      <c r="F24" s="16">
        <f>E24/((1+Inputs!$B$3)^(B24-Inputs!$B$4))</f>
        <v>0</v>
      </c>
      <c r="G24" s="6"/>
      <c r="H24" s="6"/>
      <c r="I24" s="60"/>
      <c r="J24" s="196">
        <f t="shared" si="3"/>
        <v>2035</v>
      </c>
      <c r="K24" s="16"/>
      <c r="L24" s="16">
        <f t="shared" si="1"/>
        <v>0</v>
      </c>
      <c r="M24" s="16">
        <f>L24/((1+Inputs!$B$3)^(J24-Inputs!$B$4))</f>
        <v>0</v>
      </c>
      <c r="N24" s="6"/>
      <c r="O24" s="6"/>
      <c r="P24" s="6"/>
      <c r="Q24" s="6"/>
      <c r="R24" s="6"/>
      <c r="S24" s="6"/>
      <c r="T24" s="6"/>
      <c r="U24" s="6"/>
    </row>
    <row r="25" spans="1:21" customFormat="1">
      <c r="A25" s="132"/>
      <c r="B25" s="196">
        <f t="shared" si="2"/>
        <v>2038</v>
      </c>
      <c r="C25" s="16"/>
      <c r="D25" s="16"/>
      <c r="E25" s="16">
        <f t="shared" si="4"/>
        <v>0</v>
      </c>
      <c r="F25" s="16">
        <f>E25/((1+Inputs!$B$3)^(B25-Inputs!$B$4))</f>
        <v>0</v>
      </c>
      <c r="G25" s="6"/>
      <c r="H25" s="6"/>
      <c r="I25" s="60"/>
      <c r="J25" s="196">
        <f t="shared" si="3"/>
        <v>2036</v>
      </c>
      <c r="K25" s="16"/>
      <c r="L25" s="16">
        <f t="shared" si="1"/>
        <v>0</v>
      </c>
      <c r="M25" s="16">
        <f>L25/((1+Inputs!$B$3)^(J25-Inputs!$B$4))</f>
        <v>0</v>
      </c>
      <c r="N25" s="6"/>
      <c r="O25" s="6"/>
      <c r="P25" s="6"/>
      <c r="Q25" s="6"/>
      <c r="R25" s="6"/>
      <c r="S25" s="6"/>
      <c r="T25" s="6"/>
      <c r="U25" s="6"/>
    </row>
    <row r="26" spans="1:21" customFormat="1">
      <c r="A26" s="132"/>
      <c r="B26" s="196">
        <f t="shared" si="2"/>
        <v>2039</v>
      </c>
      <c r="C26" s="16"/>
      <c r="D26" s="16"/>
      <c r="E26" s="16">
        <f t="shared" si="4"/>
        <v>0</v>
      </c>
      <c r="F26" s="16">
        <f>E26/((1+Inputs!$B$3)^(B26-Inputs!$B$4))</f>
        <v>0</v>
      </c>
      <c r="G26" s="6"/>
      <c r="H26" s="6"/>
      <c r="I26" s="60"/>
      <c r="J26" s="196">
        <f t="shared" si="3"/>
        <v>2037</v>
      </c>
      <c r="K26" s="16"/>
      <c r="L26" s="16">
        <f t="shared" si="1"/>
        <v>0</v>
      </c>
      <c r="M26" s="16">
        <f>L26/((1+Inputs!$B$3)^(J26-Inputs!$B$4))</f>
        <v>0</v>
      </c>
      <c r="N26" s="6"/>
      <c r="O26" s="6"/>
      <c r="P26" s="6"/>
      <c r="Q26" s="6"/>
      <c r="R26" s="6"/>
      <c r="S26" s="6"/>
      <c r="T26" s="6"/>
      <c r="U26" s="6"/>
    </row>
    <row r="27" spans="1:21" customFormat="1">
      <c r="A27" s="132"/>
      <c r="B27" s="196">
        <f t="shared" si="2"/>
        <v>2040</v>
      </c>
      <c r="C27" s="16"/>
      <c r="D27" s="16"/>
      <c r="E27" s="16">
        <f t="shared" si="4"/>
        <v>0</v>
      </c>
      <c r="F27" s="16">
        <f>E27/((1+Inputs!$B$3)^(B27-Inputs!$B$4))</f>
        <v>0</v>
      </c>
      <c r="G27" s="6"/>
      <c r="H27" s="6"/>
      <c r="I27" s="60"/>
      <c r="J27" s="196">
        <f t="shared" si="3"/>
        <v>2038</v>
      </c>
      <c r="K27" s="16"/>
      <c r="L27" s="16">
        <f t="shared" si="1"/>
        <v>0</v>
      </c>
      <c r="M27" s="16">
        <f>L27/((1+Inputs!$B$3)^(J27-Inputs!$B$4))</f>
        <v>0</v>
      </c>
      <c r="N27" s="6"/>
      <c r="O27" s="6"/>
      <c r="P27" s="6"/>
      <c r="Q27" s="6"/>
      <c r="R27" s="6"/>
      <c r="S27" s="6"/>
      <c r="T27" s="6"/>
      <c r="U27" s="6"/>
    </row>
    <row r="28" spans="1:21" customFormat="1">
      <c r="A28" s="132"/>
      <c r="B28" s="196">
        <f t="shared" si="2"/>
        <v>2041</v>
      </c>
      <c r="C28" s="16"/>
      <c r="D28" s="16"/>
      <c r="E28" s="16">
        <f t="shared" si="4"/>
        <v>0</v>
      </c>
      <c r="F28" s="16">
        <f>E28/((1+Inputs!$B$3)^(B28-Inputs!$B$4))</f>
        <v>0</v>
      </c>
      <c r="G28" s="6"/>
      <c r="H28" s="6"/>
      <c r="I28" s="60"/>
      <c r="J28" s="196">
        <f t="shared" si="3"/>
        <v>2039</v>
      </c>
      <c r="K28" s="16"/>
      <c r="L28" s="16">
        <f t="shared" si="1"/>
        <v>0</v>
      </c>
      <c r="M28" s="16">
        <f>L28/((1+Inputs!$B$3)^(J28-Inputs!$B$4))</f>
        <v>0</v>
      </c>
      <c r="N28" s="6"/>
      <c r="O28" s="6"/>
      <c r="P28" s="6"/>
      <c r="Q28" s="6"/>
      <c r="R28" s="6"/>
      <c r="S28" s="6"/>
      <c r="T28" s="6"/>
      <c r="U28" s="6"/>
    </row>
    <row r="29" spans="1:21" ht="15.75" customHeight="1">
      <c r="A29" s="132"/>
      <c r="B29" s="196">
        <f t="shared" si="2"/>
        <v>2042</v>
      </c>
      <c r="C29" s="16"/>
      <c r="D29" s="16"/>
      <c r="E29" s="16">
        <f t="shared" si="4"/>
        <v>0</v>
      </c>
      <c r="F29" s="16">
        <f>E29/((1+Inputs!$B$3)^(B29-Inputs!$B$4))</f>
        <v>0</v>
      </c>
      <c r="J29" s="196">
        <f t="shared" si="3"/>
        <v>2040</v>
      </c>
      <c r="K29" s="16"/>
      <c r="L29" s="16">
        <f t="shared" si="1"/>
        <v>0</v>
      </c>
      <c r="M29" s="16">
        <f>L29/((1+Inputs!$B$3)^(J29-Inputs!$B$4))</f>
        <v>0</v>
      </c>
    </row>
    <row r="30" spans="1:21" ht="15.75" customHeight="1">
      <c r="A30" s="132"/>
      <c r="B30" s="196">
        <f t="shared" si="2"/>
        <v>2043</v>
      </c>
      <c r="C30" s="16"/>
      <c r="D30" s="16"/>
      <c r="E30" s="16">
        <f t="shared" si="4"/>
        <v>0</v>
      </c>
      <c r="F30" s="16">
        <f>E30/((1+Inputs!$B$3)^(B30-Inputs!$B$4))</f>
        <v>0</v>
      </c>
      <c r="J30" s="196">
        <f t="shared" si="3"/>
        <v>2041</v>
      </c>
      <c r="K30" s="16"/>
      <c r="L30" s="16">
        <f t="shared" si="1"/>
        <v>0</v>
      </c>
      <c r="M30" s="16">
        <f>L30/((1+Inputs!$B$3)^(J30-Inputs!$B$4))</f>
        <v>0</v>
      </c>
    </row>
    <row r="31" spans="1:21" ht="15.75" customHeight="1">
      <c r="A31" s="132"/>
      <c r="B31" s="196">
        <f t="shared" si="2"/>
        <v>2044</v>
      </c>
      <c r="C31" s="16"/>
      <c r="D31" s="16"/>
      <c r="E31" s="16">
        <f t="shared" si="4"/>
        <v>0</v>
      </c>
      <c r="F31" s="16">
        <f>E31/((1+Inputs!$B$3)^(B31-Inputs!$B$4))</f>
        <v>0</v>
      </c>
      <c r="J31" s="196">
        <f t="shared" si="3"/>
        <v>2042</v>
      </c>
      <c r="K31" s="16"/>
      <c r="L31" s="16">
        <f t="shared" si="1"/>
        <v>0</v>
      </c>
      <c r="M31" s="16">
        <f>L31/((1+Inputs!$B$3)^(J31-Inputs!$B$4))</f>
        <v>0</v>
      </c>
    </row>
    <row r="32" spans="1:21" ht="15.75" customHeight="1">
      <c r="A32" s="132"/>
      <c r="B32" s="196">
        <f t="shared" si="2"/>
        <v>2045</v>
      </c>
      <c r="C32" s="16"/>
      <c r="D32" s="16"/>
      <c r="E32" s="16">
        <f t="shared" si="4"/>
        <v>0</v>
      </c>
      <c r="F32" s="16">
        <f>E32/((1+Inputs!$B$3)^(B32-Inputs!$B$4))</f>
        <v>0</v>
      </c>
      <c r="J32" s="196">
        <f t="shared" si="3"/>
        <v>2043</v>
      </c>
      <c r="K32" s="16"/>
      <c r="L32" s="16">
        <f t="shared" si="1"/>
        <v>0</v>
      </c>
      <c r="M32" s="16">
        <f>L32/((1+Inputs!$B$3)^(J32-Inputs!$B$4))</f>
        <v>0</v>
      </c>
    </row>
    <row r="33" spans="1:21" ht="15.75" customHeight="1">
      <c r="A33" s="132"/>
      <c r="B33" s="196">
        <f t="shared" si="2"/>
        <v>2046</v>
      </c>
      <c r="C33" s="16"/>
      <c r="D33" s="16"/>
      <c r="E33" s="16">
        <f t="shared" si="4"/>
        <v>0</v>
      </c>
      <c r="F33" s="16">
        <f>E33/((1+Inputs!$B$3)^(B33-Inputs!$B$4))</f>
        <v>0</v>
      </c>
      <c r="J33" s="196">
        <f t="shared" si="3"/>
        <v>2044</v>
      </c>
      <c r="K33" s="16"/>
      <c r="L33" s="16">
        <f t="shared" si="1"/>
        <v>0</v>
      </c>
      <c r="M33" s="16">
        <f>L33/((1+Inputs!$B$3)^(J33-Inputs!$B$4))</f>
        <v>0</v>
      </c>
    </row>
    <row r="34" spans="1:21" s="134" customFormat="1" ht="15.75" customHeight="1">
      <c r="A34" s="174"/>
      <c r="B34" s="196">
        <f t="shared" si="2"/>
        <v>2047</v>
      </c>
      <c r="C34" s="16"/>
      <c r="D34" s="16"/>
      <c r="E34" s="16">
        <f t="shared" si="4"/>
        <v>0</v>
      </c>
      <c r="F34" s="16">
        <f>E34/((1+Inputs!$B$3)^(B34-Inputs!$B$4))</f>
        <v>0</v>
      </c>
      <c r="I34" s="173"/>
      <c r="J34" s="196">
        <f t="shared" si="3"/>
        <v>2045</v>
      </c>
      <c r="K34" s="16"/>
      <c r="L34" s="16">
        <f t="shared" si="1"/>
        <v>0</v>
      </c>
      <c r="M34" s="16">
        <f>L34/((1+Inputs!$B$3)^(J34-Inputs!$B$4))</f>
        <v>0</v>
      </c>
    </row>
    <row r="35" spans="1:21" s="134" customFormat="1" ht="15.75" customHeight="1">
      <c r="A35" s="174"/>
      <c r="B35" s="196">
        <f t="shared" si="2"/>
        <v>2048</v>
      </c>
      <c r="C35" s="16"/>
      <c r="D35" s="16"/>
      <c r="E35" s="16">
        <f t="shared" si="4"/>
        <v>0</v>
      </c>
      <c r="F35" s="16">
        <f>E35/((1+Inputs!$B$3)^(B35-Inputs!$B$4))</f>
        <v>0</v>
      </c>
      <c r="I35" s="173"/>
      <c r="J35" s="196">
        <f t="shared" si="3"/>
        <v>2046</v>
      </c>
      <c r="K35" s="16"/>
      <c r="L35" s="16">
        <f t="shared" si="1"/>
        <v>0</v>
      </c>
      <c r="M35" s="16">
        <f>L35/((1+Inputs!$B$3)^(J35-Inputs!$B$4))</f>
        <v>0</v>
      </c>
    </row>
    <row r="36" spans="1:21" s="134" customFormat="1" ht="15.75" customHeight="1">
      <c r="A36" s="174"/>
      <c r="B36" s="196">
        <f t="shared" si="2"/>
        <v>2049</v>
      </c>
      <c r="C36" s="16"/>
      <c r="D36" s="16"/>
      <c r="E36" s="16">
        <f t="shared" si="4"/>
        <v>0</v>
      </c>
      <c r="F36" s="16">
        <f>E36/((1+Inputs!$B$3)^(B36-Inputs!$B$4))</f>
        <v>0</v>
      </c>
      <c r="I36" s="173"/>
      <c r="J36" s="196">
        <f t="shared" si="3"/>
        <v>2047</v>
      </c>
      <c r="K36" s="16"/>
      <c r="L36" s="16">
        <f t="shared" si="1"/>
        <v>0</v>
      </c>
      <c r="M36" s="16">
        <f>L36/((1+Inputs!$B$3)^(J36-Inputs!$B$4))</f>
        <v>0</v>
      </c>
    </row>
    <row r="37" spans="1:21" s="134" customFormat="1" ht="15.75" customHeight="1">
      <c r="A37" s="174"/>
      <c r="B37" s="196">
        <f t="shared" si="2"/>
        <v>2050</v>
      </c>
      <c r="C37" s="16"/>
      <c r="D37" s="16"/>
      <c r="E37" s="16">
        <f t="shared" si="4"/>
        <v>0</v>
      </c>
      <c r="F37" s="16">
        <f>E37/((1+Inputs!$B$3)^(B37-Inputs!$B$4))</f>
        <v>0</v>
      </c>
      <c r="I37" s="173"/>
      <c r="J37" s="196">
        <f t="shared" si="3"/>
        <v>2048</v>
      </c>
      <c r="K37" s="16"/>
      <c r="L37" s="16">
        <f t="shared" si="1"/>
        <v>0</v>
      </c>
      <c r="M37" s="16">
        <f>L37/((1+Inputs!$B$3)^(J37-Inputs!$B$4))</f>
        <v>0</v>
      </c>
    </row>
    <row r="38" spans="1:21" s="134" customFormat="1" ht="15.75" customHeight="1">
      <c r="A38" s="174"/>
      <c r="B38" s="196">
        <f t="shared" si="2"/>
        <v>2051</v>
      </c>
      <c r="C38" s="16"/>
      <c r="D38" s="16"/>
      <c r="E38" s="16">
        <f t="shared" si="4"/>
        <v>0</v>
      </c>
      <c r="F38" s="16">
        <f>E38/((1+Inputs!$B$3)^(B38-Inputs!$B$4))</f>
        <v>0</v>
      </c>
      <c r="I38" s="173"/>
      <c r="J38" s="196">
        <f t="shared" si="3"/>
        <v>2049</v>
      </c>
      <c r="K38" s="16"/>
      <c r="L38" s="16">
        <f t="shared" si="1"/>
        <v>0</v>
      </c>
      <c r="M38" s="16">
        <f>L38/((1+Inputs!$B$3)^(J38-Inputs!$B$4))</f>
        <v>0</v>
      </c>
    </row>
    <row r="39" spans="1:21" s="134" customFormat="1" ht="15.75" customHeight="1">
      <c r="A39" s="174"/>
      <c r="B39" s="196">
        <f t="shared" si="2"/>
        <v>2052</v>
      </c>
      <c r="C39" s="16"/>
      <c r="D39" s="16"/>
      <c r="E39" s="16">
        <f t="shared" si="4"/>
        <v>0</v>
      </c>
      <c r="F39" s="16">
        <f>E39/((1+Inputs!$B$3)^(B39-Inputs!$B$4))</f>
        <v>0</v>
      </c>
      <c r="I39" s="173"/>
      <c r="J39" s="196">
        <f t="shared" si="3"/>
        <v>2050</v>
      </c>
      <c r="K39" s="16"/>
      <c r="L39" s="16">
        <f t="shared" si="1"/>
        <v>0</v>
      </c>
      <c r="M39" s="16">
        <f>L39/((1+Inputs!$B$3)^(J39-Inputs!$B$4))</f>
        <v>0</v>
      </c>
    </row>
    <row r="40" spans="1:21" s="134" customFormat="1" ht="15.75" customHeight="1">
      <c r="A40" s="174"/>
      <c r="B40" s="196">
        <f t="shared" si="2"/>
        <v>2053</v>
      </c>
      <c r="C40" s="16"/>
      <c r="D40" s="16"/>
      <c r="E40" s="16">
        <f t="shared" si="4"/>
        <v>0</v>
      </c>
      <c r="F40" s="16">
        <f>E40/((1+Inputs!$B$3)^(B40-Inputs!$B$4))</f>
        <v>0</v>
      </c>
      <c r="I40" s="173"/>
      <c r="J40" s="196">
        <f t="shared" si="3"/>
        <v>2051</v>
      </c>
      <c r="K40" s="16"/>
      <c r="L40" s="16">
        <f t="shared" si="1"/>
        <v>0</v>
      </c>
      <c r="M40" s="16">
        <f>L40/((1+Inputs!$B$3)^(J40-Inputs!$B$4))</f>
        <v>0</v>
      </c>
    </row>
    <row r="41" spans="1:21" s="134" customFormat="1" ht="15.75" customHeight="1">
      <c r="A41" s="174"/>
      <c r="B41" s="196">
        <f t="shared" si="2"/>
        <v>2054</v>
      </c>
      <c r="C41" s="16"/>
      <c r="D41" s="16"/>
      <c r="E41" s="16">
        <f t="shared" si="4"/>
        <v>0</v>
      </c>
      <c r="F41" s="16">
        <f>E41/((1+Inputs!$B$3)^(B41-Inputs!$B$4))</f>
        <v>0</v>
      </c>
      <c r="I41" s="173"/>
      <c r="J41" s="196">
        <f t="shared" si="3"/>
        <v>2052</v>
      </c>
      <c r="K41" s="16"/>
      <c r="L41" s="16">
        <f t="shared" si="1"/>
        <v>0</v>
      </c>
      <c r="M41" s="16">
        <f>L41/((1+Inputs!$B$3)^(J41-Inputs!$B$4))</f>
        <v>0</v>
      </c>
    </row>
    <row r="42" spans="1:21" s="134" customFormat="1" ht="15.75" customHeight="1">
      <c r="A42" s="174"/>
      <c r="B42" s="196">
        <f t="shared" si="2"/>
        <v>2055</v>
      </c>
      <c r="C42" s="16"/>
      <c r="D42" s="16"/>
      <c r="E42" s="16">
        <f t="shared" si="4"/>
        <v>0</v>
      </c>
      <c r="F42" s="16">
        <f>E42/((1+Inputs!$B$3)^(B42-Inputs!$B$4))</f>
        <v>0</v>
      </c>
      <c r="I42" s="173"/>
      <c r="J42" s="196">
        <f t="shared" si="3"/>
        <v>2053</v>
      </c>
      <c r="K42" s="16"/>
      <c r="L42" s="16">
        <f t="shared" si="1"/>
        <v>0</v>
      </c>
      <c r="M42" s="16">
        <f>L42/((1+Inputs!$B$3)^(J42-Inputs!$B$4))</f>
        <v>0</v>
      </c>
    </row>
    <row r="43" spans="1:21" s="134" customFormat="1" ht="15.75" customHeight="1">
      <c r="A43" s="174"/>
      <c r="B43" s="196">
        <f t="shared" si="2"/>
        <v>2056</v>
      </c>
      <c r="C43" s="16"/>
      <c r="D43" s="16"/>
      <c r="E43" s="16">
        <f t="shared" si="4"/>
        <v>0</v>
      </c>
      <c r="F43" s="16">
        <f>E43/((1+Inputs!$B$3)^(B43-Inputs!$B$4))</f>
        <v>0</v>
      </c>
      <c r="I43" s="173"/>
      <c r="J43" s="196">
        <f t="shared" si="3"/>
        <v>2054</v>
      </c>
      <c r="K43" s="16"/>
      <c r="L43" s="16">
        <f t="shared" si="1"/>
        <v>0</v>
      </c>
      <c r="M43" s="16">
        <f>L43/((1+Inputs!$B$3)^(J43-Inputs!$B$4))</f>
        <v>0</v>
      </c>
    </row>
    <row r="44" spans="1:21" customFormat="1">
      <c r="A44" s="6"/>
      <c r="B44" s="197" t="s">
        <v>4</v>
      </c>
      <c r="C44" s="16">
        <f>SUM(C8:C43)</f>
        <v>24234469.606977046</v>
      </c>
      <c r="D44" s="16">
        <f>SUM(D8:D43)</f>
        <v>1566302.5590901014</v>
      </c>
      <c r="E44" s="16">
        <f>SUM(E8:E43)</f>
        <v>25800772.166067146</v>
      </c>
      <c r="F44" s="16">
        <f>SUM(F8:F43)</f>
        <v>20430915.792326286</v>
      </c>
      <c r="G44" s="6"/>
      <c r="H44" s="6"/>
      <c r="I44" s="60"/>
      <c r="J44" s="196">
        <f t="shared" si="3"/>
        <v>2055</v>
      </c>
      <c r="K44" s="16"/>
      <c r="L44" s="16">
        <f t="shared" si="1"/>
        <v>0</v>
      </c>
      <c r="M44" s="16">
        <f>L44/((1+Inputs!$B$3)^(J44-Inputs!$B$4))</f>
        <v>0</v>
      </c>
      <c r="N44" s="6"/>
      <c r="O44" s="6"/>
      <c r="P44" s="6"/>
      <c r="Q44" s="6"/>
      <c r="R44" s="6"/>
      <c r="S44" s="6"/>
      <c r="T44" s="6"/>
      <c r="U44" s="6"/>
    </row>
    <row r="45" spans="1:21" s="90" customFormat="1" ht="13.95" customHeight="1">
      <c r="A45" s="6"/>
      <c r="B45" s="118"/>
      <c r="C45" s="119"/>
      <c r="D45" s="119"/>
      <c r="E45" s="119"/>
      <c r="F45" s="119"/>
      <c r="G45" s="6"/>
      <c r="H45" s="6"/>
      <c r="I45" s="117"/>
      <c r="J45" s="196">
        <f t="shared" si="3"/>
        <v>2056</v>
      </c>
      <c r="K45" s="16"/>
      <c r="L45" s="16">
        <f t="shared" si="1"/>
        <v>0</v>
      </c>
      <c r="M45" s="16">
        <f>L45/((1+Inputs!$B$3)^(J45-Inputs!$B$4))</f>
        <v>0</v>
      </c>
      <c r="N45" s="6"/>
      <c r="O45" s="6"/>
      <c r="P45" s="6"/>
      <c r="Q45" s="6"/>
      <c r="R45" s="6"/>
      <c r="S45" s="6"/>
      <c r="T45" s="6"/>
      <c r="U45" s="6"/>
    </row>
    <row r="46" spans="1:21">
      <c r="B46" s="60"/>
      <c r="C46" s="41"/>
      <c r="D46" s="41"/>
      <c r="E46" s="41"/>
      <c r="J46" s="196">
        <f t="shared" si="3"/>
        <v>2057</v>
      </c>
      <c r="K46" s="16"/>
      <c r="L46" s="16">
        <f t="shared" si="1"/>
        <v>0</v>
      </c>
      <c r="M46" s="16">
        <f>L46/((1+Inputs!$B$3)^(J46-Inputs!$B$4))</f>
        <v>0</v>
      </c>
      <c r="O46" s="446"/>
      <c r="P46" s="446"/>
      <c r="Q46" s="446"/>
      <c r="R46" s="82"/>
      <c r="S46" s="446"/>
      <c r="T46" s="446"/>
      <c r="U46" s="446"/>
    </row>
    <row r="47" spans="1:21" s="24" customFormat="1">
      <c r="G47" s="6"/>
      <c r="I47" s="42"/>
      <c r="J47" s="196">
        <f t="shared" si="3"/>
        <v>2058</v>
      </c>
      <c r="K47" s="16"/>
      <c r="L47" s="16">
        <f t="shared" si="1"/>
        <v>0</v>
      </c>
      <c r="M47" s="16">
        <f>L47/((1+Inputs!$B$3)^(J47-Inputs!$B$4))</f>
        <v>0</v>
      </c>
      <c r="N47" s="6"/>
    </row>
    <row r="48" spans="1:21">
      <c r="J48" s="196">
        <f t="shared" si="3"/>
        <v>2059</v>
      </c>
      <c r="K48" s="16"/>
      <c r="L48" s="16">
        <f t="shared" si="1"/>
        <v>0</v>
      </c>
      <c r="M48" s="16">
        <f>L48/((1+Inputs!$B$3)^(J48-Inputs!$B$4))</f>
        <v>0</v>
      </c>
      <c r="O48" s="20"/>
      <c r="P48" s="13"/>
      <c r="S48" s="26"/>
      <c r="T48" s="26"/>
      <c r="U48" s="25"/>
    </row>
    <row r="49" spans="1:21">
      <c r="A49" s="127"/>
      <c r="J49" s="197" t="s">
        <v>4</v>
      </c>
      <c r="K49" s="16">
        <f>SUM(K8:K48)</f>
        <v>15483961.078357644</v>
      </c>
      <c r="L49" s="16">
        <f t="shared" ref="L49:M49" si="5">SUM(L8:L48)</f>
        <v>15483961.078357644</v>
      </c>
      <c r="M49" s="16">
        <f t="shared" si="5"/>
        <v>12256336.013678409</v>
      </c>
      <c r="O49" s="20"/>
      <c r="P49" s="13"/>
      <c r="S49" s="26"/>
      <c r="T49" s="26"/>
      <c r="U49" s="25"/>
    </row>
    <row r="50" spans="1:21">
      <c r="A50" s="84"/>
    </row>
    <row r="51" spans="1:21">
      <c r="A51" s="84"/>
    </row>
    <row r="52" spans="1:21">
      <c r="A52" s="84"/>
    </row>
    <row r="53" spans="1:21">
      <c r="A53" s="84"/>
    </row>
    <row r="54" spans="1:21">
      <c r="A54" s="84"/>
    </row>
    <row r="55" spans="1:21">
      <c r="A55" s="84"/>
    </row>
    <row r="56" spans="1:21">
      <c r="A56" s="84"/>
    </row>
    <row r="57" spans="1:21">
      <c r="A57" s="84"/>
    </row>
    <row r="58" spans="1:21">
      <c r="A58" s="84"/>
    </row>
    <row r="59" spans="1:21">
      <c r="A59" s="6"/>
    </row>
    <row r="60" spans="1:21">
      <c r="A60" s="6"/>
    </row>
    <row r="61" spans="1:21">
      <c r="A61" s="6"/>
    </row>
    <row r="62" spans="1:21">
      <c r="A62" s="6"/>
      <c r="J62" s="26"/>
      <c r="K62" s="26"/>
      <c r="L62" s="25"/>
    </row>
    <row r="63" spans="1:21">
      <c r="A63" s="6"/>
    </row>
    <row r="64" spans="1:21" s="134" customFormat="1">
      <c r="I64" s="173"/>
    </row>
    <row r="65" spans="1:9" s="134" customFormat="1">
      <c r="I65" s="173"/>
    </row>
    <row r="66" spans="1:9" s="134" customFormat="1">
      <c r="I66" s="173"/>
    </row>
    <row r="67" spans="1:9" s="134" customFormat="1">
      <c r="I67" s="173"/>
    </row>
    <row r="68" spans="1:9" s="134" customFormat="1">
      <c r="I68" s="173"/>
    </row>
    <row r="69" spans="1:9" s="134" customFormat="1">
      <c r="I69" s="173"/>
    </row>
    <row r="70" spans="1:9" s="134" customFormat="1">
      <c r="I70" s="173"/>
    </row>
    <row r="71" spans="1:9" s="134" customFormat="1">
      <c r="I71" s="173"/>
    </row>
    <row r="72" spans="1:9" s="134" customFormat="1">
      <c r="I72" s="173"/>
    </row>
    <row r="73" spans="1:9" s="134" customFormat="1">
      <c r="I73" s="173"/>
    </row>
    <row r="75" spans="1:9">
      <c r="A75" s="90"/>
      <c r="B75" s="118"/>
      <c r="C75" s="119"/>
      <c r="D75" s="119"/>
      <c r="E75" s="119"/>
      <c r="F75" s="119"/>
      <c r="I75" s="117"/>
    </row>
    <row r="76" spans="1:9">
      <c r="A76" s="6"/>
    </row>
    <row r="77" spans="1:9">
      <c r="E77" s="134"/>
      <c r="F77" s="134"/>
    </row>
  </sheetData>
  <sheetProtection password="90DC" sheet="1" objects="1" scenarios="1"/>
  <mergeCells count="2">
    <mergeCell ref="O46:Q46"/>
    <mergeCell ref="S46:U4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59999389629810485"/>
  </sheetPr>
  <dimension ref="A1:O42"/>
  <sheetViews>
    <sheetView zoomScale="85" zoomScaleNormal="85" workbookViewId="0">
      <selection activeCell="H12" sqref="H12"/>
    </sheetView>
  </sheetViews>
  <sheetFormatPr defaultColWidth="9.109375" defaultRowHeight="14.4"/>
  <cols>
    <col min="1" max="1" width="9.109375" style="127"/>
    <col min="2" max="2" width="7.5546875" style="39" bestFit="1" customWidth="1"/>
    <col min="3" max="4" width="12.44140625" style="39" customWidth="1"/>
    <col min="5" max="5" width="11.44140625" style="39" customWidth="1"/>
    <col min="6" max="6" width="14.77734375" style="39" bestFit="1" customWidth="1"/>
    <col min="7" max="7" width="12" style="39" customWidth="1"/>
    <col min="8" max="8" width="11" style="39" bestFit="1" customWidth="1"/>
    <col min="9" max="9" width="9.109375" style="39"/>
    <col min="10" max="10" width="7" style="39" bestFit="1" customWidth="1"/>
    <col min="11" max="12" width="9.109375" style="39"/>
    <col min="13" max="13" width="10.44140625" style="174" customWidth="1"/>
    <col min="14" max="14" width="11" style="39" bestFit="1" customWidth="1"/>
    <col min="15" max="15" width="11.44140625" style="39" customWidth="1"/>
    <col min="16" max="16384" width="9.109375" style="39"/>
  </cols>
  <sheetData>
    <row r="1" spans="2:15" s="127" customFormat="1">
      <c r="B1" s="127" t="s">
        <v>324</v>
      </c>
      <c r="M1" s="174"/>
    </row>
    <row r="2" spans="2:15" s="127" customFormat="1">
      <c r="M2" s="174"/>
    </row>
    <row r="3" spans="2:15" s="127" customFormat="1">
      <c r="B3" s="127" t="s">
        <v>468</v>
      </c>
      <c r="M3" s="174"/>
    </row>
    <row r="4" spans="2:15" s="127" customFormat="1">
      <c r="M4" s="174"/>
    </row>
    <row r="5" spans="2:15" s="127" customFormat="1">
      <c r="B5" s="127" t="s">
        <v>469</v>
      </c>
      <c r="M5" s="174"/>
    </row>
    <row r="6" spans="2:15" s="127" customFormat="1">
      <c r="B6" s="250" t="s">
        <v>466</v>
      </c>
      <c r="M6" s="174"/>
    </row>
    <row r="7" spans="2:15" s="127" customFormat="1">
      <c r="B7" s="85" t="s">
        <v>467</v>
      </c>
      <c r="M7" s="174"/>
    </row>
    <row r="8" spans="2:15" s="127" customFormat="1">
      <c r="B8" s="85"/>
      <c r="M8" s="174"/>
    </row>
    <row r="9" spans="2:15">
      <c r="B9" s="85" t="s">
        <v>597</v>
      </c>
    </row>
    <row r="10" spans="2:15" s="127" customFormat="1">
      <c r="B10" s="85" t="s">
        <v>585</v>
      </c>
      <c r="J10" s="85" t="s">
        <v>580</v>
      </c>
      <c r="K10" s="174"/>
      <c r="L10" s="174"/>
      <c r="M10" s="174"/>
      <c r="N10" s="174"/>
      <c r="O10" s="174"/>
    </row>
    <row r="11" spans="2:15" ht="43.2">
      <c r="B11" s="83"/>
      <c r="C11" s="130" t="s">
        <v>325</v>
      </c>
      <c r="D11" s="130" t="s">
        <v>326</v>
      </c>
      <c r="E11" s="251" t="s">
        <v>613</v>
      </c>
      <c r="F11" s="130" t="s">
        <v>208</v>
      </c>
      <c r="G11" s="130" t="s">
        <v>19</v>
      </c>
      <c r="J11" s="83"/>
      <c r="K11" s="130" t="s">
        <v>325</v>
      </c>
      <c r="L11" s="130" t="s">
        <v>326</v>
      </c>
      <c r="M11" s="251" t="s">
        <v>613</v>
      </c>
      <c r="N11" s="130" t="s">
        <v>208</v>
      </c>
      <c r="O11" s="130" t="s">
        <v>19</v>
      </c>
    </row>
    <row r="12" spans="2:15">
      <c r="B12" s="120">
        <f>Inputs!$B$8</f>
        <v>2024</v>
      </c>
      <c r="C12" s="95">
        <f>Inputs!$B$13*Inputs!$B$14</f>
        <v>1185914.7947396482</v>
      </c>
      <c r="D12" s="95">
        <f>Inputs!$B$16</f>
        <v>143895.50382086367</v>
      </c>
      <c r="E12" s="95">
        <f>Inputs!$B$17</f>
        <v>50000</v>
      </c>
      <c r="F12" s="11">
        <f>D12-C12-+E12</f>
        <v>-1092019.2909187847</v>
      </c>
      <c r="G12" s="11">
        <f>F12/((1+Inputs!$B$3)^($B12-Inputs!$B$4))</f>
        <v>-778594.66215464892</v>
      </c>
      <c r="H12" s="126"/>
      <c r="J12" s="120">
        <f>'Capital Costs'!J14</f>
        <v>2025</v>
      </c>
      <c r="K12" s="95">
        <v>84800</v>
      </c>
      <c r="L12" s="95">
        <v>42400</v>
      </c>
      <c r="M12" s="95">
        <v>0</v>
      </c>
      <c r="N12" s="11">
        <f t="shared" ref="N12:N41" si="0">L12-K12-M12</f>
        <v>-42400</v>
      </c>
      <c r="O12" s="11">
        <f>N12/((1+Inputs!$B$3)^($B12-Inputs!$B$4))</f>
        <v>-30230.61401010754</v>
      </c>
    </row>
    <row r="13" spans="2:15">
      <c r="B13" s="3">
        <f t="shared" ref="B13:B40" si="1">B12+1</f>
        <v>2025</v>
      </c>
      <c r="C13" s="95">
        <f>Inputs!$B$13*Inputs!$B$14</f>
        <v>1185914.7947396482</v>
      </c>
      <c r="D13" s="95">
        <f>Inputs!$B$16</f>
        <v>143895.50382086367</v>
      </c>
      <c r="E13" s="95">
        <f>Inputs!$B$17</f>
        <v>50000</v>
      </c>
      <c r="F13" s="11">
        <f t="shared" ref="F13:F41" si="2">D13-C13-E13</f>
        <v>-1092019.2909187847</v>
      </c>
      <c r="G13" s="11">
        <f>F13/((1+Inputs!$B$3)^($B13-Inputs!$B$4))</f>
        <v>-727658.56276135414</v>
      </c>
      <c r="H13" s="126"/>
      <c r="J13" s="175">
        <f t="shared" ref="J13:J40" si="3">J12+1</f>
        <v>2026</v>
      </c>
      <c r="K13" s="95">
        <v>84800</v>
      </c>
      <c r="L13" s="95">
        <v>42400</v>
      </c>
      <c r="M13" s="95">
        <v>0</v>
      </c>
      <c r="N13" s="11">
        <f t="shared" si="0"/>
        <v>-42400</v>
      </c>
      <c r="O13" s="11">
        <f>N13/((1+Inputs!$B$3)^($B13-Inputs!$B$4))</f>
        <v>-28252.910289820131</v>
      </c>
    </row>
    <row r="14" spans="2:15">
      <c r="B14" s="3">
        <f t="shared" si="1"/>
        <v>2026</v>
      </c>
      <c r="C14" s="95">
        <f>Inputs!$B$13*Inputs!$B$14</f>
        <v>1185914.7947396482</v>
      </c>
      <c r="D14" s="95">
        <f>Inputs!$B$16</f>
        <v>143895.50382086367</v>
      </c>
      <c r="E14" s="95">
        <f>Inputs!$B$17</f>
        <v>50000</v>
      </c>
      <c r="F14" s="11">
        <f t="shared" si="2"/>
        <v>-1092019.2909187847</v>
      </c>
      <c r="G14" s="11">
        <f>F14/((1+Inputs!$B$3)^($B14-Inputs!$B$4))</f>
        <v>-680054.73155266733</v>
      </c>
      <c r="J14" s="175">
        <f t="shared" si="3"/>
        <v>2027</v>
      </c>
      <c r="K14" s="95">
        <v>84800</v>
      </c>
      <c r="L14" s="95">
        <v>42400</v>
      </c>
      <c r="M14" s="95">
        <v>0</v>
      </c>
      <c r="N14" s="11">
        <f t="shared" si="0"/>
        <v>-42400</v>
      </c>
      <c r="O14" s="11">
        <f>N14/((1+Inputs!$B$3)^($B14-Inputs!$B$4))</f>
        <v>-26404.589055906665</v>
      </c>
    </row>
    <row r="15" spans="2:15">
      <c r="B15" s="3">
        <f t="shared" si="1"/>
        <v>2027</v>
      </c>
      <c r="C15" s="95">
        <f>Inputs!$B$13*Inputs!$B$14</f>
        <v>1185914.7947396482</v>
      </c>
      <c r="D15" s="95">
        <f>Inputs!$B$16</f>
        <v>143895.50382086367</v>
      </c>
      <c r="E15" s="95">
        <f>Inputs!$B$17</f>
        <v>50000</v>
      </c>
      <c r="F15" s="11">
        <f t="shared" si="2"/>
        <v>-1092019.2909187847</v>
      </c>
      <c r="G15" s="11">
        <f>F15/((1+Inputs!$B$3)^($B15-Inputs!$B$4))</f>
        <v>-635565.16967539012</v>
      </c>
      <c r="J15" s="175">
        <f t="shared" si="3"/>
        <v>2028</v>
      </c>
      <c r="K15" s="95">
        <v>84800</v>
      </c>
      <c r="L15" s="95">
        <v>42400</v>
      </c>
      <c r="M15" s="95">
        <v>0</v>
      </c>
      <c r="N15" s="11">
        <f t="shared" si="0"/>
        <v>-42400</v>
      </c>
      <c r="O15" s="11">
        <f>N15/((1+Inputs!$B$3)^($B15-Inputs!$B$4))</f>
        <v>-24677.186033557631</v>
      </c>
    </row>
    <row r="16" spans="2:15">
      <c r="B16" s="3">
        <f t="shared" si="1"/>
        <v>2028</v>
      </c>
      <c r="C16" s="95">
        <f>Inputs!$B$13*Inputs!$B$14</f>
        <v>1185914.7947396482</v>
      </c>
      <c r="D16" s="95">
        <f>Inputs!$B$16</f>
        <v>143895.50382086367</v>
      </c>
      <c r="E16" s="95">
        <f>Inputs!$B$17</f>
        <v>50000</v>
      </c>
      <c r="F16" s="11">
        <f t="shared" si="2"/>
        <v>-1092019.2909187847</v>
      </c>
      <c r="G16" s="11">
        <f>F16/((1+Inputs!$B$3)^($B16-Inputs!$B$4))</f>
        <v>-593986.13988354208</v>
      </c>
      <c r="J16" s="175">
        <f t="shared" si="3"/>
        <v>2029</v>
      </c>
      <c r="K16" s="95">
        <v>84800</v>
      </c>
      <c r="L16" s="95">
        <v>42400</v>
      </c>
      <c r="M16" s="95">
        <v>0</v>
      </c>
      <c r="N16" s="11">
        <f t="shared" si="0"/>
        <v>-42400</v>
      </c>
      <c r="O16" s="11">
        <f>N16/((1+Inputs!$B$3)^($B16-Inputs!$B$4))</f>
        <v>-23062.790685567874</v>
      </c>
    </row>
    <row r="17" spans="2:15">
      <c r="B17" s="3">
        <f t="shared" si="1"/>
        <v>2029</v>
      </c>
      <c r="C17" s="95">
        <f>Inputs!$B$13*Inputs!$B$14</f>
        <v>1185914.7947396482</v>
      </c>
      <c r="D17" s="95">
        <f>Inputs!$B$16</f>
        <v>143895.50382086367</v>
      </c>
      <c r="E17" s="95">
        <f>Inputs!$B$17</f>
        <v>50000</v>
      </c>
      <c r="F17" s="11">
        <f t="shared" si="2"/>
        <v>-1092019.2909187847</v>
      </c>
      <c r="G17" s="11">
        <f>F17/((1+Inputs!$B$3)^($B17-Inputs!$B$4))</f>
        <v>-555127.23353602062</v>
      </c>
      <c r="J17" s="175">
        <f t="shared" si="3"/>
        <v>2030</v>
      </c>
      <c r="K17" s="95">
        <v>84800</v>
      </c>
      <c r="L17" s="95">
        <v>42400</v>
      </c>
      <c r="M17" s="95">
        <v>0</v>
      </c>
      <c r="N17" s="11">
        <f t="shared" si="0"/>
        <v>-42400</v>
      </c>
      <c r="O17" s="11">
        <f>N17/((1+Inputs!$B$3)^($B17-Inputs!$B$4))</f>
        <v>-21554.009986512036</v>
      </c>
    </row>
    <row r="18" spans="2:15">
      <c r="B18" s="3">
        <f t="shared" si="1"/>
        <v>2030</v>
      </c>
      <c r="C18" s="95">
        <f>Inputs!$B$13*Inputs!$B$14</f>
        <v>1185914.7947396482</v>
      </c>
      <c r="D18" s="95">
        <f>Inputs!$B$16</f>
        <v>143895.50382086367</v>
      </c>
      <c r="E18" s="95">
        <f>Inputs!$B$17</f>
        <v>50000</v>
      </c>
      <c r="F18" s="11">
        <f t="shared" si="2"/>
        <v>-1092019.2909187847</v>
      </c>
      <c r="G18" s="11">
        <f>F18/((1+Inputs!$B$3)^($B18-Inputs!$B$4))</f>
        <v>-518810.49863179494</v>
      </c>
      <c r="J18" s="175">
        <f t="shared" si="3"/>
        <v>2031</v>
      </c>
      <c r="K18" s="95">
        <v>84800</v>
      </c>
      <c r="L18" s="95">
        <v>42400</v>
      </c>
      <c r="M18" s="95">
        <v>0</v>
      </c>
      <c r="N18" s="11">
        <f t="shared" si="0"/>
        <v>-42400</v>
      </c>
      <c r="O18" s="11">
        <f>N18/((1+Inputs!$B$3)^($B18-Inputs!$B$4))</f>
        <v>-20143.934566833675</v>
      </c>
    </row>
    <row r="19" spans="2:15">
      <c r="B19" s="3">
        <f t="shared" si="1"/>
        <v>2031</v>
      </c>
      <c r="C19" s="95">
        <f>Inputs!$B$13*Inputs!$B$14</f>
        <v>1185914.7947396482</v>
      </c>
      <c r="D19" s="95">
        <f>Inputs!$B$16</f>
        <v>143895.50382086367</v>
      </c>
      <c r="E19" s="95">
        <f>Inputs!$B$17</f>
        <v>50000</v>
      </c>
      <c r="F19" s="11">
        <f t="shared" si="2"/>
        <v>-1092019.2909187847</v>
      </c>
      <c r="G19" s="11">
        <f>F19/((1+Inputs!$B$3)^($B19-Inputs!$B$4))</f>
        <v>-484869.62488952809</v>
      </c>
      <c r="J19" s="175">
        <f t="shared" si="3"/>
        <v>2032</v>
      </c>
      <c r="K19" s="95">
        <v>84800</v>
      </c>
      <c r="L19" s="95">
        <v>42400</v>
      </c>
      <c r="M19" s="95">
        <v>0</v>
      </c>
      <c r="N19" s="11">
        <f t="shared" si="0"/>
        <v>-42400</v>
      </c>
      <c r="O19" s="11">
        <f>N19/((1+Inputs!$B$3)^($B19-Inputs!$B$4))</f>
        <v>-18826.107071807175</v>
      </c>
    </row>
    <row r="20" spans="2:15">
      <c r="B20" s="3">
        <f t="shared" si="1"/>
        <v>2032</v>
      </c>
      <c r="C20" s="95">
        <f>Inputs!$B$13*Inputs!$B$14</f>
        <v>1185914.7947396482</v>
      </c>
      <c r="D20" s="95">
        <f>Inputs!$B$16</f>
        <v>143895.50382086367</v>
      </c>
      <c r="E20" s="95">
        <f>Inputs!$B$17</f>
        <v>50000</v>
      </c>
      <c r="F20" s="11">
        <f t="shared" si="2"/>
        <v>-1092019.2909187847</v>
      </c>
      <c r="G20" s="11">
        <f>F20/((1+Inputs!$B$3)^($B20-Inputs!$B$4))</f>
        <v>-453149.1821397458</v>
      </c>
      <c r="J20" s="175">
        <f t="shared" si="3"/>
        <v>2033</v>
      </c>
      <c r="K20" s="95">
        <v>84800</v>
      </c>
      <c r="L20" s="95">
        <v>42400</v>
      </c>
      <c r="M20" s="95">
        <v>0</v>
      </c>
      <c r="N20" s="11">
        <f t="shared" si="0"/>
        <v>-42400</v>
      </c>
      <c r="O20" s="11">
        <f>N20/((1+Inputs!$B$3)^($B20-Inputs!$B$4))</f>
        <v>-17594.492590473994</v>
      </c>
    </row>
    <row r="21" spans="2:15">
      <c r="B21" s="3">
        <f t="shared" si="1"/>
        <v>2033</v>
      </c>
      <c r="C21" s="95">
        <f>Inputs!$B$13*Inputs!$B$14</f>
        <v>1185914.7947396482</v>
      </c>
      <c r="D21" s="95">
        <f>Inputs!$B$16</f>
        <v>143895.50382086367</v>
      </c>
      <c r="E21" s="95">
        <f>Inputs!$B$17</f>
        <v>50000</v>
      </c>
      <c r="F21" s="11">
        <f t="shared" si="2"/>
        <v>-1092019.2909187847</v>
      </c>
      <c r="G21" s="11">
        <f>F21/((1+Inputs!$B$3)^($B21-Inputs!$B$4))</f>
        <v>-423503.90854181856</v>
      </c>
      <c r="J21" s="175">
        <f t="shared" si="3"/>
        <v>2034</v>
      </c>
      <c r="K21" s="95">
        <v>84800</v>
      </c>
      <c r="L21" s="95">
        <v>42400</v>
      </c>
      <c r="M21" s="95">
        <v>0</v>
      </c>
      <c r="N21" s="11">
        <f t="shared" si="0"/>
        <v>-42400</v>
      </c>
      <c r="O21" s="11">
        <f>N21/((1+Inputs!$B$3)^($B21-Inputs!$B$4))</f>
        <v>-16443.451019134576</v>
      </c>
    </row>
    <row r="22" spans="2:15">
      <c r="B22" s="3">
        <f t="shared" si="1"/>
        <v>2034</v>
      </c>
      <c r="C22" s="95">
        <f>Inputs!$B$13*Inputs!$B$14</f>
        <v>1185914.7947396482</v>
      </c>
      <c r="D22" s="95">
        <f>Inputs!$B$16</f>
        <v>143895.50382086367</v>
      </c>
      <c r="E22" s="95">
        <f>Inputs!$B$17</f>
        <v>50000</v>
      </c>
      <c r="F22" s="11">
        <f t="shared" si="2"/>
        <v>-1092019.2909187847</v>
      </c>
      <c r="G22" s="11">
        <f>F22/((1+Inputs!$B$3)^($B22-Inputs!$B$4))</f>
        <v>-395798.04536618548</v>
      </c>
      <c r="J22" s="175">
        <f t="shared" si="3"/>
        <v>2035</v>
      </c>
      <c r="K22" s="95">
        <v>84800</v>
      </c>
      <c r="L22" s="95">
        <v>42400</v>
      </c>
      <c r="M22" s="95">
        <v>0</v>
      </c>
      <c r="N22" s="11">
        <f t="shared" si="0"/>
        <v>-42400</v>
      </c>
      <c r="O22" s="11">
        <f>N22/((1+Inputs!$B$3)^($B22-Inputs!$B$4))</f>
        <v>-15367.711232836051</v>
      </c>
    </row>
    <row r="23" spans="2:15">
      <c r="B23" s="3">
        <f t="shared" si="1"/>
        <v>2035</v>
      </c>
      <c r="C23" s="95">
        <f>Inputs!$B$13*Inputs!$B$14</f>
        <v>1185914.7947396482</v>
      </c>
      <c r="D23" s="95">
        <f>Inputs!$B$16</f>
        <v>143895.50382086367</v>
      </c>
      <c r="E23" s="95">
        <f>Inputs!$B$17</f>
        <v>50000</v>
      </c>
      <c r="F23" s="11">
        <f t="shared" si="2"/>
        <v>-1092019.2909187847</v>
      </c>
      <c r="G23" s="11">
        <f>F23/((1+Inputs!$B$3)^($B23-Inputs!$B$4))</f>
        <v>-369904.71529550053</v>
      </c>
      <c r="J23" s="175">
        <f t="shared" si="3"/>
        <v>2036</v>
      </c>
      <c r="K23" s="95">
        <v>84800</v>
      </c>
      <c r="L23" s="95">
        <v>42400</v>
      </c>
      <c r="M23" s="95">
        <v>0</v>
      </c>
      <c r="N23" s="11">
        <f t="shared" si="0"/>
        <v>-42400</v>
      </c>
      <c r="O23" s="11">
        <f>N23/((1+Inputs!$B$3)^($B23-Inputs!$B$4))</f>
        <v>-14362.34694657575</v>
      </c>
    </row>
    <row r="24" spans="2:15">
      <c r="B24" s="3">
        <f t="shared" si="1"/>
        <v>2036</v>
      </c>
      <c r="C24" s="95">
        <f>Inputs!$B$13*Inputs!$B$14</f>
        <v>1185914.7947396482</v>
      </c>
      <c r="D24" s="95">
        <f>Inputs!$B$16</f>
        <v>143895.50382086367</v>
      </c>
      <c r="E24" s="95">
        <f>Inputs!$B$17</f>
        <v>50000</v>
      </c>
      <c r="F24" s="11">
        <f t="shared" si="2"/>
        <v>-1092019.2909187847</v>
      </c>
      <c r="G24" s="11">
        <f>F24/((1+Inputs!$B$3)^($B24-Inputs!$B$4))</f>
        <v>-345705.34139766404</v>
      </c>
      <c r="J24" s="175">
        <f t="shared" si="3"/>
        <v>2037</v>
      </c>
      <c r="K24" s="95">
        <v>84800</v>
      </c>
      <c r="L24" s="95">
        <v>42400</v>
      </c>
      <c r="M24" s="95">
        <v>0</v>
      </c>
      <c r="N24" s="11">
        <f t="shared" si="0"/>
        <v>-42400</v>
      </c>
      <c r="O24" s="11">
        <f>N24/((1+Inputs!$B$3)^($B24-Inputs!$B$4))</f>
        <v>-13422.754155678271</v>
      </c>
    </row>
    <row r="25" spans="2:15">
      <c r="B25" s="3">
        <f t="shared" si="1"/>
        <v>2037</v>
      </c>
      <c r="C25" s="95">
        <f>Inputs!$B$13*Inputs!$B$14</f>
        <v>1185914.7947396482</v>
      </c>
      <c r="D25" s="95">
        <f>Inputs!$B$16</f>
        <v>143895.50382086367</v>
      </c>
      <c r="E25" s="95">
        <f>Inputs!$B$17</f>
        <v>50000</v>
      </c>
      <c r="F25" s="11">
        <f t="shared" si="2"/>
        <v>-1092019.2909187847</v>
      </c>
      <c r="G25" s="11">
        <f>F25/((1+Inputs!$B$3)^($B25-Inputs!$B$4))</f>
        <v>-323089.10410996637</v>
      </c>
      <c r="J25" s="175">
        <f t="shared" si="3"/>
        <v>2038</v>
      </c>
      <c r="K25" s="95">
        <v>84800</v>
      </c>
      <c r="L25" s="95">
        <v>42400</v>
      </c>
      <c r="M25" s="95">
        <v>0</v>
      </c>
      <c r="N25" s="11">
        <f t="shared" si="0"/>
        <v>-42400</v>
      </c>
      <c r="O25" s="11">
        <f>N25/((1+Inputs!$B$3)^($B25-Inputs!$B$4))</f>
        <v>-12544.630052035767</v>
      </c>
    </row>
    <row r="26" spans="2:15">
      <c r="B26" s="3">
        <f t="shared" si="1"/>
        <v>2038</v>
      </c>
      <c r="C26" s="95">
        <f>Inputs!$B$13*Inputs!$B$14</f>
        <v>1185914.7947396482</v>
      </c>
      <c r="D26" s="95">
        <f>Inputs!$B$16</f>
        <v>143895.50382086367</v>
      </c>
      <c r="E26" s="95">
        <f>Inputs!$B$17</f>
        <v>50000</v>
      </c>
      <c r="F26" s="11">
        <f t="shared" si="2"/>
        <v>-1092019.2909187847</v>
      </c>
      <c r="G26" s="11">
        <f>F26/((1+Inputs!$B$3)^($B26-Inputs!$B$4))</f>
        <v>-301952.43374763214</v>
      </c>
      <c r="J26" s="175">
        <f t="shared" si="3"/>
        <v>2039</v>
      </c>
      <c r="K26" s="95">
        <v>84800</v>
      </c>
      <c r="L26" s="95">
        <v>42400</v>
      </c>
      <c r="M26" s="95">
        <v>0</v>
      </c>
      <c r="N26" s="11">
        <f t="shared" si="0"/>
        <v>-42400</v>
      </c>
      <c r="O26" s="11">
        <f>N26/((1+Inputs!$B$3)^($B26-Inputs!$B$4))</f>
        <v>-11723.953319659595</v>
      </c>
    </row>
    <row r="27" spans="2:15">
      <c r="B27" s="3">
        <f t="shared" si="1"/>
        <v>2039</v>
      </c>
      <c r="C27" s="95">
        <f>Inputs!$B$13*Inputs!$B$14</f>
        <v>1185914.7947396482</v>
      </c>
      <c r="D27" s="95">
        <f>Inputs!$B$16</f>
        <v>143895.50382086367</v>
      </c>
      <c r="E27" s="95">
        <f>Inputs!$B$17</f>
        <v>50000</v>
      </c>
      <c r="F27" s="11">
        <f t="shared" si="2"/>
        <v>-1092019.2909187847</v>
      </c>
      <c r="G27" s="11">
        <f>F27/((1+Inputs!$B$3)^($B27-Inputs!$B$4))</f>
        <v>-282198.53621274035</v>
      </c>
      <c r="J27" s="175">
        <f t="shared" si="3"/>
        <v>2040</v>
      </c>
      <c r="K27" s="95">
        <v>84800</v>
      </c>
      <c r="L27" s="95">
        <v>42400</v>
      </c>
      <c r="M27" s="95">
        <v>0</v>
      </c>
      <c r="N27" s="11">
        <f t="shared" si="0"/>
        <v>-42400</v>
      </c>
      <c r="O27" s="11">
        <f>N27/((1+Inputs!$B$3)^($B27-Inputs!$B$4))</f>
        <v>-10956.965719308033</v>
      </c>
    </row>
    <row r="28" spans="2:15">
      <c r="B28" s="3">
        <f t="shared" si="1"/>
        <v>2040</v>
      </c>
      <c r="C28" s="95">
        <f>Inputs!$B$13*Inputs!$B$14</f>
        <v>1185914.7947396482</v>
      </c>
      <c r="D28" s="95">
        <f>Inputs!$B$16</f>
        <v>143895.50382086367</v>
      </c>
      <c r="E28" s="95">
        <f>Inputs!$B$17</f>
        <v>50000</v>
      </c>
      <c r="F28" s="11">
        <f t="shared" si="2"/>
        <v>-1092019.2909187847</v>
      </c>
      <c r="G28" s="11">
        <f>F28/((1+Inputs!$B$3)^($B28-Inputs!$B$4))</f>
        <v>-263736.94973153301</v>
      </c>
      <c r="J28" s="175">
        <f t="shared" si="3"/>
        <v>2041</v>
      </c>
      <c r="K28" s="95">
        <v>84800</v>
      </c>
      <c r="L28" s="95">
        <v>42400</v>
      </c>
      <c r="M28" s="95">
        <v>0</v>
      </c>
      <c r="N28" s="11">
        <f t="shared" si="0"/>
        <v>-42400</v>
      </c>
      <c r="O28" s="11">
        <f>N28/((1+Inputs!$B$3)^($B28-Inputs!$B$4))</f>
        <v>-10240.154877857974</v>
      </c>
    </row>
    <row r="29" spans="2:15">
      <c r="B29" s="3">
        <f t="shared" si="1"/>
        <v>2041</v>
      </c>
      <c r="C29" s="95">
        <f>Inputs!$B$13*Inputs!$B$14</f>
        <v>1185914.7947396482</v>
      </c>
      <c r="D29" s="95">
        <f>Inputs!$B$16</f>
        <v>143895.50382086367</v>
      </c>
      <c r="E29" s="95">
        <f>Inputs!$B$17</f>
        <v>50000</v>
      </c>
      <c r="F29" s="11">
        <f t="shared" si="2"/>
        <v>-1092019.2909187847</v>
      </c>
      <c r="G29" s="11">
        <f>F29/((1+Inputs!$B$3)^($B29-Inputs!$B$4))</f>
        <v>-246483.13059021777</v>
      </c>
      <c r="J29" s="175">
        <f t="shared" si="3"/>
        <v>2042</v>
      </c>
      <c r="K29" s="95">
        <v>84800</v>
      </c>
      <c r="L29" s="95">
        <v>42400</v>
      </c>
      <c r="M29" s="95">
        <v>0</v>
      </c>
      <c r="N29" s="11">
        <f t="shared" si="0"/>
        <v>-42400</v>
      </c>
      <c r="O29" s="11">
        <f>N29/((1+Inputs!$B$3)^($B29-Inputs!$B$4))</f>
        <v>-9570.2382036055842</v>
      </c>
    </row>
    <row r="30" spans="2:15">
      <c r="B30" s="3">
        <f t="shared" si="1"/>
        <v>2042</v>
      </c>
      <c r="C30" s="95">
        <f>Inputs!$B$13*Inputs!$B$14</f>
        <v>1185914.7947396482</v>
      </c>
      <c r="D30" s="95">
        <f>Inputs!$B$16</f>
        <v>143895.50382086367</v>
      </c>
      <c r="E30" s="95">
        <f>Inputs!$B$17</f>
        <v>50000</v>
      </c>
      <c r="F30" s="11">
        <f t="shared" si="2"/>
        <v>-1092019.2909187847</v>
      </c>
      <c r="G30" s="11">
        <f>F30/((1+Inputs!$B$3)^($B30-Inputs!$B$4))</f>
        <v>-230358.06597216614</v>
      </c>
      <c r="J30" s="175">
        <f t="shared" si="3"/>
        <v>2043</v>
      </c>
      <c r="K30" s="95">
        <v>84800</v>
      </c>
      <c r="L30" s="95">
        <v>42400</v>
      </c>
      <c r="M30" s="95">
        <v>0</v>
      </c>
      <c r="N30" s="11">
        <f t="shared" si="0"/>
        <v>-42400</v>
      </c>
      <c r="O30" s="11">
        <f>N30/((1+Inputs!$B$3)^($B30-Inputs!$B$4))</f>
        <v>-8944.1478538369938</v>
      </c>
    </row>
    <row r="31" spans="2:15">
      <c r="B31" s="3">
        <f t="shared" si="1"/>
        <v>2043</v>
      </c>
      <c r="C31" s="95">
        <f>Inputs!$B$13*Inputs!$B$14</f>
        <v>1185914.7947396482</v>
      </c>
      <c r="D31" s="95">
        <f>Inputs!$B$16</f>
        <v>143895.50382086367</v>
      </c>
      <c r="E31" s="95">
        <f>Inputs!$B$17</f>
        <v>50000</v>
      </c>
      <c r="F31" s="11">
        <f t="shared" si="2"/>
        <v>-1092019.2909187847</v>
      </c>
      <c r="G31" s="11">
        <f>F31/((1+Inputs!$B$3)^($B31-Inputs!$B$4))</f>
        <v>-215287.91212351972</v>
      </c>
      <c r="J31" s="175">
        <f t="shared" si="3"/>
        <v>2044</v>
      </c>
      <c r="K31" s="95">
        <v>84800</v>
      </c>
      <c r="L31" s="95">
        <v>42400</v>
      </c>
      <c r="M31" s="95">
        <v>0</v>
      </c>
      <c r="N31" s="11">
        <f t="shared" si="0"/>
        <v>-42400</v>
      </c>
      <c r="O31" s="11">
        <f>N31/((1+Inputs!$B$3)^($B31-Inputs!$B$4))</f>
        <v>-8359.0166858289649</v>
      </c>
    </row>
    <row r="32" spans="2:15">
      <c r="B32" s="3">
        <f t="shared" si="1"/>
        <v>2044</v>
      </c>
      <c r="C32" s="95">
        <f>Inputs!$B$13*Inputs!$B$14</f>
        <v>1185914.7947396482</v>
      </c>
      <c r="D32" s="95">
        <f>Inputs!$B$16</f>
        <v>143895.50382086367</v>
      </c>
      <c r="E32" s="95">
        <f>Inputs!$B$17</f>
        <v>50000</v>
      </c>
      <c r="F32" s="11">
        <f t="shared" si="2"/>
        <v>-1092019.2909187847</v>
      </c>
      <c r="G32" s="11">
        <f>F32/((1+Inputs!$B$3)^($B32-Inputs!$B$4))</f>
        <v>-201203.65619020534</v>
      </c>
      <c r="J32" s="175">
        <f t="shared" si="3"/>
        <v>2045</v>
      </c>
      <c r="K32" s="95">
        <v>84800</v>
      </c>
      <c r="L32" s="95">
        <v>42400</v>
      </c>
      <c r="M32" s="95">
        <v>0</v>
      </c>
      <c r="N32" s="11">
        <f t="shared" si="0"/>
        <v>-42400</v>
      </c>
      <c r="O32" s="11">
        <f>N32/((1+Inputs!$B$3)^($B32-Inputs!$B$4))</f>
        <v>-7812.1651269429576</v>
      </c>
    </row>
    <row r="33" spans="2:15">
      <c r="B33" s="3">
        <f t="shared" si="1"/>
        <v>2045</v>
      </c>
      <c r="C33" s="95">
        <f>Inputs!$B$13*Inputs!$B$14</f>
        <v>1185914.7947396482</v>
      </c>
      <c r="D33" s="95">
        <f>Inputs!$B$16</f>
        <v>143895.50382086367</v>
      </c>
      <c r="E33" s="95">
        <f>Inputs!$B$17</f>
        <v>50000</v>
      </c>
      <c r="F33" s="11">
        <f t="shared" si="2"/>
        <v>-1092019.2909187847</v>
      </c>
      <c r="G33" s="11">
        <f>F33/((1+Inputs!$B$3)^($B33-Inputs!$B$4))</f>
        <v>-188040.80017776202</v>
      </c>
      <c r="J33" s="175">
        <f t="shared" si="3"/>
        <v>2046</v>
      </c>
      <c r="K33" s="95">
        <v>84800</v>
      </c>
      <c r="L33" s="95">
        <v>42400</v>
      </c>
      <c r="M33" s="95">
        <v>0</v>
      </c>
      <c r="N33" s="11">
        <f t="shared" si="0"/>
        <v>-42400</v>
      </c>
      <c r="O33" s="11">
        <f>N33/((1+Inputs!$B$3)^($B33-Inputs!$B$4))</f>
        <v>-7301.0889036850085</v>
      </c>
    </row>
    <row r="34" spans="2:15">
      <c r="B34" s="3">
        <f t="shared" si="1"/>
        <v>2046</v>
      </c>
      <c r="C34" s="95">
        <f>Inputs!$B$13*Inputs!$B$14</f>
        <v>1185914.7947396482</v>
      </c>
      <c r="D34" s="95">
        <f>Inputs!$B$16</f>
        <v>143895.50382086367</v>
      </c>
      <c r="E34" s="95">
        <f>Inputs!$B$17</f>
        <v>50000</v>
      </c>
      <c r="F34" s="11">
        <f t="shared" si="2"/>
        <v>-1092019.2909187847</v>
      </c>
      <c r="G34" s="11">
        <f>F34/((1+Inputs!$B$3)^($B34-Inputs!$B$4))</f>
        <v>-175739.06558669344</v>
      </c>
      <c r="J34" s="175">
        <f t="shared" si="3"/>
        <v>2047</v>
      </c>
      <c r="K34" s="95">
        <v>84800</v>
      </c>
      <c r="L34" s="95">
        <v>42400</v>
      </c>
      <c r="M34" s="95">
        <v>0</v>
      </c>
      <c r="N34" s="11">
        <f t="shared" si="0"/>
        <v>-42400</v>
      </c>
      <c r="O34" s="11">
        <f>N34/((1+Inputs!$B$3)^($B34-Inputs!$B$4))</f>
        <v>-6823.4475735373899</v>
      </c>
    </row>
    <row r="35" spans="2:15">
      <c r="B35" s="3">
        <f t="shared" si="1"/>
        <v>2047</v>
      </c>
      <c r="C35" s="95">
        <f>Inputs!$B$13*Inputs!$B$14</f>
        <v>1185914.7947396482</v>
      </c>
      <c r="D35" s="95">
        <f>Inputs!$B$16</f>
        <v>143895.50382086367</v>
      </c>
      <c r="E35" s="95">
        <f>Inputs!$B$17</f>
        <v>50000</v>
      </c>
      <c r="F35" s="11">
        <f t="shared" si="2"/>
        <v>-1092019.2909187847</v>
      </c>
      <c r="G35" s="11">
        <f>F35/((1+Inputs!$B$3)^($B35-Inputs!$B$4))</f>
        <v>-164242.11737074156</v>
      </c>
      <c r="J35" s="175">
        <f t="shared" si="3"/>
        <v>2048</v>
      </c>
      <c r="K35" s="95">
        <v>84800</v>
      </c>
      <c r="L35" s="95">
        <v>42400</v>
      </c>
      <c r="M35" s="95">
        <v>0</v>
      </c>
      <c r="N35" s="11">
        <f t="shared" si="0"/>
        <v>-42400</v>
      </c>
      <c r="O35" s="11">
        <f>N35/((1+Inputs!$B$3)^($B35-Inputs!$B$4))</f>
        <v>-6377.0538070442908</v>
      </c>
    </row>
    <row r="36" spans="2:15">
      <c r="B36" s="3">
        <f t="shared" si="1"/>
        <v>2048</v>
      </c>
      <c r="C36" s="95">
        <f>Inputs!$B$13*Inputs!$B$14</f>
        <v>1185914.7947396482</v>
      </c>
      <c r="D36" s="95">
        <f>Inputs!$B$16</f>
        <v>143895.50382086367</v>
      </c>
      <c r="E36" s="95">
        <f>Inputs!$B$17</f>
        <v>50000</v>
      </c>
      <c r="F36" s="11">
        <f t="shared" si="2"/>
        <v>-1092019.2909187847</v>
      </c>
      <c r="G36" s="11">
        <f>F36/((1+Inputs!$B$3)^($B36-Inputs!$B$4))</f>
        <v>-153497.30595396407</v>
      </c>
      <c r="J36" s="175">
        <f t="shared" si="3"/>
        <v>2049</v>
      </c>
      <c r="K36" s="95">
        <v>84800</v>
      </c>
      <c r="L36" s="95">
        <v>42400</v>
      </c>
      <c r="M36" s="95">
        <v>0</v>
      </c>
      <c r="N36" s="11">
        <f t="shared" si="0"/>
        <v>-42400</v>
      </c>
      <c r="O36" s="11">
        <f>N36/((1+Inputs!$B$3)^($B36-Inputs!$B$4))</f>
        <v>-5959.8633710694303</v>
      </c>
    </row>
    <row r="37" spans="2:15">
      <c r="B37" s="3">
        <f t="shared" si="1"/>
        <v>2049</v>
      </c>
      <c r="C37" s="95">
        <f>Inputs!$B$13*Inputs!$B$14</f>
        <v>1185914.7947396482</v>
      </c>
      <c r="D37" s="95">
        <f>Inputs!$B$16</f>
        <v>143895.50382086367</v>
      </c>
      <c r="E37" s="95">
        <f>Inputs!$B$17</f>
        <v>50000</v>
      </c>
      <c r="F37" s="11">
        <f t="shared" si="2"/>
        <v>-1092019.2909187847</v>
      </c>
      <c r="G37" s="11">
        <f>F37/((1+Inputs!$B$3)^($B37-Inputs!$B$4))</f>
        <v>-143455.42612520009</v>
      </c>
      <c r="J37" s="175">
        <f t="shared" si="3"/>
        <v>2050</v>
      </c>
      <c r="K37" s="95">
        <v>84800</v>
      </c>
      <c r="L37" s="95">
        <v>42400</v>
      </c>
      <c r="M37" s="95">
        <v>0</v>
      </c>
      <c r="N37" s="11">
        <f t="shared" si="0"/>
        <v>-42400</v>
      </c>
      <c r="O37" s="11">
        <f>N37/((1+Inputs!$B$3)^($B37-Inputs!$B$4))</f>
        <v>-5569.965767354608</v>
      </c>
    </row>
    <row r="38" spans="2:15">
      <c r="B38" s="3">
        <f t="shared" si="1"/>
        <v>2050</v>
      </c>
      <c r="C38" s="95">
        <f>Inputs!$B$13*Inputs!$B$14</f>
        <v>1185914.7947396482</v>
      </c>
      <c r="D38" s="95">
        <f>Inputs!$B$16</f>
        <v>143895.50382086367</v>
      </c>
      <c r="E38" s="95">
        <f>Inputs!$B$17</f>
        <v>50000</v>
      </c>
      <c r="F38" s="11">
        <f t="shared" si="2"/>
        <v>-1092019.2909187847</v>
      </c>
      <c r="G38" s="11">
        <f>F38/((1+Inputs!$B$3)^($B38-Inputs!$B$4))</f>
        <v>-134070.49170579444</v>
      </c>
      <c r="J38" s="175">
        <f t="shared" si="3"/>
        <v>2051</v>
      </c>
      <c r="K38" s="95">
        <v>84800</v>
      </c>
      <c r="L38" s="95">
        <v>42400</v>
      </c>
      <c r="M38" s="95">
        <v>0</v>
      </c>
      <c r="N38" s="11">
        <f t="shared" si="0"/>
        <v>-42400</v>
      </c>
      <c r="O38" s="11">
        <f>N38/((1+Inputs!$B$3)^($B38-Inputs!$B$4))</f>
        <v>-5205.5754835089783</v>
      </c>
    </row>
    <row r="39" spans="2:15">
      <c r="B39" s="3">
        <f t="shared" si="1"/>
        <v>2051</v>
      </c>
      <c r="C39" s="95">
        <f>Inputs!$B$13*Inputs!$B$14</f>
        <v>1185914.7947396482</v>
      </c>
      <c r="D39" s="95">
        <f>Inputs!$B$16</f>
        <v>143895.50382086367</v>
      </c>
      <c r="E39" s="95">
        <f>Inputs!$B$17</f>
        <v>50000</v>
      </c>
      <c r="F39" s="11">
        <f t="shared" si="2"/>
        <v>-1092019.2909187847</v>
      </c>
      <c r="G39" s="11">
        <f>F39/((1+Inputs!$B$3)^($B39-Inputs!$B$4))</f>
        <v>-125299.52495868641</v>
      </c>
      <c r="J39" s="175">
        <f t="shared" si="3"/>
        <v>2052</v>
      </c>
      <c r="K39" s="95">
        <v>84800</v>
      </c>
      <c r="L39" s="95">
        <v>42400</v>
      </c>
      <c r="M39" s="95">
        <v>0</v>
      </c>
      <c r="N39" s="11">
        <f t="shared" si="0"/>
        <v>-42400</v>
      </c>
      <c r="O39" s="11">
        <f>N39/((1+Inputs!$B$3)^($B39-Inputs!$B$4))</f>
        <v>-4865.0238163635313</v>
      </c>
    </row>
    <row r="40" spans="2:15">
      <c r="B40" s="3">
        <f t="shared" si="1"/>
        <v>2052</v>
      </c>
      <c r="C40" s="95">
        <f>Inputs!$B$13*Inputs!$B$14</f>
        <v>1185914.7947396482</v>
      </c>
      <c r="D40" s="95">
        <f>Inputs!$B$16</f>
        <v>143895.50382086367</v>
      </c>
      <c r="E40" s="95">
        <f>Inputs!$B$17</f>
        <v>50000</v>
      </c>
      <c r="F40" s="11">
        <f t="shared" si="2"/>
        <v>-1092019.2909187847</v>
      </c>
      <c r="G40" s="11">
        <f>F40/((1+Inputs!$B$3)^($B40-Inputs!$B$4))</f>
        <v>-117102.35977447327</v>
      </c>
      <c r="J40" s="175">
        <f t="shared" si="3"/>
        <v>2053</v>
      </c>
      <c r="K40" s="95">
        <v>84800</v>
      </c>
      <c r="L40" s="95">
        <v>42400</v>
      </c>
      <c r="M40" s="95">
        <v>0</v>
      </c>
      <c r="N40" s="11">
        <f t="shared" si="0"/>
        <v>-42400</v>
      </c>
      <c r="O40" s="11">
        <f>N40/((1+Inputs!$B$3)^($B40-Inputs!$B$4))</f>
        <v>-4546.751230246291</v>
      </c>
    </row>
    <row r="41" spans="2:15">
      <c r="B41" s="175">
        <f>B40+1</f>
        <v>2053</v>
      </c>
      <c r="C41" s="95">
        <f>Inputs!$B$13*Inputs!$B$14</f>
        <v>1185914.7947396482</v>
      </c>
      <c r="D41" s="95">
        <f>Inputs!$B$16</f>
        <v>143895.50382086367</v>
      </c>
      <c r="E41" s="95">
        <f>Inputs!$B$17</f>
        <v>50000</v>
      </c>
      <c r="F41" s="11">
        <f t="shared" si="2"/>
        <v>-1092019.2909187847</v>
      </c>
      <c r="G41" s="11">
        <f>F41/((1+Inputs!$B$3)^($B41-Inputs!$B$4))</f>
        <v>-109441.45773315259</v>
      </c>
      <c r="J41" s="175">
        <f>J40+1</f>
        <v>2054</v>
      </c>
      <c r="K41" s="95">
        <v>84800</v>
      </c>
      <c r="L41" s="95">
        <v>42400</v>
      </c>
      <c r="M41" s="95">
        <v>0</v>
      </c>
      <c r="N41" s="11">
        <f t="shared" si="0"/>
        <v>-42400</v>
      </c>
      <c r="O41" s="11">
        <f>N41/((1+Inputs!$B$3)^($B41-Inputs!$B$4))</f>
        <v>-4249.3002151834498</v>
      </c>
    </row>
    <row r="42" spans="2:15">
      <c r="B42" s="175" t="s">
        <v>0</v>
      </c>
      <c r="C42" s="175"/>
      <c r="D42" s="175"/>
      <c r="E42" s="11">
        <f>SUM(E12:E41)</f>
        <v>1500000</v>
      </c>
      <c r="F42" s="11">
        <f>SUM(F12:F41)</f>
        <v>-32760578.727563556</v>
      </c>
      <c r="G42" s="11">
        <f>SUM(G12:G41)</f>
        <v>-10337926.153890314</v>
      </c>
      <c r="J42" s="175" t="s">
        <v>0</v>
      </c>
      <c r="K42" s="175"/>
      <c r="L42" s="175"/>
      <c r="M42" s="11">
        <f>SUM(M12:M41)</f>
        <v>0</v>
      </c>
      <c r="N42" s="11">
        <f>SUM(N12:N41)</f>
        <v>-1272000</v>
      </c>
      <c r="O42" s="11">
        <f>SUM(O12:O41)</f>
        <v>-401392.23965188017</v>
      </c>
    </row>
  </sheetData>
  <sheetProtection password="90DC"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59999389629810485"/>
  </sheetPr>
  <dimension ref="A1:T94"/>
  <sheetViews>
    <sheetView topLeftCell="A2" zoomScale="85" zoomScaleNormal="85" workbookViewId="0">
      <selection activeCell="A22" sqref="A22"/>
    </sheetView>
  </sheetViews>
  <sheetFormatPr defaultColWidth="8.88671875" defaultRowHeight="14.4"/>
  <cols>
    <col min="1" max="1" width="12.77734375" style="6" customWidth="1"/>
    <col min="2" max="2" width="20.21875" style="6" customWidth="1"/>
    <col min="3" max="6" width="14.33203125" style="6" customWidth="1"/>
    <col min="7" max="7" width="11.5546875" style="6" customWidth="1"/>
    <col min="8" max="8" width="12.6640625" style="39" customWidth="1"/>
    <col min="9" max="9" width="14.33203125" style="39" customWidth="1"/>
    <col min="10" max="10" width="17.5546875" style="39" customWidth="1"/>
    <col min="11" max="12" width="17.77734375" style="39" customWidth="1"/>
    <col min="13" max="13" width="12.109375" style="39" bestFit="1" customWidth="1"/>
    <col min="14" max="14" width="13.21875" style="39" bestFit="1" customWidth="1"/>
    <col min="15" max="15" width="15" style="39" bestFit="1" customWidth="1"/>
    <col min="16" max="16" width="14.77734375" style="39" bestFit="1" customWidth="1"/>
    <col min="17" max="17" width="13" style="39" bestFit="1" customWidth="1"/>
    <col min="18" max="18" width="12.88671875" style="39" bestFit="1" customWidth="1"/>
    <col min="19" max="19" width="11.33203125" style="39" bestFit="1" customWidth="1"/>
    <col min="20" max="16384" width="8.88671875" style="39"/>
  </cols>
  <sheetData>
    <row r="1" spans="1:20" ht="18">
      <c r="A1" s="97" t="s">
        <v>143</v>
      </c>
    </row>
    <row r="3" spans="1:20">
      <c r="A3" s="6">
        <f>Inputs!B19</f>
        <v>260</v>
      </c>
      <c r="B3" s="6" t="s">
        <v>424</v>
      </c>
      <c r="E3" s="27"/>
      <c r="F3" s="134"/>
      <c r="G3" s="255"/>
      <c r="H3" s="13"/>
      <c r="I3" s="134"/>
    </row>
    <row r="4" spans="1:20" s="90" customFormat="1">
      <c r="A4" s="6">
        <f>Inputs!B11</f>
        <v>1.68</v>
      </c>
      <c r="B4" s="6" t="str">
        <f>Inputs!A11</f>
        <v>Auto Occupancy</v>
      </c>
      <c r="C4" s="6"/>
      <c r="E4" s="27"/>
      <c r="F4" s="134"/>
      <c r="G4" s="255"/>
      <c r="H4" s="13"/>
      <c r="I4" s="311"/>
    </row>
    <row r="5" spans="1:20" s="90" customFormat="1">
      <c r="A5" s="122">
        <f>Inputs!B26</f>
        <v>16.100000000000001</v>
      </c>
      <c r="B5" s="122" t="str">
        <f>Inputs!A26</f>
        <v>Value of Time All Purposes, 2017$</v>
      </c>
      <c r="D5" s="6"/>
      <c r="F5" s="134"/>
      <c r="G5" s="255"/>
      <c r="H5" s="13"/>
      <c r="I5" s="134"/>
    </row>
    <row r="6" spans="1:20" s="90" customFormat="1">
      <c r="A6" s="122">
        <f>Inputs!B27</f>
        <v>28.6</v>
      </c>
      <c r="B6" s="6" t="str">
        <f>Inputs!A27</f>
        <v>Value of Time Truck, 2017$</v>
      </c>
      <c r="D6" s="6"/>
      <c r="E6" s="6"/>
      <c r="F6" s="6"/>
      <c r="G6" s="255"/>
      <c r="H6" s="13"/>
      <c r="I6" s="134"/>
    </row>
    <row r="7" spans="1:20" s="174" customFormat="1">
      <c r="A7" s="122"/>
      <c r="B7" s="134"/>
      <c r="D7" s="134"/>
      <c r="E7" s="134"/>
      <c r="F7" s="134"/>
      <c r="G7" s="255"/>
      <c r="H7" s="13"/>
      <c r="I7" s="134"/>
    </row>
    <row r="8" spans="1:20" s="90" customFormat="1">
      <c r="A8" s="122" t="s">
        <v>585</v>
      </c>
      <c r="B8" s="6"/>
      <c r="D8" s="6"/>
      <c r="E8" s="6"/>
      <c r="F8" s="6"/>
      <c r="G8" s="6"/>
    </row>
    <row r="9" spans="1:20" s="174" customFormat="1" ht="43.2">
      <c r="A9" s="174" t="s">
        <v>455</v>
      </c>
      <c r="B9" s="253" t="s">
        <v>328</v>
      </c>
      <c r="C9" s="124" t="s">
        <v>508</v>
      </c>
      <c r="D9" s="254" t="s">
        <v>489</v>
      </c>
      <c r="E9" s="254" t="s">
        <v>491</v>
      </c>
      <c r="F9" s="254" t="s">
        <v>453</v>
      </c>
      <c r="G9" s="254" t="s">
        <v>454</v>
      </c>
      <c r="H9" s="254" t="s">
        <v>490</v>
      </c>
      <c r="I9" s="124" t="s">
        <v>457</v>
      </c>
      <c r="J9" s="124" t="s">
        <v>456</v>
      </c>
      <c r="K9" s="124" t="s">
        <v>458</v>
      </c>
      <c r="L9" s="124" t="s">
        <v>459</v>
      </c>
      <c r="M9" s="124" t="s">
        <v>460</v>
      </c>
    </row>
    <row r="10" spans="1:20" s="174" customFormat="1">
      <c r="A10" s="174">
        <v>1</v>
      </c>
      <c r="B10" s="174" t="s">
        <v>343</v>
      </c>
      <c r="C10" s="174">
        <v>35</v>
      </c>
      <c r="D10" s="271">
        <f>C10*Speeds!$G$11</f>
        <v>44</v>
      </c>
      <c r="E10" s="134">
        <f t="shared" ref="E10:E19" si="0">D10*(1+$D$22)</f>
        <v>45.760000000000005</v>
      </c>
      <c r="F10" s="264">
        <v>7200</v>
      </c>
      <c r="G10" s="265">
        <v>0.04</v>
      </c>
      <c r="H10" s="174">
        <f>Cost_Estimate!D4</f>
        <v>3.29</v>
      </c>
      <c r="I10" s="121">
        <f t="shared" ref="I10:I19" si="1">H10/D10*F10</f>
        <v>538.36363636363637</v>
      </c>
      <c r="J10" s="121">
        <f t="shared" ref="J10:J19" si="2">H10/E10*F10</f>
        <v>517.65734265734261</v>
      </c>
      <c r="K10" s="121">
        <f>I10-J10</f>
        <v>20.706293706293764</v>
      </c>
      <c r="L10" s="167">
        <f>K10*G10</f>
        <v>0.82825174825175052</v>
      </c>
      <c r="M10" s="168">
        <f>K10*(1-G10/100)</f>
        <v>20.698011188811247</v>
      </c>
      <c r="N10" s="261"/>
      <c r="O10" s="261"/>
      <c r="P10" s="261"/>
      <c r="Q10" s="261"/>
      <c r="R10" s="261"/>
      <c r="S10" s="262"/>
      <c r="T10" s="262"/>
    </row>
    <row r="11" spans="1:20" s="174" customFormat="1">
      <c r="A11" s="174">
        <f>A10+1</f>
        <v>2</v>
      </c>
      <c r="B11" s="174" t="s">
        <v>339</v>
      </c>
      <c r="C11" s="174">
        <v>55</v>
      </c>
      <c r="D11" s="271">
        <f>C11*Speeds!$G$11</f>
        <v>69.142857142857139</v>
      </c>
      <c r="E11" s="167">
        <f t="shared" si="0"/>
        <v>71.90857142857142</v>
      </c>
      <c r="F11" s="264">
        <v>7100</v>
      </c>
      <c r="G11" s="265">
        <v>0.04</v>
      </c>
      <c r="H11" s="174">
        <f>Cost_Estimate!D7</f>
        <v>4.96</v>
      </c>
      <c r="I11" s="121">
        <f t="shared" si="1"/>
        <v>509.32231404958679</v>
      </c>
      <c r="J11" s="121">
        <f t="shared" si="2"/>
        <v>489.73299427844881</v>
      </c>
      <c r="K11" s="121">
        <f t="shared" ref="K11:K19" si="3">I11-J11</f>
        <v>19.58931977113798</v>
      </c>
      <c r="L11" s="167">
        <f t="shared" ref="L11:L19" si="4">K11*G11</f>
        <v>0.78357279084551923</v>
      </c>
      <c r="M11" s="168">
        <f t="shared" ref="M11:M19" si="5">K11*(1-G11/100)</f>
        <v>19.581484043229526</v>
      </c>
      <c r="N11" s="261"/>
      <c r="O11" s="261"/>
      <c r="P11" s="261"/>
      <c r="Q11" s="261"/>
      <c r="R11" s="261"/>
      <c r="S11" s="262"/>
      <c r="T11" s="262"/>
    </row>
    <row r="12" spans="1:20" s="174" customFormat="1">
      <c r="A12" s="174">
        <f t="shared" ref="A12:A19" si="6">A11+1</f>
        <v>3</v>
      </c>
      <c r="B12" s="174" t="s">
        <v>339</v>
      </c>
      <c r="C12" s="174">
        <v>55</v>
      </c>
      <c r="D12" s="271">
        <f>C12*Speeds!$G$11</f>
        <v>69.142857142857139</v>
      </c>
      <c r="E12" s="167">
        <f t="shared" si="0"/>
        <v>71.90857142857142</v>
      </c>
      <c r="F12" s="264">
        <v>3900</v>
      </c>
      <c r="G12" s="265">
        <v>0.05</v>
      </c>
      <c r="H12" s="174">
        <f>Cost_Estimate!D8</f>
        <v>10.92</v>
      </c>
      <c r="I12" s="121">
        <f t="shared" si="1"/>
        <v>615.94214876033061</v>
      </c>
      <c r="J12" s="121">
        <f t="shared" si="2"/>
        <v>592.25206611570252</v>
      </c>
      <c r="K12" s="121">
        <f t="shared" si="3"/>
        <v>23.690082644628092</v>
      </c>
      <c r="L12" s="167">
        <f t="shared" si="4"/>
        <v>1.1845041322314047</v>
      </c>
      <c r="M12" s="168">
        <f t="shared" si="5"/>
        <v>23.678237603305778</v>
      </c>
      <c r="N12" s="261"/>
      <c r="O12" s="261"/>
      <c r="P12" s="261"/>
      <c r="Q12" s="261"/>
      <c r="R12" s="261"/>
      <c r="S12" s="262"/>
      <c r="T12" s="262"/>
    </row>
    <row r="13" spans="1:20" s="174" customFormat="1">
      <c r="A13" s="174">
        <f t="shared" si="6"/>
        <v>4</v>
      </c>
      <c r="B13" s="174" t="s">
        <v>348</v>
      </c>
      <c r="C13" s="174">
        <v>55</v>
      </c>
      <c r="D13" s="271">
        <f>C13*Speeds!$G$11</f>
        <v>69.142857142857139</v>
      </c>
      <c r="E13" s="167">
        <f t="shared" si="0"/>
        <v>71.90857142857142</v>
      </c>
      <c r="F13" s="264">
        <v>2300</v>
      </c>
      <c r="G13" s="265">
        <v>0.04</v>
      </c>
      <c r="H13" s="174">
        <f>Cost_Estimate!D10+Cost_Estimate!D11</f>
        <v>7.23</v>
      </c>
      <c r="I13" s="121">
        <f t="shared" si="1"/>
        <v>240.50206611570252</v>
      </c>
      <c r="J13" s="121">
        <f t="shared" si="2"/>
        <v>231.25198664971396</v>
      </c>
      <c r="K13" s="121">
        <f t="shared" si="3"/>
        <v>9.2500794659885628</v>
      </c>
      <c r="L13" s="167">
        <f t="shared" si="4"/>
        <v>0.37000317863954252</v>
      </c>
      <c r="M13" s="168">
        <f t="shared" si="5"/>
        <v>9.2463794342021686</v>
      </c>
      <c r="N13" s="261"/>
      <c r="O13" s="261"/>
      <c r="P13" s="261"/>
      <c r="Q13" s="261"/>
      <c r="R13" s="261"/>
      <c r="S13" s="262"/>
      <c r="T13" s="262"/>
    </row>
    <row r="14" spans="1:20" s="174" customFormat="1">
      <c r="A14" s="174">
        <f t="shared" si="6"/>
        <v>5</v>
      </c>
      <c r="B14" s="174" t="s">
        <v>353</v>
      </c>
      <c r="C14" s="174">
        <v>55</v>
      </c>
      <c r="D14" s="271">
        <f>C14*Speeds!$G$11</f>
        <v>69.142857142857139</v>
      </c>
      <c r="E14" s="167">
        <f t="shared" si="0"/>
        <v>71.90857142857142</v>
      </c>
      <c r="F14" s="264">
        <v>3000</v>
      </c>
      <c r="G14" s="265">
        <v>0.03</v>
      </c>
      <c r="H14" s="174">
        <f>SUM(Cost_Estimate!D14:D15,Cost_Estimate!D20,0.5*Cost_Estimate!D16)</f>
        <v>8.33</v>
      </c>
      <c r="I14" s="121">
        <f t="shared" si="1"/>
        <v>361.42561983471074</v>
      </c>
      <c r="J14" s="121">
        <f t="shared" si="2"/>
        <v>347.5246344564527</v>
      </c>
      <c r="K14" s="121">
        <f t="shared" si="3"/>
        <v>13.900985378258042</v>
      </c>
      <c r="L14" s="167">
        <f t="shared" si="4"/>
        <v>0.41702956134774127</v>
      </c>
      <c r="M14" s="168">
        <f t="shared" si="5"/>
        <v>13.896815082644565</v>
      </c>
      <c r="N14" s="261"/>
      <c r="O14" s="261"/>
      <c r="P14" s="261"/>
      <c r="Q14" s="261"/>
      <c r="R14" s="261"/>
      <c r="S14" s="262"/>
      <c r="T14" s="262"/>
    </row>
    <row r="15" spans="1:20" s="174" customFormat="1">
      <c r="A15" s="174">
        <f t="shared" si="6"/>
        <v>6</v>
      </c>
      <c r="B15" s="174" t="s">
        <v>353</v>
      </c>
      <c r="C15" s="174">
        <v>55</v>
      </c>
      <c r="D15" s="271">
        <f>C15*Speeds!$G$11</f>
        <v>69.142857142857139</v>
      </c>
      <c r="E15" s="167">
        <f t="shared" si="0"/>
        <v>71.90857142857142</v>
      </c>
      <c r="F15" s="264">
        <v>11000</v>
      </c>
      <c r="G15" s="265">
        <v>0.03</v>
      </c>
      <c r="H15" s="174">
        <f>SUM(Cost_Estimate!D17:D19,0.5*Cost_Estimate!D16)</f>
        <v>9.629999999999999</v>
      </c>
      <c r="I15" s="121">
        <f t="shared" si="1"/>
        <v>1532.0454545454547</v>
      </c>
      <c r="J15" s="121">
        <f t="shared" si="2"/>
        <v>1473.1206293706293</v>
      </c>
      <c r="K15" s="121">
        <f t="shared" si="3"/>
        <v>58.924825174825401</v>
      </c>
      <c r="L15" s="167">
        <f t="shared" si="4"/>
        <v>1.767744755244762</v>
      </c>
      <c r="M15" s="168">
        <f t="shared" si="5"/>
        <v>58.907147727272957</v>
      </c>
      <c r="N15" s="261"/>
      <c r="O15" s="261"/>
      <c r="P15" s="261"/>
      <c r="Q15" s="261"/>
      <c r="R15" s="261"/>
      <c r="S15" s="262"/>
      <c r="T15" s="262"/>
    </row>
    <row r="16" spans="1:20" s="174" customFormat="1">
      <c r="A16" s="174">
        <f t="shared" si="6"/>
        <v>7</v>
      </c>
      <c r="B16" s="174" t="s">
        <v>372</v>
      </c>
      <c r="C16" s="174">
        <v>45</v>
      </c>
      <c r="D16" s="271">
        <f>C16*Speeds!$G$11</f>
        <v>56.571428571428569</v>
      </c>
      <c r="E16" s="167">
        <f t="shared" si="0"/>
        <v>58.834285714285713</v>
      </c>
      <c r="F16" s="264">
        <v>14000</v>
      </c>
      <c r="G16" s="265">
        <v>0.02</v>
      </c>
      <c r="H16" s="174">
        <v>2.0499999999999998</v>
      </c>
      <c r="I16" s="121">
        <f t="shared" si="1"/>
        <v>507.32323232323228</v>
      </c>
      <c r="J16" s="121">
        <f t="shared" si="2"/>
        <v>487.81080031080029</v>
      </c>
      <c r="K16" s="121">
        <f t="shared" si="3"/>
        <v>19.512432012431987</v>
      </c>
      <c r="L16" s="167">
        <f t="shared" si="4"/>
        <v>0.39024864024863976</v>
      </c>
      <c r="M16" s="168">
        <f t="shared" si="5"/>
        <v>19.508529526029502</v>
      </c>
      <c r="N16" s="261"/>
      <c r="O16" s="261"/>
      <c r="P16" s="261"/>
      <c r="Q16" s="261"/>
      <c r="R16" s="261"/>
      <c r="S16" s="262"/>
      <c r="T16" s="262"/>
    </row>
    <row r="17" spans="1:20" s="174" customFormat="1">
      <c r="A17" s="174">
        <f t="shared" si="6"/>
        <v>8</v>
      </c>
      <c r="B17" s="174" t="s">
        <v>375</v>
      </c>
      <c r="C17" s="174">
        <v>45</v>
      </c>
      <c r="D17" s="271">
        <f>C17*Speeds!$G$11</f>
        <v>56.571428571428569</v>
      </c>
      <c r="E17" s="167">
        <f t="shared" si="0"/>
        <v>58.834285714285713</v>
      </c>
      <c r="F17" s="264">
        <v>3500</v>
      </c>
      <c r="G17" s="265">
        <v>0.04</v>
      </c>
      <c r="H17" s="174">
        <f>Cost_Estimate!D27</f>
        <v>0.59</v>
      </c>
      <c r="I17" s="121">
        <f t="shared" si="1"/>
        <v>36.502525252525253</v>
      </c>
      <c r="J17" s="121">
        <f t="shared" si="2"/>
        <v>35.098581973581972</v>
      </c>
      <c r="K17" s="121">
        <f t="shared" si="3"/>
        <v>1.4039432789432809</v>
      </c>
      <c r="L17" s="167">
        <f t="shared" si="4"/>
        <v>5.6157731157731233E-2</v>
      </c>
      <c r="M17" s="168">
        <f t="shared" si="5"/>
        <v>1.4033817016317036</v>
      </c>
      <c r="N17" s="261"/>
      <c r="O17" s="261"/>
      <c r="P17" s="261"/>
      <c r="Q17" s="261"/>
      <c r="R17" s="261"/>
      <c r="S17" s="262"/>
      <c r="T17" s="262"/>
    </row>
    <row r="18" spans="1:20" s="174" customFormat="1">
      <c r="A18" s="174">
        <f t="shared" si="6"/>
        <v>9</v>
      </c>
      <c r="B18" s="174" t="s">
        <v>2029</v>
      </c>
      <c r="C18" s="174">
        <v>50</v>
      </c>
      <c r="D18" s="271">
        <f>C18*Speeds!$G$11</f>
        <v>62.857142857142854</v>
      </c>
      <c r="E18" s="167">
        <f t="shared" si="0"/>
        <v>65.371428571428567</v>
      </c>
      <c r="F18" s="264">
        <v>1700</v>
      </c>
      <c r="G18" s="265">
        <v>0.04</v>
      </c>
      <c r="H18" s="174">
        <f>Cost_Estimate!D28</f>
        <v>0.65</v>
      </c>
      <c r="I18" s="121">
        <f t="shared" si="1"/>
        <v>17.579545454545457</v>
      </c>
      <c r="J18" s="121">
        <f t="shared" si="2"/>
        <v>16.903409090909093</v>
      </c>
      <c r="K18" s="121">
        <f t="shared" si="3"/>
        <v>0.67613636363636331</v>
      </c>
      <c r="L18" s="167">
        <f t="shared" si="4"/>
        <v>2.7045454545454532E-2</v>
      </c>
      <c r="M18" s="168">
        <f t="shared" si="5"/>
        <v>0.67586590909090882</v>
      </c>
      <c r="N18" s="261"/>
      <c r="O18" s="261"/>
      <c r="P18" s="261"/>
      <c r="Q18" s="261"/>
      <c r="R18" s="261"/>
      <c r="S18" s="262"/>
      <c r="T18" s="262"/>
    </row>
    <row r="19" spans="1:20" s="174" customFormat="1">
      <c r="A19" s="174">
        <f t="shared" si="6"/>
        <v>10</v>
      </c>
      <c r="B19" s="174" t="s">
        <v>379</v>
      </c>
      <c r="C19" s="174">
        <v>35</v>
      </c>
      <c r="D19" s="271">
        <f>C19*Speeds!$G$11</f>
        <v>44</v>
      </c>
      <c r="E19" s="167">
        <f t="shared" si="0"/>
        <v>45.760000000000005</v>
      </c>
      <c r="F19" s="264">
        <v>2300</v>
      </c>
      <c r="G19" s="265">
        <v>0.03</v>
      </c>
      <c r="H19" s="174">
        <f>Cost_Estimate!D29</f>
        <v>1.05</v>
      </c>
      <c r="I19" s="121">
        <f t="shared" si="1"/>
        <v>54.88636363636364</v>
      </c>
      <c r="J19" s="121">
        <f t="shared" si="2"/>
        <v>52.775349650349639</v>
      </c>
      <c r="K19" s="121">
        <f t="shared" si="3"/>
        <v>2.1110139860140009</v>
      </c>
      <c r="L19" s="167">
        <f t="shared" si="4"/>
        <v>6.333041958042003E-2</v>
      </c>
      <c r="M19" s="168">
        <f t="shared" si="5"/>
        <v>2.1103806818181967</v>
      </c>
      <c r="N19" s="261"/>
      <c r="O19" s="261"/>
      <c r="P19" s="261"/>
      <c r="Q19" s="261"/>
      <c r="R19" s="261"/>
      <c r="S19" s="262"/>
      <c r="T19" s="262"/>
    </row>
    <row r="20" spans="1:20" s="174" customFormat="1">
      <c r="A20" s="174" t="s">
        <v>2036</v>
      </c>
      <c r="B20" s="37"/>
      <c r="E20" s="134"/>
      <c r="F20" s="267">
        <f>AVERAGE(F10:F19)</f>
        <v>5600</v>
      </c>
      <c r="G20" s="174" t="s">
        <v>0</v>
      </c>
      <c r="H20" s="174">
        <f>SUM(H10:H19)</f>
        <v>48.699999999999996</v>
      </c>
      <c r="I20" s="121">
        <f t="shared" ref="I20:M20" si="7">SUM(I10:I19)</f>
        <v>4413.8929063360883</v>
      </c>
      <c r="J20" s="121">
        <f t="shared" si="7"/>
        <v>4244.1277945539296</v>
      </c>
      <c r="K20" s="121">
        <f t="shared" si="7"/>
        <v>169.76511178215748</v>
      </c>
      <c r="L20" s="121">
        <f t="shared" si="7"/>
        <v>5.8878884120929662</v>
      </c>
      <c r="M20" s="121">
        <f t="shared" si="7"/>
        <v>169.70623289803652</v>
      </c>
      <c r="N20" s="263"/>
      <c r="O20" s="263"/>
      <c r="P20" s="263"/>
      <c r="Q20" s="263"/>
      <c r="R20" s="263"/>
      <c r="S20" s="263"/>
      <c r="T20" s="263"/>
    </row>
    <row r="21" spans="1:20" s="174" customFormat="1">
      <c r="A21" s="37" t="s">
        <v>488</v>
      </c>
      <c r="C21" s="134"/>
      <c r="D21" s="134"/>
      <c r="E21" s="134"/>
      <c r="K21" s="54"/>
    </row>
    <row r="22" spans="1:20" s="174" customFormat="1">
      <c r="A22" s="37" t="s">
        <v>2028</v>
      </c>
      <c r="C22" s="134"/>
      <c r="D22" s="27">
        <f>AVERAGE(5,3)/100</f>
        <v>0.04</v>
      </c>
      <c r="E22" s="134"/>
    </row>
    <row r="23" spans="1:20" s="90" customFormat="1">
      <c r="A23" s="6"/>
      <c r="B23" s="6"/>
      <c r="C23" s="6"/>
      <c r="D23" s="6"/>
      <c r="E23" s="6"/>
      <c r="F23" s="6"/>
      <c r="G23" s="6"/>
    </row>
    <row r="24" spans="1:20" ht="43.2">
      <c r="A24" s="162" t="s">
        <v>1</v>
      </c>
      <c r="B24" s="163" t="s">
        <v>153</v>
      </c>
      <c r="C24" s="163" t="s">
        <v>463</v>
      </c>
      <c r="D24" s="163" t="s">
        <v>461</v>
      </c>
      <c r="E24" s="163" t="s">
        <v>462</v>
      </c>
      <c r="F24" s="163" t="s">
        <v>151</v>
      </c>
      <c r="G24" s="162" t="s">
        <v>196</v>
      </c>
    </row>
    <row r="25" spans="1:20">
      <c r="A25" s="120">
        <f>Inputs!$B$8</f>
        <v>2024</v>
      </c>
      <c r="B25" s="258">
        <f>L20*A3</f>
        <v>1530.8509871441713</v>
      </c>
      <c r="C25" s="258">
        <f>M20*A3*A4</f>
        <v>74127.682529862359</v>
      </c>
      <c r="D25" s="98">
        <f>B25*A6</f>
        <v>43782.338232323302</v>
      </c>
      <c r="E25" s="98">
        <f>C25*A5</f>
        <v>1193455.688730784</v>
      </c>
      <c r="F25" s="98">
        <f t="shared" ref="F25:F44" si="8">SUM(D25:E25)</f>
        <v>1237238.0269631073</v>
      </c>
      <c r="G25" s="11">
        <f>F25/(1+Inputs!$B$3)^('Travel Time Savings'!A25-Inputs!$B$4)</f>
        <v>882133.61395633768</v>
      </c>
    </row>
    <row r="26" spans="1:20">
      <c r="A26" s="120">
        <f t="shared" ref="A26:A54" si="9">A25+1</f>
        <v>2025</v>
      </c>
      <c r="B26" s="258">
        <f>B25*(1+Inputs!$B$20)</f>
        <v>1553.8137519513336</v>
      </c>
      <c r="C26" s="258">
        <f>C25*(1+Inputs!$B$20)</f>
        <v>75239.597767810294</v>
      </c>
      <c r="D26" s="98">
        <f>D25*(1+Inputs!$B$20)</f>
        <v>44439.073305808146</v>
      </c>
      <c r="E26" s="98">
        <f>E25*(1+Inputs!$B$20)</f>
        <v>1211357.5240617457</v>
      </c>
      <c r="F26" s="98">
        <f t="shared" si="8"/>
        <v>1255796.597367554</v>
      </c>
      <c r="G26" s="11">
        <f>F26/(1+Inputs!$B$3)^('Travel Time Savings'!A26-Inputs!$B$4)</f>
        <v>836790.29735110549</v>
      </c>
    </row>
    <row r="27" spans="1:20">
      <c r="A27" s="120">
        <f t="shared" si="9"/>
        <v>2026</v>
      </c>
      <c r="B27" s="258">
        <f>B26*(1+Inputs!$B$20)</f>
        <v>1577.1209582306035</v>
      </c>
      <c r="C27" s="258">
        <f>C26*(1+Inputs!$B$20)</f>
        <v>76368.19173432744</v>
      </c>
      <c r="D27" s="98">
        <f>D26*(1+Inputs!$B$20)</f>
        <v>45105.659405395265</v>
      </c>
      <c r="E27" s="98">
        <f>E26*(1+Inputs!$B$20)</f>
        <v>1229527.8869226717</v>
      </c>
      <c r="F27" s="98">
        <f t="shared" si="8"/>
        <v>1274633.5463280668</v>
      </c>
      <c r="G27" s="11">
        <f>F27/(1+Inputs!$B$3)^('Travel Time Savings'!A27-Inputs!$B$4)</f>
        <v>793777.71197324467</v>
      </c>
    </row>
    <row r="28" spans="1:20">
      <c r="A28" s="120">
        <f t="shared" si="9"/>
        <v>2027</v>
      </c>
      <c r="B28" s="258">
        <f>B27*(1+Inputs!$B$20)</f>
        <v>1600.7777726040624</v>
      </c>
      <c r="C28" s="258">
        <f>C27*(1+Inputs!$B$20)</f>
        <v>77513.714610342344</v>
      </c>
      <c r="D28" s="98">
        <f>D27*(1+Inputs!$B$20)</f>
        <v>45782.244296476187</v>
      </c>
      <c r="E28" s="98">
        <f>E27*(1+Inputs!$B$20)</f>
        <v>1247970.8052265116</v>
      </c>
      <c r="F28" s="98">
        <f t="shared" si="8"/>
        <v>1293753.0495229878</v>
      </c>
      <c r="G28" s="11">
        <f>F28/(1+Inputs!$B$3)^('Travel Time Savings'!A28-Inputs!$B$4)</f>
        <v>752976.05388116196</v>
      </c>
    </row>
    <row r="29" spans="1:20">
      <c r="A29" s="120">
        <f t="shared" si="9"/>
        <v>2028</v>
      </c>
      <c r="B29" s="258">
        <f>B28*(1+Inputs!$B$20)</f>
        <v>1624.7894391931231</v>
      </c>
      <c r="C29" s="258">
        <f>C28*(1+Inputs!$B$20)</f>
        <v>78676.420329497472</v>
      </c>
      <c r="D29" s="98">
        <f>D28*(1+Inputs!$B$20)</f>
        <v>46468.977960923323</v>
      </c>
      <c r="E29" s="98">
        <f>E28*(1+Inputs!$B$20)</f>
        <v>1266690.367304909</v>
      </c>
      <c r="F29" s="98">
        <f t="shared" si="8"/>
        <v>1313159.3452658323</v>
      </c>
      <c r="G29" s="11">
        <f>F29/(1+Inputs!$B$3)^('Travel Time Savings'!A29-Inputs!$B$4)</f>
        <v>714271.67727979354</v>
      </c>
    </row>
    <row r="30" spans="1:20">
      <c r="A30" s="120">
        <f t="shared" si="9"/>
        <v>2029</v>
      </c>
      <c r="B30" s="258">
        <f>B29*(1+Inputs!$B$20)</f>
        <v>1649.1612807810197</v>
      </c>
      <c r="C30" s="258">
        <f>C29*(1+Inputs!$B$20)</f>
        <v>79856.566634439921</v>
      </c>
      <c r="D30" s="98">
        <f>D29*(1+Inputs!$B$20)</f>
        <v>47166.012630337165</v>
      </c>
      <c r="E30" s="98">
        <f>E29*(1+Inputs!$B$20)</f>
        <v>1285690.7228144826</v>
      </c>
      <c r="F30" s="98">
        <f t="shared" si="8"/>
        <v>1332856.7354448198</v>
      </c>
      <c r="G30" s="11">
        <f>F30/(1+Inputs!$B$3)^('Travel Time Savings'!A30-Inputs!$B$4)</f>
        <v>677556.77798036498</v>
      </c>
    </row>
    <row r="31" spans="1:20">
      <c r="A31" s="120">
        <f t="shared" si="9"/>
        <v>2030</v>
      </c>
      <c r="B31" s="258">
        <f>B30*(1+Inputs!$B$20)</f>
        <v>1673.8986999927349</v>
      </c>
      <c r="C31" s="258">
        <f>C30*(1+Inputs!$B$20)</f>
        <v>81054.415133956514</v>
      </c>
      <c r="D31" s="98">
        <f>D30*(1+Inputs!$B$20)</f>
        <v>47873.502819792215</v>
      </c>
      <c r="E31" s="98">
        <f>E30*(1+Inputs!$B$20)</f>
        <v>1304976.0836566999</v>
      </c>
      <c r="F31" s="98">
        <f t="shared" si="8"/>
        <v>1352849.586476492</v>
      </c>
      <c r="G31" s="11">
        <f>F31/(1+Inputs!$B$3)^('Travel Time Savings'!A31-Inputs!$B$4)</f>
        <v>642729.09313090681</v>
      </c>
    </row>
    <row r="32" spans="1:20">
      <c r="A32" s="120">
        <f t="shared" si="9"/>
        <v>2031</v>
      </c>
      <c r="B32" s="258">
        <f>B31*(1+Inputs!$B$20)</f>
        <v>1699.0071804926258</v>
      </c>
      <c r="C32" s="258">
        <f>C31*(1+Inputs!$B$20)</f>
        <v>82270.231360965859</v>
      </c>
      <c r="D32" s="98">
        <f>D31*(1+Inputs!$B$20)</f>
        <v>48591.605362089096</v>
      </c>
      <c r="E32" s="98">
        <f>E31*(1+Inputs!$B$20)</f>
        <v>1324550.7249115503</v>
      </c>
      <c r="F32" s="98">
        <f t="shared" si="8"/>
        <v>1373142.3302736394</v>
      </c>
      <c r="G32" s="11">
        <f>F32/(1+Inputs!$B$3)^('Travel Time Savings'!A32-Inputs!$B$4)</f>
        <v>609691.61638118746</v>
      </c>
    </row>
    <row r="33" spans="1:7">
      <c r="A33" s="120">
        <f t="shared" si="9"/>
        <v>2032</v>
      </c>
      <c r="B33" s="258">
        <f>B32*(1+Inputs!$B$20)</f>
        <v>1724.4922882000151</v>
      </c>
      <c r="C33" s="258">
        <f>C32*(1+Inputs!$B$20)</f>
        <v>83504.284831380341</v>
      </c>
      <c r="D33" s="98">
        <f>D32*(1+Inputs!$B$20)</f>
        <v>49320.479442520431</v>
      </c>
      <c r="E33" s="98">
        <f>E32*(1+Inputs!$B$20)</f>
        <v>1344418.9857852233</v>
      </c>
      <c r="F33" s="98">
        <f t="shared" si="8"/>
        <v>1393739.4652277438</v>
      </c>
      <c r="G33" s="11">
        <f>F33/(1+Inputs!$B$3)^('Travel Time Savings'!A33-Inputs!$B$4)</f>
        <v>578352.32768869644</v>
      </c>
    </row>
    <row r="34" spans="1:7">
      <c r="A34" s="120">
        <f t="shared" si="9"/>
        <v>2033</v>
      </c>
      <c r="B34" s="258">
        <f>B33*(1+Inputs!$B$20)</f>
        <v>1750.3596725230152</v>
      </c>
      <c r="C34" s="258">
        <f>C33*(1+Inputs!$B$20)</f>
        <v>84756.84910385104</v>
      </c>
      <c r="D34" s="98">
        <f>D33*(1+Inputs!$B$20)</f>
        <v>50060.286634158234</v>
      </c>
      <c r="E34" s="98">
        <f>E33*(1+Inputs!$B$20)</f>
        <v>1364585.2705720016</v>
      </c>
      <c r="F34" s="98">
        <f t="shared" si="8"/>
        <v>1414645.5572061599</v>
      </c>
      <c r="G34" s="11">
        <f>F34/(1+Inputs!$B$3)^('Travel Time Savings'!A34-Inputs!$B$4)</f>
        <v>548623.93701310921</v>
      </c>
    </row>
    <row r="35" spans="1:7">
      <c r="A35" s="120">
        <f t="shared" si="9"/>
        <v>2034</v>
      </c>
      <c r="B35" s="258">
        <f>B34*(1+Inputs!$B$20)</f>
        <v>1776.6150676108603</v>
      </c>
      <c r="C35" s="258">
        <f>C34*(1+Inputs!$B$20)</f>
        <v>86028.201840408801</v>
      </c>
      <c r="D35" s="98">
        <f>D34*(1+Inputs!$B$20)</f>
        <v>50811.190933670601</v>
      </c>
      <c r="E35" s="98">
        <f>E34*(1+Inputs!$B$20)</f>
        <v>1385054.0496305814</v>
      </c>
      <c r="F35" s="98">
        <f t="shared" si="8"/>
        <v>1435865.240564252</v>
      </c>
      <c r="G35" s="11">
        <f>F35/(1+Inputs!$B$3)^('Travel Time Savings'!A35-Inputs!$B$4)</f>
        <v>520423.64118533238</v>
      </c>
    </row>
    <row r="36" spans="1:7">
      <c r="A36" s="120">
        <f t="shared" si="9"/>
        <v>2035</v>
      </c>
      <c r="B36" s="258">
        <f>B35*(1+Inputs!$B$20)</f>
        <v>1803.2642936250229</v>
      </c>
      <c r="C36" s="258">
        <f>C35*(1+Inputs!$B$20)</f>
        <v>87318.624868014929</v>
      </c>
      <c r="D36" s="98">
        <f>D35*(1+Inputs!$B$20)</f>
        <v>51573.358797675653</v>
      </c>
      <c r="E36" s="98">
        <f>E35*(1+Inputs!$B$20)</f>
        <v>1405829.86037504</v>
      </c>
      <c r="F36" s="98">
        <f t="shared" si="8"/>
        <v>1457403.2191727157</v>
      </c>
      <c r="G36" s="11">
        <f>F36/(1+Inputs!$B$3)^('Travel Time Savings'!A36-Inputs!$B$4)</f>
        <v>493672.89327393682</v>
      </c>
    </row>
    <row r="37" spans="1:7">
      <c r="A37" s="120">
        <f t="shared" si="9"/>
        <v>2036</v>
      </c>
      <c r="B37" s="258">
        <f>B36*(1+Inputs!$B$20)</f>
        <v>1830.313258029398</v>
      </c>
      <c r="C37" s="258">
        <f>C36*(1+Inputs!$B$20)</f>
        <v>88628.404241035139</v>
      </c>
      <c r="D37" s="98">
        <f>D36*(1+Inputs!$B$20)</f>
        <v>52346.959179640784</v>
      </c>
      <c r="E37" s="98">
        <f>E36*(1+Inputs!$B$20)</f>
        <v>1426917.3082806654</v>
      </c>
      <c r="F37" s="98">
        <f t="shared" si="8"/>
        <v>1479264.2674603062</v>
      </c>
      <c r="G37" s="11">
        <f>F37/(1+Inputs!$B$3)^('Travel Time Savings'!A37-Inputs!$B$4)</f>
        <v>468297.18380658486</v>
      </c>
    </row>
    <row r="38" spans="1:7">
      <c r="A38" s="120">
        <f t="shared" si="9"/>
        <v>2037</v>
      </c>
      <c r="B38" s="258">
        <f>B37*(1+Inputs!$B$20)</f>
        <v>1857.7679568998387</v>
      </c>
      <c r="C38" s="258">
        <f>C37*(1+Inputs!$B$20)</f>
        <v>89957.830304650663</v>
      </c>
      <c r="D38" s="98">
        <f>D37*(1+Inputs!$B$20)</f>
        <v>53132.163567335389</v>
      </c>
      <c r="E38" s="98">
        <f>E37*(1+Inputs!$B$20)</f>
        <v>1448321.0679048754</v>
      </c>
      <c r="F38" s="98">
        <f t="shared" si="8"/>
        <v>1501453.2314722107</v>
      </c>
      <c r="G38" s="11">
        <f>F38/(1+Inputs!$B$3)^('Travel Time Savings'!A38-Inputs!$B$4)</f>
        <v>444225.83323708747</v>
      </c>
    </row>
    <row r="39" spans="1:7">
      <c r="A39" s="120">
        <f t="shared" si="9"/>
        <v>2038</v>
      </c>
      <c r="B39" s="258">
        <f>B38*(1+Inputs!$B$20)</f>
        <v>1885.6344762533361</v>
      </c>
      <c r="C39" s="258">
        <f>C38*(1+Inputs!$B$20)</f>
        <v>91307.19775922042</v>
      </c>
      <c r="D39" s="98">
        <f>D38*(1+Inputs!$B$20)</f>
        <v>53929.146020845415</v>
      </c>
      <c r="E39" s="98">
        <f>E38*(1+Inputs!$B$20)</f>
        <v>1470045.8839234484</v>
      </c>
      <c r="F39" s="98">
        <f t="shared" si="8"/>
        <v>1523975.0299442939</v>
      </c>
      <c r="G39" s="11">
        <f>F39/(1+Inputs!$B$3)^('Travel Time Savings'!A39-Inputs!$B$4)</f>
        <v>421391.79508004087</v>
      </c>
    </row>
    <row r="40" spans="1:7">
      <c r="A40" s="120">
        <f t="shared" si="9"/>
        <v>2039</v>
      </c>
      <c r="B40" s="258">
        <f>B39*(1+Inputs!$B$20)</f>
        <v>1913.9189933971359</v>
      </c>
      <c r="C40" s="258">
        <f>C39*(1+Inputs!$B$20)</f>
        <v>92676.80572560872</v>
      </c>
      <c r="D40" s="98">
        <f>D39*(1+Inputs!$B$20)</f>
        <v>54738.083211158089</v>
      </c>
      <c r="E40" s="98">
        <f>E39*(1+Inputs!$B$20)</f>
        <v>1492096.5721823</v>
      </c>
      <c r="F40" s="98">
        <f t="shared" si="8"/>
        <v>1546834.6553934582</v>
      </c>
      <c r="G40" s="11">
        <f>F40/(1+Inputs!$B$3)^('Travel Time Savings'!A40-Inputs!$B$4)</f>
        <v>399731.46916471171</v>
      </c>
    </row>
    <row r="41" spans="1:7">
      <c r="A41" s="120">
        <f t="shared" si="9"/>
        <v>2040</v>
      </c>
      <c r="B41" s="258">
        <f>B40*(1+Inputs!$B$20)</f>
        <v>1942.6277782980926</v>
      </c>
      <c r="C41" s="258">
        <f>C40*(1+Inputs!$B$20)</f>
        <v>94066.957811492844</v>
      </c>
      <c r="D41" s="98">
        <f>D40*(1+Inputs!$B$20)</f>
        <v>55559.154459325458</v>
      </c>
      <c r="E41" s="98">
        <f>E40*(1+Inputs!$B$20)</f>
        <v>1514478.0207650345</v>
      </c>
      <c r="F41" s="98">
        <f t="shared" si="8"/>
        <v>1570037.1752243598</v>
      </c>
      <c r="G41" s="11">
        <f>F41/(1+Inputs!$B$3)^('Travel Time Savings'!A41-Inputs!$B$4)</f>
        <v>379184.5244880208</v>
      </c>
    </row>
    <row r="42" spans="1:7">
      <c r="A42" s="120">
        <f t="shared" si="9"/>
        <v>2041</v>
      </c>
      <c r="B42" s="258">
        <f>B41*(1+Inputs!$B$20)</f>
        <v>1971.7671949725639</v>
      </c>
      <c r="C42" s="258">
        <f>C41*(1+Inputs!$B$20)</f>
        <v>95477.962178665228</v>
      </c>
      <c r="D42" s="98">
        <f>D41*(1+Inputs!$B$20)</f>
        <v>56392.541776215337</v>
      </c>
      <c r="E42" s="98">
        <f>E41*(1+Inputs!$B$20)</f>
        <v>1537195.1910765099</v>
      </c>
      <c r="F42" s="98">
        <f t="shared" si="8"/>
        <v>1593587.7328527253</v>
      </c>
      <c r="G42" s="11">
        <f>F42/(1+Inputs!$B$3)^('Travel Time Savings'!A42-Inputs!$B$4)</f>
        <v>359693.73117321602</v>
      </c>
    </row>
    <row r="43" spans="1:7">
      <c r="A43" s="120">
        <f t="shared" si="9"/>
        <v>2042</v>
      </c>
      <c r="B43" s="258">
        <f>B42*(1+Inputs!$B$20)</f>
        <v>2001.3437028971521</v>
      </c>
      <c r="C43" s="258">
        <f>C42*(1+Inputs!$B$20)</f>
        <v>96910.13161134519</v>
      </c>
      <c r="D43" s="98">
        <f>D42*(1+Inputs!$B$20)</f>
        <v>57238.429902858559</v>
      </c>
      <c r="E43" s="98">
        <f>E42*(1+Inputs!$B$20)</f>
        <v>1560253.1189426575</v>
      </c>
      <c r="F43" s="98">
        <f t="shared" si="8"/>
        <v>1617491.5488455161</v>
      </c>
      <c r="G43" s="11">
        <f>F43/(1+Inputs!$B$3)^('Travel Time Savings'!A43-Inputs!$B$4)</f>
        <v>341204.80106618156</v>
      </c>
    </row>
    <row r="44" spans="1:7">
      <c r="A44" s="120">
        <f t="shared" si="9"/>
        <v>2043</v>
      </c>
      <c r="B44" s="258">
        <f>B43*(1+Inputs!$B$20)</f>
        <v>2031.3638584406092</v>
      </c>
      <c r="C44" s="258">
        <f>C43*(1+Inputs!$B$20)</f>
        <v>98363.783585515353</v>
      </c>
      <c r="D44" s="98">
        <f>D43*(1+Inputs!$B$20)</f>
        <v>58097.006351401433</v>
      </c>
      <c r="E44" s="98">
        <f>E43*(1+Inputs!$B$20)</f>
        <v>1583656.9157267972</v>
      </c>
      <c r="F44" s="98">
        <f t="shared" si="8"/>
        <v>1641753.9220781985</v>
      </c>
      <c r="G44" s="11">
        <f>F44/(1+Inputs!$B$3)^('Travel Time Savings'!A44-Inputs!$B$4)</f>
        <v>323666.23652539641</v>
      </c>
    </row>
    <row r="45" spans="1:7" s="174" customFormat="1">
      <c r="A45" s="120">
        <f t="shared" si="9"/>
        <v>2044</v>
      </c>
      <c r="B45" s="258">
        <f>B44*(1+Inputs!$B$20)</f>
        <v>2061.8343163172181</v>
      </c>
      <c r="C45" s="258">
        <f>C44*(1+Inputs!$B$20)</f>
        <v>99839.240339298078</v>
      </c>
      <c r="D45" s="98">
        <f>D44*(1+Inputs!$B$20)</f>
        <v>58968.461446672445</v>
      </c>
      <c r="E45" s="98">
        <f>E44*(1+Inputs!$B$20)</f>
        <v>1607411.7694626991</v>
      </c>
      <c r="F45" s="98">
        <f t="shared" ref="F45:F54" si="10">SUM(D45:E45)</f>
        <v>1666380.2309093715</v>
      </c>
      <c r="G45" s="11">
        <f>F45/(1+Inputs!$B$3)^('Travel Time Savings'!A45-Inputs!$B$4)</f>
        <v>307029.18698437139</v>
      </c>
    </row>
    <row r="46" spans="1:7" s="174" customFormat="1">
      <c r="A46" s="120">
        <f t="shared" si="9"/>
        <v>2045</v>
      </c>
      <c r="B46" s="258">
        <f>B45*(1+Inputs!$B$20)</f>
        <v>2092.761831061976</v>
      </c>
      <c r="C46" s="258">
        <f>C45*(1+Inputs!$B$20)</f>
        <v>101336.82894438754</v>
      </c>
      <c r="D46" s="98">
        <f>D45*(1+Inputs!$B$20)</f>
        <v>59852.988368372527</v>
      </c>
      <c r="E46" s="98">
        <f>E45*(1+Inputs!$B$20)</f>
        <v>1631522.9460046394</v>
      </c>
      <c r="F46" s="98">
        <f t="shared" si="10"/>
        <v>1691375.9343730118</v>
      </c>
      <c r="G46" s="11">
        <f>F46/(1+Inputs!$B$3)^('Travel Time Savings'!A46-Inputs!$B$4)</f>
        <v>291247.31288704387</v>
      </c>
    </row>
    <row r="47" spans="1:7" s="174" customFormat="1">
      <c r="A47" s="120">
        <f t="shared" si="9"/>
        <v>2046</v>
      </c>
      <c r="B47" s="258">
        <f>B46*(1+Inputs!$B$20)</f>
        <v>2124.1532585279056</v>
      </c>
      <c r="C47" s="258">
        <f>C46*(1+Inputs!$B$20)</f>
        <v>102856.88137855334</v>
      </c>
      <c r="D47" s="98">
        <f>D46*(1+Inputs!$B$20)</f>
        <v>60750.783193898111</v>
      </c>
      <c r="E47" s="98">
        <f>E46*(1+Inputs!$B$20)</f>
        <v>1655995.7901947089</v>
      </c>
      <c r="F47" s="98">
        <f t="shared" si="10"/>
        <v>1716746.573388607</v>
      </c>
      <c r="G47" s="11">
        <f>F47/(1+Inputs!$B$3)^('Travel Time Savings'!A47-Inputs!$B$4)</f>
        <v>276276.65661714901</v>
      </c>
    </row>
    <row r="48" spans="1:7" s="174" customFormat="1">
      <c r="A48" s="120">
        <f t="shared" si="9"/>
        <v>2047</v>
      </c>
      <c r="B48" s="258">
        <f>B47*(1+Inputs!$B$20)</f>
        <v>2156.015557405824</v>
      </c>
      <c r="C48" s="258">
        <f>C47*(1+Inputs!$B$20)</f>
        <v>104399.73459923163</v>
      </c>
      <c r="D48" s="98">
        <f>D47*(1+Inputs!$B$20)</f>
        <v>61662.044941806576</v>
      </c>
      <c r="E48" s="98">
        <f>E47*(1+Inputs!$B$20)</f>
        <v>1680835.7270476294</v>
      </c>
      <c r="F48" s="98">
        <f t="shared" si="10"/>
        <v>1742497.7719894359</v>
      </c>
      <c r="G48" s="11">
        <f>F48/(1+Inputs!$B$3)^('Travel Time Savings'!A48-Inputs!$B$4)</f>
        <v>262075.52006206193</v>
      </c>
    </row>
    <row r="49" spans="1:10" s="174" customFormat="1">
      <c r="A49" s="120">
        <f t="shared" si="9"/>
        <v>2048</v>
      </c>
      <c r="B49" s="258">
        <f>B48*(1+Inputs!$B$20)</f>
        <v>2188.355790766911</v>
      </c>
      <c r="C49" s="258">
        <f>C48*(1+Inputs!$B$20)</f>
        <v>105965.73061822008</v>
      </c>
      <c r="D49" s="98">
        <f>D48*(1+Inputs!$B$20)</f>
        <v>62586.975615933668</v>
      </c>
      <c r="E49" s="98">
        <f>E48*(1+Inputs!$B$20)</f>
        <v>1706048.2629533438</v>
      </c>
      <c r="F49" s="98">
        <f t="shared" si="10"/>
        <v>1768635.2385692776</v>
      </c>
      <c r="G49" s="11">
        <f>F49/(1+Inputs!$B$3)^('Travel Time Savings'!A49-Inputs!$B$4)</f>
        <v>248604.34847008681</v>
      </c>
    </row>
    <row r="50" spans="1:10" s="174" customFormat="1">
      <c r="A50" s="120">
        <f t="shared" si="9"/>
        <v>2049</v>
      </c>
      <c r="B50" s="258">
        <f>B49*(1+Inputs!$B$20)</f>
        <v>2221.1811276284143</v>
      </c>
      <c r="C50" s="258">
        <f>C49*(1+Inputs!$B$20)</f>
        <v>107555.21657749338</v>
      </c>
      <c r="D50" s="98">
        <f>D49*(1+Inputs!$B$20)</f>
        <v>63525.780250172669</v>
      </c>
      <c r="E50" s="98">
        <f>E49*(1+Inputs!$B$20)</f>
        <v>1731638.9868976439</v>
      </c>
      <c r="F50" s="98">
        <f t="shared" si="10"/>
        <v>1795164.7671478165</v>
      </c>
      <c r="G50" s="11">
        <f>F50/(1+Inputs!$B$3)^('Travel Time Savings'!A50-Inputs!$B$4)</f>
        <v>235825.62027769914</v>
      </c>
    </row>
    <row r="51" spans="1:10" s="174" customFormat="1">
      <c r="A51" s="120">
        <f t="shared" si="9"/>
        <v>2050</v>
      </c>
      <c r="B51" s="258">
        <f>B50*(1+Inputs!$B$20)</f>
        <v>2254.4988445428403</v>
      </c>
      <c r="C51" s="258">
        <f>C50*(1+Inputs!$B$20)</f>
        <v>109168.54482615578</v>
      </c>
      <c r="D51" s="98">
        <f>D50*(1+Inputs!$B$20)</f>
        <v>64478.666953925254</v>
      </c>
      <c r="E51" s="98">
        <f>E50*(1+Inputs!$B$20)</f>
        <v>1757613.5717011085</v>
      </c>
      <c r="F51" s="98">
        <f t="shared" si="10"/>
        <v>1822092.2386550338</v>
      </c>
      <c r="G51" s="11">
        <f>F51/(1+Inputs!$B$3)^('Travel Time Savings'!A51-Inputs!$B$4)</f>
        <v>223703.74259987345</v>
      </c>
    </row>
    <row r="52" spans="1:10" s="174" customFormat="1">
      <c r="A52" s="120">
        <f t="shared" si="9"/>
        <v>2051</v>
      </c>
      <c r="B52" s="258">
        <f>B51*(1+Inputs!$B$20)</f>
        <v>2288.3163272109828</v>
      </c>
      <c r="C52" s="258">
        <f>C51*(1+Inputs!$B$20)</f>
        <v>110806.0729985481</v>
      </c>
      <c r="D52" s="98">
        <f>D51*(1+Inputs!$B$20)</f>
        <v>65445.846958234128</v>
      </c>
      <c r="E52" s="98">
        <f>E51*(1+Inputs!$B$20)</f>
        <v>1783977.7752766248</v>
      </c>
      <c r="F52" s="98">
        <f t="shared" si="10"/>
        <v>1849423.622234859</v>
      </c>
      <c r="G52" s="11">
        <f>F52/(1+Inputs!$B$3)^('Travel Time Savings'!A52-Inputs!$B$4)</f>
        <v>212204.95209240331</v>
      </c>
    </row>
    <row r="53" spans="1:10" s="174" customFormat="1">
      <c r="A53" s="120">
        <f t="shared" si="9"/>
        <v>2052</v>
      </c>
      <c r="B53" s="258">
        <f>B52*(1+Inputs!$B$20)</f>
        <v>2322.6410721191473</v>
      </c>
      <c r="C53" s="258">
        <f>C52*(1+Inputs!$B$20)</f>
        <v>112468.16409352631</v>
      </c>
      <c r="D53" s="98">
        <f>D52*(1+Inputs!$B$20)</f>
        <v>66427.534662607635</v>
      </c>
      <c r="E53" s="98">
        <f>E52*(1+Inputs!$B$20)</f>
        <v>1810737.4419057739</v>
      </c>
      <c r="F53" s="98">
        <f t="shared" si="10"/>
        <v>1877164.9765683815</v>
      </c>
      <c r="G53" s="11">
        <f>F53/(1+Inputs!$B$3)^('Travel Time Savings'!A53-Inputs!$B$4)</f>
        <v>201297.22091008347</v>
      </c>
    </row>
    <row r="54" spans="1:10" s="174" customFormat="1">
      <c r="A54" s="120">
        <f t="shared" si="9"/>
        <v>2053</v>
      </c>
      <c r="B54" s="258">
        <f>B53*(1+Inputs!$B$20)</f>
        <v>2357.4806882009343</v>
      </c>
      <c r="C54" s="258">
        <f>C53*(1+Inputs!$B$20)</f>
        <v>114155.1865549292</v>
      </c>
      <c r="D54" s="98">
        <f>D53*(1+Inputs!$B$20)</f>
        <v>67423.947682546743</v>
      </c>
      <c r="E54" s="98">
        <f>E53*(1+Inputs!$B$20)</f>
        <v>1837898.5035343603</v>
      </c>
      <c r="F54" s="98">
        <f t="shared" si="10"/>
        <v>1905322.451216907</v>
      </c>
      <c r="G54" s="11">
        <f>F54/(1+Inputs!$B$3)^('Travel Time Savings'!A54-Inputs!$B$4)</f>
        <v>190950.16749881749</v>
      </c>
    </row>
    <row r="55" spans="1:10">
      <c r="A55" s="142" t="s">
        <v>4</v>
      </c>
      <c r="B55" s="259">
        <f t="shared" ref="B55:C55" si="11">SUM(B25:B54)</f>
        <v>57466.12742531886</v>
      </c>
      <c r="C55" s="259">
        <f t="shared" si="11"/>
        <v>2782655.454892735</v>
      </c>
      <c r="D55" s="164">
        <f t="shared" ref="D55:F55" si="12">SUM(D25:D54)</f>
        <v>1643531.2443641196</v>
      </c>
      <c r="E55" s="164">
        <f t="shared" si="12"/>
        <v>44800752.823773019</v>
      </c>
      <c r="F55" s="164">
        <f t="shared" si="12"/>
        <v>46444284.068137124</v>
      </c>
      <c r="G55" s="164">
        <f>SUM(G25:G54)</f>
        <v>13637609.944036007</v>
      </c>
    </row>
    <row r="56" spans="1:10">
      <c r="H56" s="6"/>
      <c r="I56" s="6"/>
    </row>
    <row r="57" spans="1:10">
      <c r="A57" s="6" t="s">
        <v>580</v>
      </c>
      <c r="H57" s="6"/>
      <c r="I57" s="6"/>
    </row>
    <row r="58" spans="1:10" s="174" customFormat="1">
      <c r="A58" s="250" t="s">
        <v>572</v>
      </c>
      <c r="B58" s="134"/>
      <c r="C58" s="134"/>
      <c r="D58" s="134"/>
      <c r="E58" s="134"/>
      <c r="F58" s="134"/>
      <c r="G58" s="134"/>
      <c r="H58" s="134"/>
      <c r="I58" s="134"/>
    </row>
    <row r="59" spans="1:10" s="174" customFormat="1">
      <c r="A59" s="134">
        <v>1.5</v>
      </c>
      <c r="B59" s="134" t="s">
        <v>776</v>
      </c>
      <c r="C59" s="134"/>
      <c r="D59" s="134"/>
      <c r="E59" s="134"/>
      <c r="F59" s="134"/>
      <c r="G59" s="134"/>
      <c r="H59" s="134"/>
      <c r="I59" s="134"/>
    </row>
    <row r="60" spans="1:10" s="174" customFormat="1">
      <c r="A60" s="409">
        <f>Inputs!B20</f>
        <v>1.4999999999999999E-2</v>
      </c>
      <c r="B60" s="134" t="s">
        <v>607</v>
      </c>
      <c r="C60" s="134"/>
      <c r="D60" s="134"/>
      <c r="E60" s="134"/>
      <c r="F60" s="134"/>
      <c r="G60" s="134"/>
      <c r="H60" s="134"/>
      <c r="I60" s="134"/>
    </row>
    <row r="61" spans="1:10" s="90" customFormat="1">
      <c r="B61" s="6"/>
      <c r="C61" s="6"/>
      <c r="D61" s="6"/>
      <c r="E61" s="6"/>
      <c r="F61" s="6"/>
      <c r="G61" s="6"/>
    </row>
    <row r="62" spans="1:10" s="90" customFormat="1" ht="28.8">
      <c r="A62" s="162" t="s">
        <v>1</v>
      </c>
      <c r="B62" s="163" t="s">
        <v>606</v>
      </c>
      <c r="C62" s="163" t="s">
        <v>777</v>
      </c>
      <c r="D62" s="163" t="s">
        <v>778</v>
      </c>
      <c r="E62" s="163" t="s">
        <v>609</v>
      </c>
      <c r="F62" s="163" t="s">
        <v>610</v>
      </c>
      <c r="G62" s="163" t="s">
        <v>527</v>
      </c>
      <c r="H62" s="163" t="s">
        <v>223</v>
      </c>
      <c r="I62" s="163" t="s">
        <v>608</v>
      </c>
      <c r="J62" s="162" t="s">
        <v>196</v>
      </c>
    </row>
    <row r="63" spans="1:10" s="90" customFormat="1">
      <c r="A63" s="120">
        <f>'O&amp;M'!J12</f>
        <v>2025</v>
      </c>
      <c r="B63" s="312">
        <f>Traffic!F13*$A$3</f>
        <v>3886325.5834718058</v>
      </c>
      <c r="C63" s="153">
        <f>B63*Inputs!$B$23</f>
        <v>116589.76750415417</v>
      </c>
      <c r="D63" s="313">
        <f>B63-C63</f>
        <v>3769735.8159676515</v>
      </c>
      <c r="E63" s="313">
        <f>C63*$A$59/60</f>
        <v>2914.7441876038542</v>
      </c>
      <c r="F63" s="313">
        <f>D63*$A$59/60</f>
        <v>94243.395399191286</v>
      </c>
      <c r="G63" s="11">
        <f>E63*$A$6</f>
        <v>83361.683765470239</v>
      </c>
      <c r="H63" s="16">
        <f>F63*$A$5*$A$4</f>
        <v>2549095.3587573259</v>
      </c>
      <c r="I63" s="16">
        <f>SUM(G63:H63)</f>
        <v>2632457.042522796</v>
      </c>
      <c r="J63" s="11">
        <f>I63/(1+Inputs!$B$3)^('Travel Time Savings'!A63-Inputs!$B$4)</f>
        <v>1754117.2798160797</v>
      </c>
    </row>
    <row r="64" spans="1:10" s="90" customFormat="1">
      <c r="A64" s="120">
        <f t="shared" ref="A64:A92" si="13">A63+1</f>
        <v>2026</v>
      </c>
      <c r="B64" s="312">
        <f>Traffic!F14*$A$3</f>
        <v>3918265.9151198538</v>
      </c>
      <c r="C64" s="153">
        <f>B64*Inputs!$B$23</f>
        <v>117547.97745359561</v>
      </c>
      <c r="D64" s="313">
        <f t="shared" ref="D64:D92" si="14">B64-C64</f>
        <v>3800717.9376662583</v>
      </c>
      <c r="E64" s="313">
        <f t="shared" ref="E64:E92" si="15">C64*$A$59/60</f>
        <v>2938.6994363398903</v>
      </c>
      <c r="F64" s="313">
        <f t="shared" ref="F64:F92" si="16">D64*$A$59/60</f>
        <v>95017.948441656466</v>
      </c>
      <c r="G64" s="11">
        <f t="shared" ref="G64:G92" si="17">E64*$A$6</f>
        <v>84046.803879320869</v>
      </c>
      <c r="H64" s="16">
        <f t="shared" ref="H64:H92" si="18">F64*$A$5*$A$4</f>
        <v>2570045.4694499238</v>
      </c>
      <c r="I64" s="11">
        <f t="shared" ref="I64:I92" si="19">SUM(G64:H64)</f>
        <v>2654092.2733292449</v>
      </c>
      <c r="J64" s="11">
        <f>I64/(1+Inputs!$B$3)^('Travel Time Savings'!A64-Inputs!$B$4)</f>
        <v>1652835.2781536749</v>
      </c>
    </row>
    <row r="65" spans="1:10" s="90" customFormat="1">
      <c r="A65" s="120">
        <f t="shared" si="13"/>
        <v>2027</v>
      </c>
      <c r="B65" s="312">
        <f>Traffic!F15*$A$3</f>
        <v>3950468.7530257734</v>
      </c>
      <c r="C65" s="153">
        <f>B65*Inputs!$B$23</f>
        <v>118514.0625907732</v>
      </c>
      <c r="D65" s="313">
        <f t="shared" si="14"/>
        <v>3831954.6904350002</v>
      </c>
      <c r="E65" s="313">
        <f t="shared" si="15"/>
        <v>2962.8515647693298</v>
      </c>
      <c r="F65" s="313">
        <f t="shared" si="16"/>
        <v>95798.867260875006</v>
      </c>
      <c r="G65" s="11">
        <f t="shared" si="17"/>
        <v>84737.554752402837</v>
      </c>
      <c r="H65" s="16">
        <f t="shared" si="18"/>
        <v>2591167.7616721475</v>
      </c>
      <c r="I65" s="11">
        <f t="shared" si="19"/>
        <v>2675905.3164245505</v>
      </c>
      <c r="J65" s="11">
        <f>I65/(1+Inputs!$B$3)^('Travel Time Savings'!A65-Inputs!$B$4)</f>
        <v>1557401.2571130784</v>
      </c>
    </row>
    <row r="66" spans="1:10" s="90" customFormat="1">
      <c r="A66" s="120">
        <f t="shared" si="13"/>
        <v>2028</v>
      </c>
      <c r="B66" s="312">
        <f>Traffic!F16*$A$3</f>
        <v>3982936.2546353973</v>
      </c>
      <c r="C66" s="153">
        <f>B66*Inputs!$B$23</f>
        <v>119488.08763906191</v>
      </c>
      <c r="D66" s="313">
        <f t="shared" si="14"/>
        <v>3863448.1669963356</v>
      </c>
      <c r="E66" s="313">
        <f t="shared" si="15"/>
        <v>2987.2021909765476</v>
      </c>
      <c r="F66" s="313">
        <f t="shared" si="16"/>
        <v>96586.204174908387</v>
      </c>
      <c r="G66" s="11">
        <f t="shared" si="17"/>
        <v>85433.982661929273</v>
      </c>
      <c r="H66" s="16">
        <f t="shared" si="18"/>
        <v>2612463.6505229222</v>
      </c>
      <c r="I66" s="11">
        <f t="shared" si="19"/>
        <v>2697897.6331848516</v>
      </c>
      <c r="J66" s="11">
        <f>I66/(1+Inputs!$B$3)^('Travel Time Savings'!A66-Inputs!$B$4)</f>
        <v>1467477.5567271512</v>
      </c>
    </row>
    <row r="67" spans="1:10" s="90" customFormat="1">
      <c r="A67" s="120">
        <f t="shared" si="13"/>
        <v>2029</v>
      </c>
      <c r="B67" s="312">
        <f>Traffic!F17*$A$3</f>
        <v>4015670.595125841</v>
      </c>
      <c r="C67" s="153">
        <f>B67*Inputs!$B$23</f>
        <v>120470.11785377523</v>
      </c>
      <c r="D67" s="313">
        <f t="shared" si="14"/>
        <v>3895200.4772720658</v>
      </c>
      <c r="E67" s="313">
        <f t="shared" si="15"/>
        <v>3011.7529463443807</v>
      </c>
      <c r="F67" s="313">
        <f t="shared" si="16"/>
        <v>97380.011931801651</v>
      </c>
      <c r="G67" s="11">
        <f t="shared" si="17"/>
        <v>86136.134265449291</v>
      </c>
      <c r="H67" s="16">
        <f t="shared" si="18"/>
        <v>2633934.5627313713</v>
      </c>
      <c r="I67" s="11">
        <f t="shared" si="19"/>
        <v>2720070.6969968206</v>
      </c>
      <c r="J67" s="11">
        <f>I67/(1+Inputs!$B$3)^('Travel Time Savings'!A67-Inputs!$B$4)</f>
        <v>1382746.0133747223</v>
      </c>
    </row>
    <row r="68" spans="1:10" s="90" customFormat="1">
      <c r="A68" s="120">
        <f t="shared" si="13"/>
        <v>2030</v>
      </c>
      <c r="B68" s="312">
        <f>Traffic!F18*$A$3</f>
        <v>4048673.9675512295</v>
      </c>
      <c r="C68" s="153">
        <f>B68*Inputs!$B$23</f>
        <v>121460.21902653688</v>
      </c>
      <c r="D68" s="313">
        <f t="shared" si="14"/>
        <v>3927213.7485246928</v>
      </c>
      <c r="E68" s="313">
        <f t="shared" si="15"/>
        <v>3036.5054756634217</v>
      </c>
      <c r="F68" s="313">
        <f t="shared" si="16"/>
        <v>98180.343713117327</v>
      </c>
      <c r="G68" s="11">
        <f t="shared" si="17"/>
        <v>86844.056603973862</v>
      </c>
      <c r="H68" s="16">
        <f t="shared" si="18"/>
        <v>2655581.9367523976</v>
      </c>
      <c r="I68" s="11">
        <f t="shared" si="19"/>
        <v>2742425.9933563713</v>
      </c>
      <c r="J68" s="11">
        <f>I68/(1+Inputs!$B$3)^('Travel Time Savings'!A68-Inputs!$B$4)</f>
        <v>1302906.8340696837</v>
      </c>
    </row>
    <row r="69" spans="1:10" s="90" customFormat="1">
      <c r="A69" s="120">
        <f t="shared" si="13"/>
        <v>2031</v>
      </c>
      <c r="B69" s="312">
        <f>Traffic!F19*$A$3</f>
        <v>4081948.5829896205</v>
      </c>
      <c r="C69" s="153">
        <f>B69*Inputs!$B$23</f>
        <v>122458.4574896886</v>
      </c>
      <c r="D69" s="313">
        <f t="shared" si="14"/>
        <v>3959490.1254999321</v>
      </c>
      <c r="E69" s="313">
        <f t="shared" si="15"/>
        <v>3061.4614372422152</v>
      </c>
      <c r="F69" s="313">
        <f t="shared" si="16"/>
        <v>98987.253137498308</v>
      </c>
      <c r="G69" s="11">
        <f t="shared" si="17"/>
        <v>87557.797105127363</v>
      </c>
      <c r="H69" s="16">
        <f t="shared" si="18"/>
        <v>2677407.2228630544</v>
      </c>
      <c r="I69" s="11">
        <f t="shared" si="19"/>
        <v>2764965.0199681818</v>
      </c>
      <c r="J69" s="11">
        <f>I69/(1+Inputs!$B$3)^('Travel Time Savings'!A69-Inputs!$B$4)</f>
        <v>1227677.5357481712</v>
      </c>
    </row>
    <row r="70" spans="1:10" s="90" customFormat="1">
      <c r="A70" s="120">
        <f t="shared" si="13"/>
        <v>2032</v>
      </c>
      <c r="B70" s="312">
        <f>Traffic!F20*$A$3</f>
        <v>4115496.6706911395</v>
      </c>
      <c r="C70" s="153">
        <f>B70*Inputs!$B$23</f>
        <v>123464.90012073418</v>
      </c>
      <c r="D70" s="313">
        <f t="shared" si="14"/>
        <v>3992031.7705704053</v>
      </c>
      <c r="E70" s="313">
        <f t="shared" si="15"/>
        <v>3086.6225030183546</v>
      </c>
      <c r="F70" s="313">
        <f t="shared" si="16"/>
        <v>99800.794264260141</v>
      </c>
      <c r="G70" s="11">
        <f t="shared" si="17"/>
        <v>88277.403586324945</v>
      </c>
      <c r="H70" s="16">
        <f t="shared" si="18"/>
        <v>2699411.8832597085</v>
      </c>
      <c r="I70" s="11">
        <f t="shared" si="19"/>
        <v>2787689.2868460333</v>
      </c>
      <c r="J70" s="11">
        <f>I70/(1+Inputs!$B$3)^('Travel Time Savings'!A70-Inputs!$B$4)</f>
        <v>1156791.9458008553</v>
      </c>
    </row>
    <row r="71" spans="1:10" s="90" customFormat="1">
      <c r="A71" s="120">
        <f t="shared" si="13"/>
        <v>2033</v>
      </c>
      <c r="B71" s="312">
        <f>Traffic!F21*$A$3</f>
        <v>4149320.4782273271</v>
      </c>
      <c r="C71" s="153">
        <f>B71*Inputs!$B$23</f>
        <v>124479.61434681981</v>
      </c>
      <c r="D71" s="313">
        <f t="shared" si="14"/>
        <v>4024840.8638805072</v>
      </c>
      <c r="E71" s="313">
        <f t="shared" si="15"/>
        <v>3111.9903586704954</v>
      </c>
      <c r="F71" s="313">
        <f t="shared" si="16"/>
        <v>100621.02159701267</v>
      </c>
      <c r="G71" s="11">
        <f t="shared" si="17"/>
        <v>89002.924257976178</v>
      </c>
      <c r="H71" s="16">
        <f t="shared" si="18"/>
        <v>2721597.3921559993</v>
      </c>
      <c r="I71" s="11">
        <f t="shared" si="19"/>
        <v>2810600.3164139753</v>
      </c>
      <c r="J71" s="11">
        <f>I71/(1+Inputs!$B$3)^('Travel Time Savings'!A71-Inputs!$B$4)</f>
        <v>1089999.2603140883</v>
      </c>
    </row>
    <row r="72" spans="1:10" s="90" customFormat="1">
      <c r="A72" s="120">
        <f t="shared" si="13"/>
        <v>2034</v>
      </c>
      <c r="B72" s="312">
        <f>Traffic!F22*$A$3</f>
        <v>4183422.2716417182</v>
      </c>
      <c r="C72" s="153">
        <f>B72*Inputs!$B$23</f>
        <v>125502.66814925155</v>
      </c>
      <c r="D72" s="313">
        <f t="shared" si="14"/>
        <v>4057919.6034924667</v>
      </c>
      <c r="E72" s="313">
        <f t="shared" si="15"/>
        <v>3137.5667037312887</v>
      </c>
      <c r="F72" s="313">
        <f t="shared" si="16"/>
        <v>101447.99008731167</v>
      </c>
      <c r="G72" s="11">
        <f t="shared" si="17"/>
        <v>89734.407726714868</v>
      </c>
      <c r="H72" s="16">
        <f t="shared" si="18"/>
        <v>2743965.2358816061</v>
      </c>
      <c r="I72" s="11">
        <f t="shared" si="19"/>
        <v>2833699.643608321</v>
      </c>
      <c r="J72" s="11">
        <f>I72/(1+Inputs!$B$3)^('Travel Time Savings'!A72-Inputs!$B$4)</f>
        <v>1027063.1566878092</v>
      </c>
    </row>
    <row r="73" spans="1:10" s="90" customFormat="1">
      <c r="A73" s="120">
        <f t="shared" si="13"/>
        <v>2035</v>
      </c>
      <c r="B73" s="312">
        <f>Traffic!F23*$A$3</f>
        <v>4217804.3356016558</v>
      </c>
      <c r="C73" s="153">
        <f>B73*Inputs!$B$23</f>
        <v>126534.13006804966</v>
      </c>
      <c r="D73" s="313">
        <f t="shared" si="14"/>
        <v>4091270.205533606</v>
      </c>
      <c r="E73" s="313">
        <f t="shared" si="15"/>
        <v>3163.3532517012418</v>
      </c>
      <c r="F73" s="313">
        <f t="shared" si="16"/>
        <v>102281.75513834016</v>
      </c>
      <c r="G73" s="11">
        <f t="shared" si="17"/>
        <v>90471.902998655525</v>
      </c>
      <c r="H73" s="16">
        <f t="shared" si="18"/>
        <v>2766516.9129818249</v>
      </c>
      <c r="I73" s="11">
        <f t="shared" si="19"/>
        <v>2856988.8159804805</v>
      </c>
      <c r="J73" s="11">
        <f>I73/(1+Inputs!$B$3)^('Travel Time Savings'!A73-Inputs!$B$4)</f>
        <v>967760.95749052649</v>
      </c>
    </row>
    <row r="74" spans="1:10" s="90" customFormat="1">
      <c r="A74" s="120">
        <f t="shared" si="13"/>
        <v>2036</v>
      </c>
      <c r="B74" s="312">
        <f>Traffic!F24*$A$3</f>
        <v>4252468.9735513516</v>
      </c>
      <c r="C74" s="153">
        <f>B74*Inputs!$B$23</f>
        <v>127574.06920654055</v>
      </c>
      <c r="D74" s="313">
        <f t="shared" si="14"/>
        <v>4124894.9043448111</v>
      </c>
      <c r="E74" s="313">
        <f t="shared" si="15"/>
        <v>3189.3517301635138</v>
      </c>
      <c r="F74" s="313">
        <f t="shared" si="16"/>
        <v>103122.37260862027</v>
      </c>
      <c r="G74" s="11">
        <f t="shared" si="17"/>
        <v>91215.459482676495</v>
      </c>
      <c r="H74" s="16">
        <f t="shared" si="18"/>
        <v>2789253.9343179613</v>
      </c>
      <c r="I74" s="11">
        <f t="shared" si="19"/>
        <v>2880469.3938006377</v>
      </c>
      <c r="J74" s="11">
        <f>I74/(1+Inputs!$B$3)^('Travel Time Savings'!A74-Inputs!$B$4)</f>
        <v>911882.84259296174</v>
      </c>
    </row>
    <row r="75" spans="1:10" s="90" customFormat="1">
      <c r="A75" s="120">
        <f t="shared" si="13"/>
        <v>2037</v>
      </c>
      <c r="B75" s="312">
        <f>Traffic!F25*$A$3</f>
        <v>4287418.5078662112</v>
      </c>
      <c r="C75" s="153">
        <f>B75*Inputs!$B$23</f>
        <v>128622.55523598634</v>
      </c>
      <c r="D75" s="313">
        <f t="shared" si="14"/>
        <v>4158795.9526302251</v>
      </c>
      <c r="E75" s="313">
        <f t="shared" si="15"/>
        <v>3215.5638808996582</v>
      </c>
      <c r="F75" s="313">
        <f t="shared" si="16"/>
        <v>103969.89881575563</v>
      </c>
      <c r="G75" s="11">
        <f t="shared" si="17"/>
        <v>91965.126993730228</v>
      </c>
      <c r="H75" s="16">
        <f t="shared" si="18"/>
        <v>2812177.8231685585</v>
      </c>
      <c r="I75" s="11">
        <f t="shared" si="19"/>
        <v>2904142.9501622887</v>
      </c>
      <c r="J75" s="11">
        <f>I75/(1+Inputs!$B$3)^('Travel Time Savings'!A75-Inputs!$B$4)</f>
        <v>859231.10679277498</v>
      </c>
    </row>
    <row r="76" spans="1:10" s="90" customFormat="1">
      <c r="A76" s="120">
        <f t="shared" si="13"/>
        <v>2038</v>
      </c>
      <c r="B76" s="312">
        <f>Traffic!F26*$A$3</f>
        <v>4322655.2800084185</v>
      </c>
      <c r="C76" s="153">
        <f>B76*Inputs!$B$23</f>
        <v>129679.65840025255</v>
      </c>
      <c r="D76" s="313">
        <f t="shared" si="14"/>
        <v>4192975.621608166</v>
      </c>
      <c r="E76" s="313">
        <f t="shared" si="15"/>
        <v>3241.9914600063134</v>
      </c>
      <c r="F76" s="313">
        <f t="shared" si="16"/>
        <v>104824.39054020416</v>
      </c>
      <c r="G76" s="11">
        <f t="shared" si="17"/>
        <v>92720.95575618057</v>
      </c>
      <c r="H76" s="16">
        <f t="shared" si="18"/>
        <v>2835290.1153314426</v>
      </c>
      <c r="I76" s="11">
        <f t="shared" si="19"/>
        <v>2928011.071087623</v>
      </c>
      <c r="J76" s="11">
        <f>I76/(1+Inputs!$B$3)^('Travel Time Savings'!A76-Inputs!$B$4)</f>
        <v>809619.46030372125</v>
      </c>
    </row>
    <row r="77" spans="1:10" s="90" customFormat="1">
      <c r="A77" s="120">
        <f t="shared" si="13"/>
        <v>2039</v>
      </c>
      <c r="B77" s="312">
        <f>Traffic!F27*$A$3</f>
        <v>4358181.6506838044</v>
      </c>
      <c r="C77" s="153">
        <f>B77*Inputs!$B$23</f>
        <v>130745.44952051413</v>
      </c>
      <c r="D77" s="313">
        <f t="shared" si="14"/>
        <v>4227436.2011632901</v>
      </c>
      <c r="E77" s="313">
        <f t="shared" si="15"/>
        <v>3268.6362380128535</v>
      </c>
      <c r="F77" s="313">
        <f t="shared" si="16"/>
        <v>105685.90502908225</v>
      </c>
      <c r="G77" s="11">
        <f t="shared" si="17"/>
        <v>93482.996407167608</v>
      </c>
      <c r="H77" s="16">
        <f t="shared" si="18"/>
        <v>2858592.359226617</v>
      </c>
      <c r="I77" s="11">
        <f t="shared" si="19"/>
        <v>2952075.3556337846</v>
      </c>
      <c r="J77" s="11">
        <f>I77/(1+Inputs!$B$3)^('Travel Time Savings'!A77-Inputs!$B$4)</f>
        <v>762872.3696342794</v>
      </c>
    </row>
    <row r="78" spans="1:10" s="90" customFormat="1">
      <c r="A78" s="120">
        <f t="shared" si="13"/>
        <v>2040</v>
      </c>
      <c r="B78" s="312">
        <f>Traffic!F28*$A$3</f>
        <v>4394000</v>
      </c>
      <c r="C78" s="153">
        <f>B78*Inputs!$B$23</f>
        <v>131820</v>
      </c>
      <c r="D78" s="313">
        <f t="shared" si="14"/>
        <v>4262180</v>
      </c>
      <c r="E78" s="313">
        <f t="shared" si="15"/>
        <v>3295.5</v>
      </c>
      <c r="F78" s="313">
        <f t="shared" si="16"/>
        <v>106554.5</v>
      </c>
      <c r="G78" s="11">
        <f t="shared" si="17"/>
        <v>94251.3</v>
      </c>
      <c r="H78" s="16">
        <f t="shared" si="18"/>
        <v>2882086.1160000004</v>
      </c>
      <c r="I78" s="11">
        <f t="shared" si="19"/>
        <v>2976337.4160000002</v>
      </c>
      <c r="J78" s="11">
        <f>I78/(1+Inputs!$B$3)^('Travel Time Savings'!A78-Inputs!$B$4)</f>
        <v>718824.43652366986</v>
      </c>
    </row>
    <row r="79" spans="1:10" s="90" customFormat="1">
      <c r="A79" s="120">
        <f t="shared" si="13"/>
        <v>2041</v>
      </c>
      <c r="B79" s="312">
        <f>B78*(1+$A$60)</f>
        <v>4459910</v>
      </c>
      <c r="C79" s="153">
        <f>B79*Inputs!$B$23</f>
        <v>133797.29999999999</v>
      </c>
      <c r="D79" s="313">
        <f t="shared" si="14"/>
        <v>4326112.7</v>
      </c>
      <c r="E79" s="313">
        <f t="shared" si="15"/>
        <v>3344.9324999999999</v>
      </c>
      <c r="F79" s="313">
        <f t="shared" si="16"/>
        <v>108152.81750000002</v>
      </c>
      <c r="G79" s="11">
        <f t="shared" si="17"/>
        <v>95665.069499999998</v>
      </c>
      <c r="H79" s="16">
        <f t="shared" si="18"/>
        <v>2925317.4077400006</v>
      </c>
      <c r="I79" s="11">
        <f t="shared" si="19"/>
        <v>3020982.4772400009</v>
      </c>
      <c r="J79" s="11">
        <f>I79/(1+Inputs!$B$3)^('Travel Time Savings'!A79-Inputs!$B$4)</f>
        <v>681875.51688927575</v>
      </c>
    </row>
    <row r="80" spans="1:10" s="90" customFormat="1">
      <c r="A80" s="120">
        <f t="shared" si="13"/>
        <v>2042</v>
      </c>
      <c r="B80" s="312">
        <f t="shared" ref="B80:B92" si="20">B79*(1+$A$60)</f>
        <v>4526808.6499999994</v>
      </c>
      <c r="C80" s="153">
        <f>B80*Inputs!$B$23</f>
        <v>135804.25949999999</v>
      </c>
      <c r="D80" s="313">
        <f t="shared" si="14"/>
        <v>4391004.3904999997</v>
      </c>
      <c r="E80" s="313">
        <f t="shared" si="15"/>
        <v>3395.1064874999997</v>
      </c>
      <c r="F80" s="313">
        <f t="shared" si="16"/>
        <v>109775.1097625</v>
      </c>
      <c r="G80" s="11">
        <f t="shared" si="17"/>
        <v>97100.045542499996</v>
      </c>
      <c r="H80" s="16">
        <f t="shared" si="18"/>
        <v>2969197.1688560997</v>
      </c>
      <c r="I80" s="11">
        <f t="shared" si="19"/>
        <v>3066297.2143985997</v>
      </c>
      <c r="J80" s="11">
        <f>I80/(1+Inputs!$B$3)^('Travel Time Savings'!A80-Inputs!$B$4)</f>
        <v>646825.84078749025</v>
      </c>
    </row>
    <row r="81" spans="1:10" s="90" customFormat="1">
      <c r="A81" s="120">
        <f t="shared" si="13"/>
        <v>2043</v>
      </c>
      <c r="B81" s="312">
        <f t="shared" si="20"/>
        <v>4594710.7797499988</v>
      </c>
      <c r="C81" s="153">
        <f>B81*Inputs!$B$23</f>
        <v>137841.32339249997</v>
      </c>
      <c r="D81" s="313">
        <f t="shared" si="14"/>
        <v>4456869.4563574987</v>
      </c>
      <c r="E81" s="313">
        <f t="shared" si="15"/>
        <v>3446.0330848124995</v>
      </c>
      <c r="F81" s="313">
        <f t="shared" si="16"/>
        <v>111421.73640893748</v>
      </c>
      <c r="G81" s="11">
        <f t="shared" si="17"/>
        <v>98556.546225637489</v>
      </c>
      <c r="H81" s="16">
        <f t="shared" si="18"/>
        <v>3013735.126388941</v>
      </c>
      <c r="I81" s="11">
        <f t="shared" si="19"/>
        <v>3112291.6726145786</v>
      </c>
      <c r="J81" s="11">
        <f>I81/(1+Inputs!$B$3)^('Travel Time Savings'!A81-Inputs!$B$4)</f>
        <v>613577.78355075011</v>
      </c>
    </row>
    <row r="82" spans="1:10" s="90" customFormat="1">
      <c r="A82" s="120">
        <f t="shared" si="13"/>
        <v>2044</v>
      </c>
      <c r="B82" s="312">
        <f t="shared" si="20"/>
        <v>4663631.4414462484</v>
      </c>
      <c r="C82" s="153">
        <f>B82*Inputs!$B$23</f>
        <v>139908.94324338745</v>
      </c>
      <c r="D82" s="313">
        <f t="shared" si="14"/>
        <v>4523722.4982028613</v>
      </c>
      <c r="E82" s="313">
        <f t="shared" si="15"/>
        <v>3497.723581084686</v>
      </c>
      <c r="F82" s="313">
        <f t="shared" si="16"/>
        <v>113093.06245507154</v>
      </c>
      <c r="G82" s="11">
        <f t="shared" si="17"/>
        <v>100034.89441902202</v>
      </c>
      <c r="H82" s="16">
        <f t="shared" si="18"/>
        <v>3058941.1532847751</v>
      </c>
      <c r="I82" s="11">
        <f t="shared" si="19"/>
        <v>3158976.047703797</v>
      </c>
      <c r="J82" s="11">
        <f>I82/(1+Inputs!$B$3)^('Travel Time Savings'!A82-Inputs!$B$4)</f>
        <v>582038.73860187968</v>
      </c>
    </row>
    <row r="83" spans="1:10" s="174" customFormat="1">
      <c r="A83" s="120">
        <f t="shared" si="13"/>
        <v>2045</v>
      </c>
      <c r="B83" s="312">
        <f t="shared" si="20"/>
        <v>4733585.9130679416</v>
      </c>
      <c r="C83" s="153">
        <f>B83*Inputs!$B$23</f>
        <v>142007.57739203825</v>
      </c>
      <c r="D83" s="313">
        <f t="shared" si="14"/>
        <v>4591578.3356759036</v>
      </c>
      <c r="E83" s="313">
        <f t="shared" si="15"/>
        <v>3550.1894348009564</v>
      </c>
      <c r="F83" s="313">
        <f t="shared" si="16"/>
        <v>114789.4583918976</v>
      </c>
      <c r="G83" s="11">
        <f t="shared" si="17"/>
        <v>101535.41783530735</v>
      </c>
      <c r="H83" s="16">
        <f t="shared" si="18"/>
        <v>3104825.2705840464</v>
      </c>
      <c r="I83" s="11">
        <f t="shared" si="19"/>
        <v>3206360.6884193537</v>
      </c>
      <c r="J83" s="11">
        <f>I83/(1+Inputs!$B$3)^('Travel Time Savings'!A83-Inputs!$B$4)</f>
        <v>552120.85951486719</v>
      </c>
    </row>
    <row r="84" spans="1:10" s="174" customFormat="1">
      <c r="A84" s="120">
        <f t="shared" si="13"/>
        <v>2046</v>
      </c>
      <c r="B84" s="312">
        <f t="shared" si="20"/>
        <v>4804589.7017639605</v>
      </c>
      <c r="C84" s="153">
        <f>B84*Inputs!$B$23</f>
        <v>144137.69105291882</v>
      </c>
      <c r="D84" s="313">
        <f t="shared" si="14"/>
        <v>4660452.0107110413</v>
      </c>
      <c r="E84" s="313">
        <f t="shared" si="15"/>
        <v>3603.4422763229709</v>
      </c>
      <c r="F84" s="313">
        <f t="shared" si="16"/>
        <v>116511.30026777604</v>
      </c>
      <c r="G84" s="11">
        <f t="shared" si="17"/>
        <v>103058.44910283697</v>
      </c>
      <c r="H84" s="16">
        <f t="shared" si="18"/>
        <v>3151397.6496428065</v>
      </c>
      <c r="I84" s="11">
        <f t="shared" si="19"/>
        <v>3254456.0987456436</v>
      </c>
      <c r="J84" s="11">
        <f>I84/(1+Inputs!$B$3)^('Travel Time Savings'!A84-Inputs!$B$4)</f>
        <v>523740.81533419626</v>
      </c>
    </row>
    <row r="85" spans="1:10" s="174" customFormat="1">
      <c r="A85" s="120">
        <f t="shared" si="13"/>
        <v>2047</v>
      </c>
      <c r="B85" s="312">
        <f t="shared" si="20"/>
        <v>4876658.5472904192</v>
      </c>
      <c r="C85" s="153">
        <f>B85*Inputs!$B$23</f>
        <v>146299.75641871258</v>
      </c>
      <c r="D85" s="313">
        <f t="shared" si="14"/>
        <v>4730358.7908717068</v>
      </c>
      <c r="E85" s="313">
        <f t="shared" si="15"/>
        <v>3657.4939104678147</v>
      </c>
      <c r="F85" s="313">
        <f t="shared" si="16"/>
        <v>118258.96977179268</v>
      </c>
      <c r="G85" s="11">
        <f t="shared" si="17"/>
        <v>104604.32583937951</v>
      </c>
      <c r="H85" s="16">
        <f t="shared" si="18"/>
        <v>3198668.6143874484</v>
      </c>
      <c r="I85" s="11">
        <f t="shared" si="19"/>
        <v>3303272.9402268277</v>
      </c>
      <c r="J85" s="11">
        <f>I85/(1+Inputs!$B$3)^('Travel Time Savings'!A85-Inputs!$B$4)</f>
        <v>496819.55847122357</v>
      </c>
    </row>
    <row r="86" spans="1:10" s="174" customFormat="1">
      <c r="A86" s="120">
        <f t="shared" si="13"/>
        <v>2048</v>
      </c>
      <c r="B86" s="312">
        <f t="shared" si="20"/>
        <v>4949808.4254997754</v>
      </c>
      <c r="C86" s="153">
        <f>B86*Inputs!$B$23</f>
        <v>148494.25276499326</v>
      </c>
      <c r="D86" s="313">
        <f t="shared" si="14"/>
        <v>4801314.1727347821</v>
      </c>
      <c r="E86" s="313">
        <f t="shared" si="15"/>
        <v>3712.3563191248318</v>
      </c>
      <c r="F86" s="313">
        <f t="shared" si="16"/>
        <v>120032.85431836956</v>
      </c>
      <c r="G86" s="11">
        <f t="shared" si="17"/>
        <v>106173.39072697019</v>
      </c>
      <c r="H86" s="16">
        <f t="shared" si="18"/>
        <v>3246648.6436032602</v>
      </c>
      <c r="I86" s="11">
        <f t="shared" si="19"/>
        <v>3352822.0343302302</v>
      </c>
      <c r="J86" s="11">
        <f>I86/(1+Inputs!$B$3)^('Travel Time Savings'!A86-Inputs!$B$4)</f>
        <v>471282.10453111393</v>
      </c>
    </row>
    <row r="87" spans="1:10" s="174" customFormat="1">
      <c r="A87" s="120">
        <f t="shared" si="13"/>
        <v>2049</v>
      </c>
      <c r="B87" s="312">
        <f t="shared" si="20"/>
        <v>5024055.5518822717</v>
      </c>
      <c r="C87" s="153">
        <f>B87*Inputs!$B$23</f>
        <v>150721.66655646815</v>
      </c>
      <c r="D87" s="313">
        <f t="shared" si="14"/>
        <v>4873333.8853258034</v>
      </c>
      <c r="E87" s="313">
        <f t="shared" si="15"/>
        <v>3768.0416639117038</v>
      </c>
      <c r="F87" s="313">
        <f t="shared" si="16"/>
        <v>121833.34713314507</v>
      </c>
      <c r="G87" s="11">
        <f t="shared" si="17"/>
        <v>107765.99158787474</v>
      </c>
      <c r="H87" s="16">
        <f t="shared" si="18"/>
        <v>3295348.3732573078</v>
      </c>
      <c r="I87" s="11">
        <f t="shared" si="19"/>
        <v>3403114.3648451827</v>
      </c>
      <c r="J87" s="11">
        <f>I87/(1+Inputs!$B$3)^('Travel Time Savings'!A87-Inputs!$B$4)</f>
        <v>447057.3234570846</v>
      </c>
    </row>
    <row r="88" spans="1:10" s="174" customFormat="1">
      <c r="A88" s="120">
        <f t="shared" si="13"/>
        <v>2050</v>
      </c>
      <c r="B88" s="312">
        <f t="shared" si="20"/>
        <v>5099416.3851605048</v>
      </c>
      <c r="C88" s="153">
        <f>B88*Inputs!$B$23</f>
        <v>152982.49155481515</v>
      </c>
      <c r="D88" s="313">
        <f t="shared" si="14"/>
        <v>4946433.8936056895</v>
      </c>
      <c r="E88" s="313">
        <f t="shared" si="15"/>
        <v>3824.5622888703788</v>
      </c>
      <c r="F88" s="313">
        <f t="shared" si="16"/>
        <v>123660.84734014222</v>
      </c>
      <c r="G88" s="11">
        <f t="shared" si="17"/>
        <v>109382.48146169283</v>
      </c>
      <c r="H88" s="16">
        <f t="shared" si="18"/>
        <v>3344778.5988561669</v>
      </c>
      <c r="I88" s="11">
        <f t="shared" si="19"/>
        <v>3454161.0803178595</v>
      </c>
      <c r="J88" s="11">
        <f>I88/(1+Inputs!$B$3)^('Travel Time Savings'!A88-Inputs!$B$4)</f>
        <v>424077.74141022493</v>
      </c>
    </row>
    <row r="89" spans="1:10" s="174" customFormat="1">
      <c r="A89" s="120">
        <f t="shared" si="13"/>
        <v>2051</v>
      </c>
      <c r="B89" s="312">
        <f t="shared" si="20"/>
        <v>5175907.6309379116</v>
      </c>
      <c r="C89" s="153">
        <f>B89*Inputs!$B$23</f>
        <v>155277.22892813734</v>
      </c>
      <c r="D89" s="313">
        <f t="shared" si="14"/>
        <v>5020630.402009774</v>
      </c>
      <c r="E89" s="313">
        <f t="shared" si="15"/>
        <v>3881.9307232034334</v>
      </c>
      <c r="F89" s="313">
        <f t="shared" si="16"/>
        <v>125515.76005024435</v>
      </c>
      <c r="G89" s="11">
        <f t="shared" si="17"/>
        <v>111023.21868361821</v>
      </c>
      <c r="H89" s="16">
        <f t="shared" si="18"/>
        <v>3394950.2778390092</v>
      </c>
      <c r="I89" s="11">
        <f t="shared" si="19"/>
        <v>3505973.4965226273</v>
      </c>
      <c r="J89" s="11">
        <f>I89/(1+Inputs!$B$3)^('Travel Time Savings'!A89-Inputs!$B$4)</f>
        <v>402279.35283306387</v>
      </c>
    </row>
    <row r="90" spans="1:10" s="174" customFormat="1">
      <c r="A90" s="120">
        <f t="shared" si="13"/>
        <v>2052</v>
      </c>
      <c r="B90" s="312">
        <f t="shared" si="20"/>
        <v>5253546.2454019794</v>
      </c>
      <c r="C90" s="153">
        <f>B90*Inputs!$B$23</f>
        <v>157606.38736205938</v>
      </c>
      <c r="D90" s="313">
        <f t="shared" si="14"/>
        <v>5095939.8580399202</v>
      </c>
      <c r="E90" s="313">
        <f t="shared" si="15"/>
        <v>3940.1596840514844</v>
      </c>
      <c r="F90" s="313">
        <f t="shared" si="16"/>
        <v>127398.49645099802</v>
      </c>
      <c r="G90" s="11">
        <f t="shared" si="17"/>
        <v>112688.56696387246</v>
      </c>
      <c r="H90" s="16">
        <f t="shared" si="18"/>
        <v>3445874.5320065948</v>
      </c>
      <c r="I90" s="11">
        <f t="shared" si="19"/>
        <v>3558563.0989704672</v>
      </c>
      <c r="J90" s="11">
        <f>I90/(1+Inputs!$B$3)^('Travel Time Savings'!A90-Inputs!$B$4)</f>
        <v>381601.44217342045</v>
      </c>
    </row>
    <row r="91" spans="1:10" s="174" customFormat="1">
      <c r="A91" s="120">
        <f t="shared" si="13"/>
        <v>2053</v>
      </c>
      <c r="B91" s="312">
        <f t="shared" si="20"/>
        <v>5332349.439083009</v>
      </c>
      <c r="C91" s="153">
        <f>B91*Inputs!$B$23</f>
        <v>159970.48317249026</v>
      </c>
      <c r="D91" s="313">
        <f t="shared" si="14"/>
        <v>5172378.9559105188</v>
      </c>
      <c r="E91" s="313">
        <f t="shared" si="15"/>
        <v>3999.2620793122564</v>
      </c>
      <c r="F91" s="313">
        <f t="shared" si="16"/>
        <v>129309.47389776297</v>
      </c>
      <c r="G91" s="11">
        <f t="shared" si="17"/>
        <v>114378.89546833053</v>
      </c>
      <c r="H91" s="16">
        <f t="shared" si="18"/>
        <v>3497562.6499866932</v>
      </c>
      <c r="I91" s="11">
        <f t="shared" si="19"/>
        <v>3611941.5454550236</v>
      </c>
      <c r="J91" s="11">
        <f>I91/(1+Inputs!$B$3)^('Travel Time Savings'!A91-Inputs!$B$4)</f>
        <v>361986.41477198288</v>
      </c>
    </row>
    <row r="92" spans="1:10" s="174" customFormat="1">
      <c r="A92" s="120">
        <f t="shared" si="13"/>
        <v>2054</v>
      </c>
      <c r="B92" s="312">
        <f t="shared" si="20"/>
        <v>5412334.6806692537</v>
      </c>
      <c r="C92" s="153">
        <f>B92*Inputs!$B$23</f>
        <v>162370.0404200776</v>
      </c>
      <c r="D92" s="313">
        <f t="shared" si="14"/>
        <v>5249964.640249176</v>
      </c>
      <c r="E92" s="313">
        <f t="shared" si="15"/>
        <v>4059.2510105019396</v>
      </c>
      <c r="F92" s="313">
        <f t="shared" si="16"/>
        <v>131249.11600622939</v>
      </c>
      <c r="G92" s="11">
        <f t="shared" si="17"/>
        <v>116094.57890035548</v>
      </c>
      <c r="H92" s="16">
        <f t="shared" si="18"/>
        <v>3550026.0897364928</v>
      </c>
      <c r="I92" s="11">
        <f t="shared" si="19"/>
        <v>3666120.6686368482</v>
      </c>
      <c r="J92" s="11">
        <f>I92/(1+Inputs!$B$3)^('Travel Time Savings'!A92-Inputs!$B$4)</f>
        <v>343379.63644258183</v>
      </c>
    </row>
    <row r="93" spans="1:10" s="90" customFormat="1">
      <c r="A93" s="142" t="s">
        <v>4</v>
      </c>
      <c r="B93" s="258"/>
      <c r="C93" s="175"/>
      <c r="D93" s="14"/>
      <c r="E93" s="14"/>
      <c r="F93" s="175"/>
      <c r="G93" s="164">
        <f t="shared" ref="G93:I93" si="21">SUM(G63:G92)</f>
        <v>2897302.3625004976</v>
      </c>
      <c r="H93" s="164">
        <f t="shared" si="21"/>
        <v>88595859.29124248</v>
      </c>
      <c r="I93" s="164">
        <f t="shared" si="21"/>
        <v>91493161.653743014</v>
      </c>
      <c r="J93" s="164">
        <f>SUM(J63:J92)</f>
        <v>25577870.419912398</v>
      </c>
    </row>
    <row r="94" spans="1:10">
      <c r="F94" s="134"/>
    </row>
  </sheetData>
  <sheetProtection password="90DC" sheet="1" objects="1" scenarios="1"/>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6" tint="0.59999389629810485"/>
  </sheetPr>
  <dimension ref="B1:AB53"/>
  <sheetViews>
    <sheetView zoomScale="80" zoomScaleNormal="80" workbookViewId="0">
      <selection sqref="A1:XFD1048576"/>
    </sheetView>
  </sheetViews>
  <sheetFormatPr defaultColWidth="9.109375" defaultRowHeight="14.4"/>
  <cols>
    <col min="1" max="1" width="9.109375" style="6"/>
    <col min="2" max="2" width="9.88671875" style="6" customWidth="1"/>
    <col min="3" max="5" width="13.88671875" style="6" customWidth="1"/>
    <col min="6" max="6" width="11.44140625" style="6" customWidth="1"/>
    <col min="7" max="7" width="12" style="6" bestFit="1" customWidth="1"/>
    <col min="8" max="8" width="8.109375" style="6" customWidth="1"/>
    <col min="9" max="9" width="9.5546875" style="6" customWidth="1"/>
    <col min="10" max="14" width="8.109375" style="6" customWidth="1"/>
    <col min="15" max="16384" width="9.109375" style="6"/>
  </cols>
  <sheetData>
    <row r="1" spans="2:25">
      <c r="B1" s="6" t="s">
        <v>209</v>
      </c>
    </row>
    <row r="2" spans="2:25" s="134" customFormat="1">
      <c r="B2" s="134" t="s">
        <v>585</v>
      </c>
      <c r="P2" s="134" t="s">
        <v>580</v>
      </c>
    </row>
    <row r="3" spans="2:25" ht="14.4" customHeight="1">
      <c r="C3" s="447" t="s">
        <v>530</v>
      </c>
      <c r="D3" s="447"/>
      <c r="E3" s="447"/>
      <c r="F3" s="447"/>
      <c r="G3" s="447"/>
      <c r="I3" s="6" t="s">
        <v>210</v>
      </c>
      <c r="P3" s="451" t="s">
        <v>765</v>
      </c>
      <c r="Q3" s="451"/>
      <c r="R3" s="451"/>
      <c r="S3" s="451"/>
      <c r="T3" s="451"/>
      <c r="U3" s="451"/>
      <c r="V3" s="451"/>
      <c r="W3" s="451"/>
      <c r="X3" s="451"/>
      <c r="Y3" s="451"/>
    </row>
    <row r="4" spans="2:25">
      <c r="B4" s="134"/>
      <c r="C4" s="448" t="s">
        <v>531</v>
      </c>
      <c r="D4" s="449"/>
      <c r="E4" s="449"/>
      <c r="F4" s="449"/>
      <c r="G4" s="450"/>
      <c r="I4" s="13">
        <f>Inputs!B32</f>
        <v>3200</v>
      </c>
      <c r="J4" s="6" t="str">
        <f>Inputs!A32</f>
        <v>O- No injury (2017$)</v>
      </c>
      <c r="P4" s="451"/>
      <c r="Q4" s="451"/>
      <c r="R4" s="451"/>
      <c r="S4" s="451"/>
      <c r="T4" s="451"/>
      <c r="U4" s="451"/>
      <c r="V4" s="451"/>
      <c r="W4" s="451"/>
      <c r="X4" s="451"/>
      <c r="Y4" s="451"/>
    </row>
    <row r="5" spans="2:25">
      <c r="B5" s="273" t="s">
        <v>440</v>
      </c>
      <c r="C5" s="272" t="s">
        <v>532</v>
      </c>
      <c r="D5" s="273" t="s">
        <v>533</v>
      </c>
      <c r="E5" s="273" t="s">
        <v>534</v>
      </c>
      <c r="F5" s="272" t="s">
        <v>535</v>
      </c>
      <c r="G5" s="272" t="s">
        <v>2006</v>
      </c>
      <c r="I5" s="13">
        <f>Inputs!B33</f>
        <v>63900</v>
      </c>
      <c r="J5" s="134" t="str">
        <f>Inputs!A33</f>
        <v>C - possible injury (2017$)</v>
      </c>
      <c r="N5" s="92"/>
      <c r="P5" s="451"/>
      <c r="Q5" s="451"/>
      <c r="R5" s="451"/>
      <c r="S5" s="451"/>
      <c r="T5" s="451"/>
      <c r="U5" s="451"/>
      <c r="V5" s="451"/>
      <c r="W5" s="451"/>
      <c r="X5" s="451"/>
      <c r="Y5" s="451"/>
    </row>
    <row r="6" spans="2:25" s="134" customFormat="1">
      <c r="B6" s="275">
        <v>1</v>
      </c>
      <c r="C6" s="275">
        <f>'Crash Reduction Summary'!B7</f>
        <v>0</v>
      </c>
      <c r="D6" s="275">
        <f>'Crash Reduction Summary'!C7</f>
        <v>0</v>
      </c>
      <c r="E6" s="347">
        <f>'Crash Reduction Summary'!D7</f>
        <v>0.11428571428571428</v>
      </c>
      <c r="F6" s="275">
        <f>'Crash Reduction Summary'!E7</f>
        <v>0</v>
      </c>
      <c r="G6" s="347">
        <f>'Crash Reduction Summary'!F7</f>
        <v>1.0285714285714287</v>
      </c>
      <c r="I6" s="13">
        <f>Inputs!B34</f>
        <v>125000</v>
      </c>
      <c r="J6" s="134" t="str">
        <f>Inputs!A34</f>
        <v>B - non-incapacitating injury (2017$)</v>
      </c>
      <c r="N6" s="92"/>
      <c r="P6" s="451"/>
      <c r="Q6" s="451"/>
      <c r="R6" s="451"/>
      <c r="S6" s="451"/>
      <c r="T6" s="451"/>
      <c r="U6" s="451"/>
      <c r="V6" s="451"/>
      <c r="W6" s="451"/>
      <c r="X6" s="451"/>
      <c r="Y6" s="451"/>
    </row>
    <row r="7" spans="2:25">
      <c r="B7" s="156">
        <f>B6+1</f>
        <v>2</v>
      </c>
      <c r="C7" s="156">
        <f>'Crash Reduction Summary'!B10</f>
        <v>0</v>
      </c>
      <c r="D7" s="346">
        <f>'Crash Reduction Summary'!C10</f>
        <v>5.7142857142857141E-2</v>
      </c>
      <c r="E7" s="156">
        <f>'Crash Reduction Summary'!D10</f>
        <v>0</v>
      </c>
      <c r="F7" s="156">
        <f>'Crash Reduction Summary'!E10</f>
        <v>0</v>
      </c>
      <c r="G7" s="346">
        <f>'Crash Reduction Summary'!F10</f>
        <v>0.91428571428571426</v>
      </c>
      <c r="I7" s="13">
        <f>Inputs!B35</f>
        <v>459100</v>
      </c>
      <c r="J7" s="134" t="str">
        <f>Inputs!A35</f>
        <v>A - incapacitating (2017$)</v>
      </c>
      <c r="P7" s="451" t="s">
        <v>574</v>
      </c>
      <c r="Q7" s="451"/>
      <c r="R7" s="451"/>
      <c r="S7" s="451"/>
      <c r="T7" s="451"/>
      <c r="U7" s="451"/>
      <c r="V7" s="451"/>
      <c r="W7" s="451"/>
      <c r="X7" s="451"/>
      <c r="Y7" s="451"/>
    </row>
    <row r="8" spans="2:25">
      <c r="B8" s="156">
        <f t="shared" ref="B8:B16" si="0">B7+1</f>
        <v>3</v>
      </c>
      <c r="C8" s="156">
        <f>'Crash Reduction Summary'!B13</f>
        <v>0</v>
      </c>
      <c r="D8" s="346">
        <f>'Crash Reduction Summary'!C13</f>
        <v>5.7142857142857141E-2</v>
      </c>
      <c r="E8" s="346">
        <f>'Crash Reduction Summary'!D13</f>
        <v>0.22857142857142856</v>
      </c>
      <c r="F8" s="346">
        <f>'Crash Reduction Summary'!E13</f>
        <v>5.7142857142857141E-2</v>
      </c>
      <c r="G8" s="346">
        <f>'Crash Reduction Summary'!F13</f>
        <v>0.34285714285714286</v>
      </c>
      <c r="I8" s="13">
        <f>Inputs!B36</f>
        <v>9600000</v>
      </c>
      <c r="J8" s="134" t="str">
        <f>Inputs!A36</f>
        <v>K - killed (2017$)</v>
      </c>
      <c r="P8" s="451"/>
      <c r="Q8" s="451"/>
      <c r="R8" s="451"/>
      <c r="S8" s="451"/>
      <c r="T8" s="451"/>
      <c r="U8" s="451"/>
      <c r="V8" s="451"/>
      <c r="W8" s="451"/>
      <c r="X8" s="451"/>
      <c r="Y8" s="451"/>
    </row>
    <row r="9" spans="2:25">
      <c r="B9" s="156">
        <f t="shared" si="0"/>
        <v>4</v>
      </c>
      <c r="C9" s="156">
        <f>'Crash Reduction Summary'!B16</f>
        <v>0</v>
      </c>
      <c r="D9" s="156">
        <f>'Crash Reduction Summary'!C16</f>
        <v>0</v>
      </c>
      <c r="E9" s="346">
        <f>'Crash Reduction Summary'!D16</f>
        <v>5.7142857142857141E-2</v>
      </c>
      <c r="F9" s="346">
        <f>'Crash Reduction Summary'!E16</f>
        <v>5.7142857142857141E-2</v>
      </c>
      <c r="G9" s="346">
        <f>'Crash Reduction Summary'!F16</f>
        <v>0.11428571428571428</v>
      </c>
      <c r="I9" s="13">
        <f>Inputs!B37</f>
        <v>174000</v>
      </c>
      <c r="J9" s="134" t="str">
        <f>Inputs!A37</f>
        <v>U - Injured (severity unknown) (2017$)</v>
      </c>
      <c r="P9" s="134" t="s">
        <v>598</v>
      </c>
    </row>
    <row r="10" spans="2:25">
      <c r="B10" s="156">
        <f t="shared" si="0"/>
        <v>5</v>
      </c>
      <c r="C10" s="156">
        <f>'Crash Reduction Summary'!B19</f>
        <v>0</v>
      </c>
      <c r="D10" s="346">
        <f>'Crash Reduction Summary'!C19</f>
        <v>5.7142857142857141E-2</v>
      </c>
      <c r="E10" s="346">
        <f>'Crash Reduction Summary'!D19</f>
        <v>0.11428571428571428</v>
      </c>
      <c r="F10" s="346">
        <f>'Crash Reduction Summary'!E19</f>
        <v>5.7142857142857141E-2</v>
      </c>
      <c r="G10" s="346">
        <f>'Crash Reduction Summary'!F19</f>
        <v>0.91428571428571426</v>
      </c>
      <c r="I10" s="13">
        <f>Inputs!B38</f>
        <v>132200</v>
      </c>
      <c r="J10" s="134" t="str">
        <f>Inputs!A38</f>
        <v># Accidents Reported (unknown if injured) (2017$)</v>
      </c>
      <c r="P10" s="134"/>
      <c r="Q10" s="134"/>
      <c r="R10" s="134"/>
      <c r="S10" s="134"/>
      <c r="T10" s="134"/>
      <c r="U10" s="134"/>
      <c r="V10" s="134"/>
      <c r="W10" s="134"/>
      <c r="X10" s="134"/>
      <c r="Y10" s="134"/>
    </row>
    <row r="11" spans="2:25">
      <c r="B11" s="156">
        <f t="shared" si="0"/>
        <v>6</v>
      </c>
      <c r="C11" s="346">
        <f>'Crash Reduction Summary'!B22</f>
        <v>5.7142857142857141E-2</v>
      </c>
      <c r="D11" s="346">
        <f>'Crash Reduction Summary'!C22</f>
        <v>5.7142857142857141E-2</v>
      </c>
      <c r="E11" s="346">
        <f>'Crash Reduction Summary'!D22</f>
        <v>0.57142857142857151</v>
      </c>
      <c r="F11" s="346">
        <f>'Crash Reduction Summary'!E22</f>
        <v>0.45714285714285713</v>
      </c>
      <c r="G11" s="346">
        <f>'Crash Reduction Summary'!F22</f>
        <v>2.9714285714285715</v>
      </c>
      <c r="Q11" s="307" t="s">
        <v>532</v>
      </c>
      <c r="R11" s="308" t="s">
        <v>533</v>
      </c>
      <c r="S11" s="308" t="s">
        <v>534</v>
      </c>
      <c r="T11" s="307" t="s">
        <v>535</v>
      </c>
      <c r="U11" s="307" t="s">
        <v>2006</v>
      </c>
      <c r="V11" s="134"/>
      <c r="W11" s="134"/>
      <c r="X11" s="134"/>
      <c r="Y11" s="134"/>
    </row>
    <row r="12" spans="2:25">
      <c r="B12" s="156">
        <f t="shared" si="0"/>
        <v>7</v>
      </c>
      <c r="C12" s="156">
        <f>'Crash Reduction Summary'!B25</f>
        <v>0</v>
      </c>
      <c r="D12" s="156">
        <f>'Crash Reduction Summary'!C25</f>
        <v>0</v>
      </c>
      <c r="E12" s="156">
        <f>'Crash Reduction Summary'!D25</f>
        <v>0</v>
      </c>
      <c r="F12" s="156">
        <f>'Crash Reduction Summary'!E25</f>
        <v>0</v>
      </c>
      <c r="G12" s="346">
        <f>'Crash Reduction Summary'!F25</f>
        <v>0.28571428571428575</v>
      </c>
      <c r="H12" s="134"/>
      <c r="I12" s="134"/>
      <c r="P12" s="14" t="s">
        <v>0</v>
      </c>
      <c r="Q12" s="14">
        <v>1</v>
      </c>
      <c r="R12" s="14">
        <v>1</v>
      </c>
      <c r="S12" s="14">
        <v>13</v>
      </c>
      <c r="T12" s="14">
        <v>59</v>
      </c>
      <c r="U12" s="14">
        <v>87</v>
      </c>
      <c r="V12" s="134"/>
      <c r="W12" s="134"/>
      <c r="X12" s="134"/>
      <c r="Y12" s="134"/>
    </row>
    <row r="13" spans="2:25" ht="14.4" customHeight="1">
      <c r="B13" s="156">
        <f t="shared" si="0"/>
        <v>8</v>
      </c>
      <c r="C13" s="156">
        <f>'Crash Reduction Summary'!B28</f>
        <v>0</v>
      </c>
      <c r="D13" s="156">
        <f>'Crash Reduction Summary'!C28</f>
        <v>0</v>
      </c>
      <c r="E13" s="156">
        <f>'Crash Reduction Summary'!D28</f>
        <v>0</v>
      </c>
      <c r="F13" s="156">
        <f>'Crash Reduction Summary'!E28</f>
        <v>0</v>
      </c>
      <c r="G13" s="346">
        <f>'Crash Reduction Summary'!F28</f>
        <v>0.17142857142857143</v>
      </c>
      <c r="H13" s="167"/>
      <c r="P13" s="14" t="s">
        <v>599</v>
      </c>
      <c r="Q13" s="14">
        <f>Q12/5</f>
        <v>0.2</v>
      </c>
      <c r="R13" s="14">
        <f>R12/5</f>
        <v>0.2</v>
      </c>
      <c r="S13" s="14">
        <f>S12/5</f>
        <v>2.6</v>
      </c>
      <c r="T13" s="14">
        <f>T12/5</f>
        <v>11.8</v>
      </c>
      <c r="U13" s="14">
        <f>U12/5</f>
        <v>17.399999999999999</v>
      </c>
    </row>
    <row r="14" spans="2:25" s="134" customFormat="1">
      <c r="B14" s="156">
        <f t="shared" si="0"/>
        <v>9</v>
      </c>
      <c r="C14" s="275">
        <f>'Crash Reduction Summary'!B31</f>
        <v>0</v>
      </c>
      <c r="D14" s="347">
        <f>'Crash Reduction Summary'!C31</f>
        <v>0.17142857142857143</v>
      </c>
      <c r="E14" s="347">
        <f>'Crash Reduction Summary'!D31</f>
        <v>0.45714285714285713</v>
      </c>
      <c r="F14" s="275">
        <f>'Crash Reduction Summary'!E31</f>
        <v>0</v>
      </c>
      <c r="G14" s="347">
        <f>'Crash Reduction Summary'!F31</f>
        <v>3.7142857142857149</v>
      </c>
      <c r="H14" s="167"/>
      <c r="P14" s="14" t="s">
        <v>600</v>
      </c>
      <c r="Q14" s="14">
        <f>Q13*Inputs!$B$39</f>
        <v>0.12</v>
      </c>
      <c r="R14" s="14">
        <f>R13*Inputs!$B$39</f>
        <v>0.12</v>
      </c>
      <c r="S14" s="14">
        <f>S13*Inputs!$B$39</f>
        <v>1.56</v>
      </c>
      <c r="T14" s="14">
        <f>T13*Inputs!$B$39</f>
        <v>7.08</v>
      </c>
      <c r="U14" s="14">
        <f>U13*Inputs!$B$39</f>
        <v>10.44</v>
      </c>
    </row>
    <row r="15" spans="2:25">
      <c r="B15" s="156">
        <f t="shared" si="0"/>
        <v>10</v>
      </c>
      <c r="C15" s="156">
        <f>'Crash Reduction Summary'!B34</f>
        <v>0</v>
      </c>
      <c r="D15" s="156">
        <f>'Crash Reduction Summary'!C34</f>
        <v>0</v>
      </c>
      <c r="E15" s="156">
        <f>'Crash Reduction Summary'!D34</f>
        <v>0</v>
      </c>
      <c r="F15" s="156">
        <f>'Crash Reduction Summary'!E34</f>
        <v>0</v>
      </c>
      <c r="G15" s="346">
        <f>'Crash Reduction Summary'!F34</f>
        <v>0.17142857142857143</v>
      </c>
      <c r="H15" s="167"/>
      <c r="I15" s="134"/>
      <c r="P15" s="161" t="s">
        <v>2007</v>
      </c>
      <c r="Q15" s="317"/>
      <c r="R15" s="134"/>
      <c r="S15" s="134"/>
      <c r="T15" s="134"/>
      <c r="U15" s="134"/>
    </row>
    <row r="16" spans="2:25">
      <c r="B16" s="156">
        <f t="shared" si="0"/>
        <v>11</v>
      </c>
      <c r="C16" s="156">
        <f>'Crash Reduction Summary'!B37</f>
        <v>0</v>
      </c>
      <c r="D16" s="156">
        <f>'Crash Reduction Summary'!C37</f>
        <v>0</v>
      </c>
      <c r="E16" s="156">
        <f>'Crash Reduction Summary'!D37</f>
        <v>0</v>
      </c>
      <c r="F16" s="156">
        <f>'Crash Reduction Summary'!E37</f>
        <v>0</v>
      </c>
      <c r="G16" s="346">
        <f>'Crash Reduction Summary'!F37</f>
        <v>0.22857142857142856</v>
      </c>
      <c r="H16" s="167"/>
      <c r="I16" s="134"/>
      <c r="P16" s="134" t="s">
        <v>2008</v>
      </c>
      <c r="Q16" s="134"/>
      <c r="R16" s="134"/>
      <c r="S16" s="134"/>
      <c r="T16" s="134"/>
      <c r="U16" s="134"/>
    </row>
    <row r="17" spans="2:28">
      <c r="B17" s="281" t="s">
        <v>0</v>
      </c>
      <c r="C17" s="345">
        <f>SUM(C6:C16)</f>
        <v>5.7142857142857141E-2</v>
      </c>
      <c r="D17" s="345">
        <f t="shared" ref="D17:G17" si="1">SUM(D6:D16)</f>
        <v>0.4</v>
      </c>
      <c r="E17" s="345">
        <f t="shared" si="1"/>
        <v>1.5428571428571429</v>
      </c>
      <c r="F17" s="345">
        <f t="shared" si="1"/>
        <v>0.62857142857142856</v>
      </c>
      <c r="G17" s="345">
        <f t="shared" si="1"/>
        <v>10.857142857142858</v>
      </c>
      <c r="Q17" s="134"/>
      <c r="R17" s="134"/>
      <c r="S17" s="134"/>
      <c r="T17" s="134"/>
      <c r="U17" s="134"/>
    </row>
    <row r="18" spans="2:28" s="134" customFormat="1">
      <c r="B18" s="317" t="s">
        <v>2003</v>
      </c>
      <c r="C18" s="160"/>
      <c r="D18" s="277"/>
      <c r="E18" s="276"/>
      <c r="F18" s="276"/>
      <c r="G18" s="276"/>
      <c r="V18" s="6"/>
      <c r="W18" s="6"/>
      <c r="X18" s="6"/>
      <c r="Y18" s="6"/>
    </row>
    <row r="19" spans="2:28" s="134" customFormat="1">
      <c r="B19" s="161" t="s">
        <v>2007</v>
      </c>
      <c r="C19" s="160"/>
      <c r="D19" s="160"/>
      <c r="E19" s="160"/>
      <c r="V19" s="6"/>
      <c r="W19" s="6"/>
      <c r="X19" s="6"/>
      <c r="Y19" s="6"/>
    </row>
    <row r="20" spans="2:28">
      <c r="B20" s="6" t="s">
        <v>2008</v>
      </c>
      <c r="Q20" s="134"/>
      <c r="R20" s="134"/>
      <c r="S20" s="134"/>
      <c r="T20" s="134"/>
      <c r="U20" s="134"/>
    </row>
    <row r="21" spans="2:28" s="134" customFormat="1">
      <c r="B21" s="157"/>
      <c r="H21" s="447" t="s">
        <v>554</v>
      </c>
      <c r="I21" s="447"/>
      <c r="J21" s="447"/>
      <c r="K21" s="447"/>
      <c r="L21" s="447"/>
      <c r="M21" s="447"/>
      <c r="N21" s="447"/>
      <c r="P21" s="157"/>
      <c r="V21" s="447" t="s">
        <v>554</v>
      </c>
      <c r="W21" s="447"/>
      <c r="X21" s="447"/>
      <c r="Y21" s="447"/>
      <c r="Z21" s="447"/>
      <c r="AA21" s="447"/>
      <c r="AB21" s="447"/>
    </row>
    <row r="22" spans="2:28" ht="100.8">
      <c r="B22" s="158" t="s">
        <v>1</v>
      </c>
      <c r="C22" s="159" t="s">
        <v>757</v>
      </c>
      <c r="D22" s="251" t="s">
        <v>758</v>
      </c>
      <c r="E22" s="251" t="s">
        <v>759</v>
      </c>
      <c r="F22" s="251" t="s">
        <v>760</v>
      </c>
      <c r="G22" s="159" t="s">
        <v>761</v>
      </c>
      <c r="H22" s="159" t="s">
        <v>549</v>
      </c>
      <c r="I22" s="159" t="s">
        <v>550</v>
      </c>
      <c r="J22" s="159" t="s">
        <v>551</v>
      </c>
      <c r="K22" s="159" t="s">
        <v>552</v>
      </c>
      <c r="L22" s="159" t="s">
        <v>553</v>
      </c>
      <c r="M22" s="159" t="s">
        <v>555</v>
      </c>
      <c r="N22" s="159" t="s">
        <v>19</v>
      </c>
      <c r="P22" s="158" t="s">
        <v>1</v>
      </c>
      <c r="Q22" s="159" t="s">
        <v>757</v>
      </c>
      <c r="R22" s="251" t="s">
        <v>758</v>
      </c>
      <c r="S22" s="251" t="s">
        <v>759</v>
      </c>
      <c r="T22" s="251" t="s">
        <v>760</v>
      </c>
      <c r="U22" s="159" t="s">
        <v>761</v>
      </c>
      <c r="V22" s="159" t="s">
        <v>549</v>
      </c>
      <c r="W22" s="159" t="s">
        <v>550</v>
      </c>
      <c r="X22" s="159" t="s">
        <v>551</v>
      </c>
      <c r="Y22" s="159" t="s">
        <v>552</v>
      </c>
      <c r="Z22" s="159" t="s">
        <v>553</v>
      </c>
      <c r="AA22" s="159" t="s">
        <v>555</v>
      </c>
      <c r="AB22" s="159" t="s">
        <v>19</v>
      </c>
    </row>
    <row r="23" spans="2:28" s="134" customFormat="1">
      <c r="B23" s="120">
        <f>Inputs!$B$8</f>
        <v>2024</v>
      </c>
      <c r="C23" s="279">
        <f>$C$17</f>
        <v>5.7142857142857141E-2</v>
      </c>
      <c r="D23" s="279">
        <f>$D$17</f>
        <v>0.4</v>
      </c>
      <c r="E23" s="279">
        <f>$E$17</f>
        <v>1.5428571428571429</v>
      </c>
      <c r="F23" s="279">
        <f>$F$17</f>
        <v>0.62857142857142856</v>
      </c>
      <c r="G23" s="279">
        <f>$G$17</f>
        <v>10.857142857142858</v>
      </c>
      <c r="H23" s="278">
        <f t="shared" ref="H23:H53" si="2">C23*$I$8/10^6</f>
        <v>0.54857142857142849</v>
      </c>
      <c r="I23" s="278">
        <f t="shared" ref="I23:I52" si="3">D23*$I$7/10^6</f>
        <v>0.18364</v>
      </c>
      <c r="J23" s="278">
        <f t="shared" ref="J23:J52" si="4">E23*$I$6/10^6</f>
        <v>0.19285714285714287</v>
      </c>
      <c r="K23" s="278">
        <f t="shared" ref="K23:K52" si="5">F23*$I$5/10^6</f>
        <v>4.0165714285714284E-2</v>
      </c>
      <c r="L23" s="278">
        <f t="shared" ref="L23:L52" si="6">G23*$I$4/10^6</f>
        <v>3.4742857142857145E-2</v>
      </c>
      <c r="M23" s="278">
        <f>SUM(H23:L23)</f>
        <v>0.99997714285714279</v>
      </c>
      <c r="N23" s="278">
        <f>M23/(1+Inputs!$B$3)^('Reduced Crashes'!B23-Inputs!$B$4)</f>
        <v>0.71296988265670869</v>
      </c>
      <c r="P23" s="120">
        <f>'O&amp;M'!J12</f>
        <v>2025</v>
      </c>
      <c r="Q23" s="279">
        <f t="shared" ref="Q23:Q52" si="7">$Q$14</f>
        <v>0.12</v>
      </c>
      <c r="R23" s="279">
        <f t="shared" ref="R23:R52" si="8">$R$14</f>
        <v>0.12</v>
      </c>
      <c r="S23" s="279">
        <f t="shared" ref="S23:S52" si="9">$S$14</f>
        <v>1.56</v>
      </c>
      <c r="T23" s="279">
        <f t="shared" ref="T23:T52" si="10">$T$14</f>
        <v>7.08</v>
      </c>
      <c r="U23" s="279">
        <f t="shared" ref="U23:U52" si="11">$U$14</f>
        <v>10.44</v>
      </c>
      <c r="V23" s="278">
        <f t="shared" ref="V23:V53" si="12">Q23*$I$8/10^6</f>
        <v>1.1519999999999999</v>
      </c>
      <c r="W23" s="278">
        <f t="shared" ref="W23:W52" si="13">R23*$I$7/10^6</f>
        <v>5.5092000000000002E-2</v>
      </c>
      <c r="X23" s="278">
        <f t="shared" ref="X23:X52" si="14">S23*$I$6/10^6</f>
        <v>0.19500000000000001</v>
      </c>
      <c r="Y23" s="278">
        <f t="shared" ref="Y23:Y52" si="15">T23*$I$5/10^6</f>
        <v>0.45241199999999998</v>
      </c>
      <c r="Z23" s="278">
        <f t="shared" ref="Z23:Z52" si="16">U23*$I$4/10^6</f>
        <v>3.3408E-2</v>
      </c>
      <c r="AA23" s="278">
        <f>SUM(V23:Z23)</f>
        <v>1.887912</v>
      </c>
      <c r="AB23" s="278">
        <f>AA23/(1+Inputs!$B$3)^('Reduced Crashes'!P23-Inputs!$B$4)</f>
        <v>1.2579954804498799</v>
      </c>
    </row>
    <row r="24" spans="2:28">
      <c r="B24" s="246">
        <f>B23+1</f>
        <v>2025</v>
      </c>
      <c r="C24" s="279">
        <f t="shared" ref="C24:C52" si="17">$C$17</f>
        <v>5.7142857142857141E-2</v>
      </c>
      <c r="D24" s="279">
        <f t="shared" ref="D24:D52" si="18">$D$17</f>
        <v>0.4</v>
      </c>
      <c r="E24" s="279">
        <f t="shared" ref="E24:E52" si="19">$E$17</f>
        <v>1.5428571428571429</v>
      </c>
      <c r="F24" s="279">
        <f t="shared" ref="F24:F52" si="20">$F$17</f>
        <v>0.62857142857142856</v>
      </c>
      <c r="G24" s="279">
        <f t="shared" ref="G24:G52" si="21">$G$17</f>
        <v>10.857142857142858</v>
      </c>
      <c r="H24" s="278">
        <f t="shared" si="2"/>
        <v>0.54857142857142849</v>
      </c>
      <c r="I24" s="278">
        <f t="shared" si="3"/>
        <v>0.18364</v>
      </c>
      <c r="J24" s="278">
        <f t="shared" si="4"/>
        <v>0.19285714285714287</v>
      </c>
      <c r="K24" s="278">
        <f t="shared" si="5"/>
        <v>4.0165714285714284E-2</v>
      </c>
      <c r="L24" s="278">
        <f t="shared" si="6"/>
        <v>3.4742857142857145E-2</v>
      </c>
      <c r="M24" s="278">
        <f t="shared" ref="M24:M52" si="22">SUM(H24:L24)</f>
        <v>0.99997714285714279</v>
      </c>
      <c r="N24" s="278">
        <f>M24/(1+Inputs!$B$3)^('Reduced Crashes'!B24-Inputs!$B$4)</f>
        <v>0.66632699313711097</v>
      </c>
      <c r="P24" s="246">
        <f>P23+1</f>
        <v>2026</v>
      </c>
      <c r="Q24" s="279">
        <f t="shared" si="7"/>
        <v>0.12</v>
      </c>
      <c r="R24" s="279">
        <f t="shared" si="8"/>
        <v>0.12</v>
      </c>
      <c r="S24" s="279">
        <f t="shared" si="9"/>
        <v>1.56</v>
      </c>
      <c r="T24" s="279">
        <f t="shared" si="10"/>
        <v>7.08</v>
      </c>
      <c r="U24" s="279">
        <f t="shared" si="11"/>
        <v>10.44</v>
      </c>
      <c r="V24" s="278">
        <f t="shared" si="12"/>
        <v>1.1519999999999999</v>
      </c>
      <c r="W24" s="278">
        <f t="shared" si="13"/>
        <v>5.5092000000000002E-2</v>
      </c>
      <c r="X24" s="278">
        <f t="shared" si="14"/>
        <v>0.19500000000000001</v>
      </c>
      <c r="Y24" s="278">
        <f t="shared" si="15"/>
        <v>0.45241199999999998</v>
      </c>
      <c r="Z24" s="278">
        <f t="shared" si="16"/>
        <v>3.3408E-2</v>
      </c>
      <c r="AA24" s="278">
        <f t="shared" ref="AA24:AA52" si="23">SUM(V24:Z24)</f>
        <v>1.887912</v>
      </c>
      <c r="AB24" s="278">
        <f>AA24/(1+Inputs!$B$3)^('Reduced Crashes'!P24-Inputs!$B$4)</f>
        <v>1.1756967107008223</v>
      </c>
    </row>
    <row r="25" spans="2:28">
      <c r="B25" s="14">
        <f>B24+1</f>
        <v>2026</v>
      </c>
      <c r="C25" s="279">
        <f t="shared" si="17"/>
        <v>5.7142857142857141E-2</v>
      </c>
      <c r="D25" s="279">
        <f t="shared" si="18"/>
        <v>0.4</v>
      </c>
      <c r="E25" s="279">
        <f t="shared" si="19"/>
        <v>1.5428571428571429</v>
      </c>
      <c r="F25" s="279">
        <f t="shared" si="20"/>
        <v>0.62857142857142856</v>
      </c>
      <c r="G25" s="279">
        <f t="shared" si="21"/>
        <v>10.857142857142858</v>
      </c>
      <c r="H25" s="278">
        <f t="shared" si="2"/>
        <v>0.54857142857142849</v>
      </c>
      <c r="I25" s="278">
        <f t="shared" si="3"/>
        <v>0.18364</v>
      </c>
      <c r="J25" s="278">
        <f t="shared" si="4"/>
        <v>0.19285714285714287</v>
      </c>
      <c r="K25" s="278">
        <f t="shared" si="5"/>
        <v>4.0165714285714284E-2</v>
      </c>
      <c r="L25" s="278">
        <f t="shared" si="6"/>
        <v>3.4742857142857145E-2</v>
      </c>
      <c r="M25" s="278">
        <f t="shared" si="22"/>
        <v>0.99997714285714279</v>
      </c>
      <c r="N25" s="278">
        <f>M25/(1+Inputs!$B$3)^('Reduced Crashes'!B25-Inputs!$B$4)</f>
        <v>0.62273550760477658</v>
      </c>
      <c r="P25" s="14">
        <f>P24+1</f>
        <v>2027</v>
      </c>
      <c r="Q25" s="279">
        <f t="shared" si="7"/>
        <v>0.12</v>
      </c>
      <c r="R25" s="279">
        <f t="shared" si="8"/>
        <v>0.12</v>
      </c>
      <c r="S25" s="279">
        <f t="shared" si="9"/>
        <v>1.56</v>
      </c>
      <c r="T25" s="279">
        <f t="shared" si="10"/>
        <v>7.08</v>
      </c>
      <c r="U25" s="279">
        <f t="shared" si="11"/>
        <v>10.44</v>
      </c>
      <c r="V25" s="278">
        <f t="shared" si="12"/>
        <v>1.1519999999999999</v>
      </c>
      <c r="W25" s="278">
        <f t="shared" si="13"/>
        <v>5.5092000000000002E-2</v>
      </c>
      <c r="X25" s="278">
        <f t="shared" si="14"/>
        <v>0.19500000000000001</v>
      </c>
      <c r="Y25" s="278">
        <f t="shared" si="15"/>
        <v>0.45241199999999998</v>
      </c>
      <c r="Z25" s="278">
        <f t="shared" si="16"/>
        <v>3.3408E-2</v>
      </c>
      <c r="AA25" s="278">
        <f t="shared" si="23"/>
        <v>1.887912</v>
      </c>
      <c r="AB25" s="278">
        <f>AA25/(1+Inputs!$B$3)^('Reduced Crashes'!P25-Inputs!$B$4)</f>
        <v>1.0987819726175909</v>
      </c>
    </row>
    <row r="26" spans="2:28">
      <c r="B26" s="14">
        <f t="shared" ref="B26:B52" si="24">B25+1</f>
        <v>2027</v>
      </c>
      <c r="C26" s="279">
        <f t="shared" si="17"/>
        <v>5.7142857142857141E-2</v>
      </c>
      <c r="D26" s="279">
        <f t="shared" si="18"/>
        <v>0.4</v>
      </c>
      <c r="E26" s="279">
        <f t="shared" si="19"/>
        <v>1.5428571428571429</v>
      </c>
      <c r="F26" s="279">
        <f t="shared" si="20"/>
        <v>0.62857142857142856</v>
      </c>
      <c r="G26" s="279">
        <f t="shared" si="21"/>
        <v>10.857142857142858</v>
      </c>
      <c r="H26" s="278">
        <f t="shared" si="2"/>
        <v>0.54857142857142849</v>
      </c>
      <c r="I26" s="278">
        <f t="shared" si="3"/>
        <v>0.18364</v>
      </c>
      <c r="J26" s="278">
        <f t="shared" si="4"/>
        <v>0.19285714285714287</v>
      </c>
      <c r="K26" s="278">
        <f t="shared" si="5"/>
        <v>4.0165714285714284E-2</v>
      </c>
      <c r="L26" s="278">
        <f t="shared" si="6"/>
        <v>3.4742857142857145E-2</v>
      </c>
      <c r="M26" s="278">
        <f t="shared" si="22"/>
        <v>0.99997714285714279</v>
      </c>
      <c r="N26" s="278">
        <f>M26/(1+Inputs!$B$3)^('Reduced Crashes'!B26-Inputs!$B$4)</f>
        <v>0.58199580149979124</v>
      </c>
      <c r="P26" s="14">
        <f t="shared" ref="P26:P52" si="25">P25+1</f>
        <v>2028</v>
      </c>
      <c r="Q26" s="279">
        <f t="shared" si="7"/>
        <v>0.12</v>
      </c>
      <c r="R26" s="279">
        <f t="shared" si="8"/>
        <v>0.12</v>
      </c>
      <c r="S26" s="279">
        <f t="shared" si="9"/>
        <v>1.56</v>
      </c>
      <c r="T26" s="279">
        <f t="shared" si="10"/>
        <v>7.08</v>
      </c>
      <c r="U26" s="279">
        <f t="shared" si="11"/>
        <v>10.44</v>
      </c>
      <c r="V26" s="278">
        <f t="shared" si="12"/>
        <v>1.1519999999999999</v>
      </c>
      <c r="W26" s="278">
        <f t="shared" si="13"/>
        <v>5.5092000000000002E-2</v>
      </c>
      <c r="X26" s="278">
        <f t="shared" si="14"/>
        <v>0.19500000000000001</v>
      </c>
      <c r="Y26" s="278">
        <f t="shared" si="15"/>
        <v>0.45241199999999998</v>
      </c>
      <c r="Z26" s="278">
        <f t="shared" si="16"/>
        <v>3.3408E-2</v>
      </c>
      <c r="AA26" s="278">
        <f t="shared" si="23"/>
        <v>1.887912</v>
      </c>
      <c r="AB26" s="278">
        <f>AA26/(1+Inputs!$B$3)^('Reduced Crashes'!P26-Inputs!$B$4)</f>
        <v>1.0268990398295241</v>
      </c>
    </row>
    <row r="27" spans="2:28">
      <c r="B27" s="14">
        <f t="shared" si="24"/>
        <v>2028</v>
      </c>
      <c r="C27" s="279">
        <f t="shared" si="17"/>
        <v>5.7142857142857141E-2</v>
      </c>
      <c r="D27" s="279">
        <f t="shared" si="18"/>
        <v>0.4</v>
      </c>
      <c r="E27" s="279">
        <f t="shared" si="19"/>
        <v>1.5428571428571429</v>
      </c>
      <c r="F27" s="279">
        <f t="shared" si="20"/>
        <v>0.62857142857142856</v>
      </c>
      <c r="G27" s="279">
        <f t="shared" si="21"/>
        <v>10.857142857142858</v>
      </c>
      <c r="H27" s="278">
        <f t="shared" si="2"/>
        <v>0.54857142857142849</v>
      </c>
      <c r="I27" s="278">
        <f t="shared" si="3"/>
        <v>0.18364</v>
      </c>
      <c r="J27" s="278">
        <f t="shared" si="4"/>
        <v>0.19285714285714287</v>
      </c>
      <c r="K27" s="278">
        <f t="shared" si="5"/>
        <v>4.0165714285714284E-2</v>
      </c>
      <c r="L27" s="278">
        <f t="shared" si="6"/>
        <v>3.4742857142857145E-2</v>
      </c>
      <c r="M27" s="278">
        <f t="shared" si="22"/>
        <v>0.99997714285714279</v>
      </c>
      <c r="N27" s="278">
        <f>M27/(1+Inputs!$B$3)^('Reduced Crashes'!B27-Inputs!$B$4)</f>
        <v>0.54392130981288889</v>
      </c>
      <c r="P27" s="14">
        <f t="shared" si="25"/>
        <v>2029</v>
      </c>
      <c r="Q27" s="279">
        <f t="shared" si="7"/>
        <v>0.12</v>
      </c>
      <c r="R27" s="279">
        <f t="shared" si="8"/>
        <v>0.12</v>
      </c>
      <c r="S27" s="279">
        <f t="shared" si="9"/>
        <v>1.56</v>
      </c>
      <c r="T27" s="279">
        <f t="shared" si="10"/>
        <v>7.08</v>
      </c>
      <c r="U27" s="279">
        <f t="shared" si="11"/>
        <v>10.44</v>
      </c>
      <c r="V27" s="278">
        <f t="shared" si="12"/>
        <v>1.1519999999999999</v>
      </c>
      <c r="W27" s="278">
        <f t="shared" si="13"/>
        <v>5.5092000000000002E-2</v>
      </c>
      <c r="X27" s="278">
        <f t="shared" si="14"/>
        <v>0.19500000000000001</v>
      </c>
      <c r="Y27" s="278">
        <f t="shared" si="15"/>
        <v>0.45241199999999998</v>
      </c>
      <c r="Z27" s="278">
        <f t="shared" si="16"/>
        <v>3.3408E-2</v>
      </c>
      <c r="AA27" s="278">
        <f t="shared" si="23"/>
        <v>1.887912</v>
      </c>
      <c r="AB27" s="278">
        <f>AA27/(1+Inputs!$B$3)^('Reduced Crashes'!P27-Inputs!$B$4)</f>
        <v>0.95971872881263931</v>
      </c>
    </row>
    <row r="28" spans="2:28">
      <c r="B28" s="14">
        <f t="shared" si="24"/>
        <v>2029</v>
      </c>
      <c r="C28" s="279">
        <f t="shared" si="17"/>
        <v>5.7142857142857141E-2</v>
      </c>
      <c r="D28" s="279">
        <f t="shared" si="18"/>
        <v>0.4</v>
      </c>
      <c r="E28" s="279">
        <f t="shared" si="19"/>
        <v>1.5428571428571429</v>
      </c>
      <c r="F28" s="279">
        <f t="shared" si="20"/>
        <v>0.62857142857142856</v>
      </c>
      <c r="G28" s="279">
        <f t="shared" si="21"/>
        <v>10.857142857142858</v>
      </c>
      <c r="H28" s="278">
        <f t="shared" si="2"/>
        <v>0.54857142857142849</v>
      </c>
      <c r="I28" s="278">
        <f t="shared" si="3"/>
        <v>0.18364</v>
      </c>
      <c r="J28" s="278">
        <f t="shared" si="4"/>
        <v>0.19285714285714287</v>
      </c>
      <c r="K28" s="278">
        <f t="shared" si="5"/>
        <v>4.0165714285714284E-2</v>
      </c>
      <c r="L28" s="278">
        <f t="shared" si="6"/>
        <v>3.4742857142857145E-2</v>
      </c>
      <c r="M28" s="278">
        <f t="shared" si="22"/>
        <v>0.99997714285714279</v>
      </c>
      <c r="N28" s="278">
        <f>M28/(1+Inputs!$B$3)^('Reduced Crashes'!B28-Inputs!$B$4)</f>
        <v>0.50833767272232611</v>
      </c>
      <c r="P28" s="14">
        <f t="shared" si="25"/>
        <v>2030</v>
      </c>
      <c r="Q28" s="279">
        <f t="shared" si="7"/>
        <v>0.12</v>
      </c>
      <c r="R28" s="279">
        <f t="shared" si="8"/>
        <v>0.12</v>
      </c>
      <c r="S28" s="279">
        <f t="shared" si="9"/>
        <v>1.56</v>
      </c>
      <c r="T28" s="279">
        <f t="shared" si="10"/>
        <v>7.08</v>
      </c>
      <c r="U28" s="279">
        <f t="shared" si="11"/>
        <v>10.44</v>
      </c>
      <c r="V28" s="278">
        <f t="shared" si="12"/>
        <v>1.1519999999999999</v>
      </c>
      <c r="W28" s="278">
        <f t="shared" si="13"/>
        <v>5.5092000000000002E-2</v>
      </c>
      <c r="X28" s="278">
        <f t="shared" si="14"/>
        <v>0.19500000000000001</v>
      </c>
      <c r="Y28" s="278">
        <f t="shared" si="15"/>
        <v>0.45241199999999998</v>
      </c>
      <c r="Z28" s="278">
        <f t="shared" si="16"/>
        <v>3.3408E-2</v>
      </c>
      <c r="AA28" s="278">
        <f t="shared" si="23"/>
        <v>1.887912</v>
      </c>
      <c r="AB28" s="278">
        <f>AA28/(1+Inputs!$B$3)^('Reduced Crashes'!P28-Inputs!$B$4)</f>
        <v>0.89693339141368156</v>
      </c>
    </row>
    <row r="29" spans="2:28">
      <c r="B29" s="14">
        <f t="shared" si="24"/>
        <v>2030</v>
      </c>
      <c r="C29" s="279">
        <f t="shared" si="17"/>
        <v>5.7142857142857141E-2</v>
      </c>
      <c r="D29" s="279">
        <f t="shared" si="18"/>
        <v>0.4</v>
      </c>
      <c r="E29" s="279">
        <f t="shared" si="19"/>
        <v>1.5428571428571429</v>
      </c>
      <c r="F29" s="279">
        <f t="shared" si="20"/>
        <v>0.62857142857142856</v>
      </c>
      <c r="G29" s="279">
        <f t="shared" si="21"/>
        <v>10.857142857142858</v>
      </c>
      <c r="H29" s="278">
        <f t="shared" si="2"/>
        <v>0.54857142857142849</v>
      </c>
      <c r="I29" s="278">
        <f t="shared" si="3"/>
        <v>0.18364</v>
      </c>
      <c r="J29" s="278">
        <f t="shared" si="4"/>
        <v>0.19285714285714287</v>
      </c>
      <c r="K29" s="278">
        <f t="shared" si="5"/>
        <v>4.0165714285714284E-2</v>
      </c>
      <c r="L29" s="278">
        <f t="shared" si="6"/>
        <v>3.4742857142857145E-2</v>
      </c>
      <c r="M29" s="278">
        <f t="shared" si="22"/>
        <v>0.99997714285714279</v>
      </c>
      <c r="N29" s="278">
        <f>M29/(1+Inputs!$B$3)^('Reduced Crashes'!B29-Inputs!$B$4)</f>
        <v>0.4750819371236692</v>
      </c>
      <c r="P29" s="14">
        <f t="shared" si="25"/>
        <v>2031</v>
      </c>
      <c r="Q29" s="279">
        <f t="shared" si="7"/>
        <v>0.12</v>
      </c>
      <c r="R29" s="279">
        <f t="shared" si="8"/>
        <v>0.12</v>
      </c>
      <c r="S29" s="279">
        <f t="shared" si="9"/>
        <v>1.56</v>
      </c>
      <c r="T29" s="279">
        <f t="shared" si="10"/>
        <v>7.08</v>
      </c>
      <c r="U29" s="279">
        <f t="shared" si="11"/>
        <v>10.44</v>
      </c>
      <c r="V29" s="278">
        <f t="shared" si="12"/>
        <v>1.1519999999999999</v>
      </c>
      <c r="W29" s="278">
        <f t="shared" si="13"/>
        <v>5.5092000000000002E-2</v>
      </c>
      <c r="X29" s="278">
        <f t="shared" si="14"/>
        <v>0.19500000000000001</v>
      </c>
      <c r="Y29" s="278">
        <f t="shared" si="15"/>
        <v>0.45241199999999998</v>
      </c>
      <c r="Z29" s="278">
        <f t="shared" si="16"/>
        <v>3.3408E-2</v>
      </c>
      <c r="AA29" s="278">
        <f t="shared" si="23"/>
        <v>1.887912</v>
      </c>
      <c r="AB29" s="278">
        <f>AA29/(1+Inputs!$B$3)^('Reduced Crashes'!P29-Inputs!$B$4)</f>
        <v>0.83825550599409504</v>
      </c>
    </row>
    <row r="30" spans="2:28">
      <c r="B30" s="14">
        <f t="shared" si="24"/>
        <v>2031</v>
      </c>
      <c r="C30" s="279">
        <f t="shared" si="17"/>
        <v>5.7142857142857141E-2</v>
      </c>
      <c r="D30" s="279">
        <f t="shared" si="18"/>
        <v>0.4</v>
      </c>
      <c r="E30" s="279">
        <f t="shared" si="19"/>
        <v>1.5428571428571429</v>
      </c>
      <c r="F30" s="279">
        <f t="shared" si="20"/>
        <v>0.62857142857142856</v>
      </c>
      <c r="G30" s="279">
        <f t="shared" si="21"/>
        <v>10.857142857142858</v>
      </c>
      <c r="H30" s="278">
        <f t="shared" si="2"/>
        <v>0.54857142857142849</v>
      </c>
      <c r="I30" s="278">
        <f t="shared" si="3"/>
        <v>0.18364</v>
      </c>
      <c r="J30" s="278">
        <f t="shared" si="4"/>
        <v>0.19285714285714287</v>
      </c>
      <c r="K30" s="278">
        <f t="shared" si="5"/>
        <v>4.0165714285714284E-2</v>
      </c>
      <c r="L30" s="278">
        <f t="shared" si="6"/>
        <v>3.4742857142857145E-2</v>
      </c>
      <c r="M30" s="278">
        <f t="shared" si="22"/>
        <v>0.99997714285714279</v>
      </c>
      <c r="N30" s="278">
        <f>M30/(1+Inputs!$B$3)^('Reduced Crashes'!B30-Inputs!$B$4)</f>
        <v>0.4440018103959526</v>
      </c>
      <c r="P30" s="14">
        <f t="shared" si="25"/>
        <v>2032</v>
      </c>
      <c r="Q30" s="279">
        <f t="shared" si="7"/>
        <v>0.12</v>
      </c>
      <c r="R30" s="279">
        <f t="shared" si="8"/>
        <v>0.12</v>
      </c>
      <c r="S30" s="279">
        <f t="shared" si="9"/>
        <v>1.56</v>
      </c>
      <c r="T30" s="279">
        <f t="shared" si="10"/>
        <v>7.08</v>
      </c>
      <c r="U30" s="279">
        <f t="shared" si="11"/>
        <v>10.44</v>
      </c>
      <c r="V30" s="278">
        <f t="shared" si="12"/>
        <v>1.1519999999999999</v>
      </c>
      <c r="W30" s="278">
        <f t="shared" si="13"/>
        <v>5.5092000000000002E-2</v>
      </c>
      <c r="X30" s="278">
        <f t="shared" si="14"/>
        <v>0.19500000000000001</v>
      </c>
      <c r="Y30" s="278">
        <f t="shared" si="15"/>
        <v>0.45241199999999998</v>
      </c>
      <c r="Z30" s="278">
        <f t="shared" si="16"/>
        <v>3.3408E-2</v>
      </c>
      <c r="AA30" s="278">
        <f t="shared" si="23"/>
        <v>1.887912</v>
      </c>
      <c r="AB30" s="278">
        <f>AA30/(1+Inputs!$B$3)^('Reduced Crashes'!P30-Inputs!$B$4)</f>
        <v>0.78341636074214482</v>
      </c>
    </row>
    <row r="31" spans="2:28">
      <c r="B31" s="14">
        <f t="shared" si="24"/>
        <v>2032</v>
      </c>
      <c r="C31" s="279">
        <f t="shared" si="17"/>
        <v>5.7142857142857141E-2</v>
      </c>
      <c r="D31" s="279">
        <f t="shared" si="18"/>
        <v>0.4</v>
      </c>
      <c r="E31" s="279">
        <f t="shared" si="19"/>
        <v>1.5428571428571429</v>
      </c>
      <c r="F31" s="279">
        <f t="shared" si="20"/>
        <v>0.62857142857142856</v>
      </c>
      <c r="G31" s="279">
        <f t="shared" si="21"/>
        <v>10.857142857142858</v>
      </c>
      <c r="H31" s="278">
        <f t="shared" si="2"/>
        <v>0.54857142857142849</v>
      </c>
      <c r="I31" s="278">
        <f t="shared" si="3"/>
        <v>0.18364</v>
      </c>
      <c r="J31" s="278">
        <f t="shared" si="4"/>
        <v>0.19285714285714287</v>
      </c>
      <c r="K31" s="278">
        <f t="shared" si="5"/>
        <v>4.0165714285714284E-2</v>
      </c>
      <c r="L31" s="278">
        <f t="shared" si="6"/>
        <v>3.4742857142857145E-2</v>
      </c>
      <c r="M31" s="278">
        <f t="shared" si="22"/>
        <v>0.99997714285714279</v>
      </c>
      <c r="N31" s="278">
        <f>M31/(1+Inputs!$B$3)^('Reduced Crashes'!B31-Inputs!$B$4)</f>
        <v>0.41495496298687157</v>
      </c>
      <c r="P31" s="14">
        <f t="shared" si="25"/>
        <v>2033</v>
      </c>
      <c r="Q31" s="279">
        <f t="shared" si="7"/>
        <v>0.12</v>
      </c>
      <c r="R31" s="279">
        <f t="shared" si="8"/>
        <v>0.12</v>
      </c>
      <c r="S31" s="279">
        <f t="shared" si="9"/>
        <v>1.56</v>
      </c>
      <c r="T31" s="279">
        <f t="shared" si="10"/>
        <v>7.08</v>
      </c>
      <c r="U31" s="279">
        <f t="shared" si="11"/>
        <v>10.44</v>
      </c>
      <c r="V31" s="278">
        <f t="shared" si="12"/>
        <v>1.1519999999999999</v>
      </c>
      <c r="W31" s="278">
        <f t="shared" si="13"/>
        <v>5.5092000000000002E-2</v>
      </c>
      <c r="X31" s="278">
        <f t="shared" si="14"/>
        <v>0.19500000000000001</v>
      </c>
      <c r="Y31" s="278">
        <f t="shared" si="15"/>
        <v>0.45241199999999998</v>
      </c>
      <c r="Z31" s="278">
        <f t="shared" si="16"/>
        <v>3.3408E-2</v>
      </c>
      <c r="AA31" s="278">
        <f t="shared" si="23"/>
        <v>1.887912</v>
      </c>
      <c r="AB31" s="278">
        <f>AA31/(1+Inputs!$B$3)^('Reduced Crashes'!P31-Inputs!$B$4)</f>
        <v>0.73216482312349984</v>
      </c>
    </row>
    <row r="32" spans="2:28">
      <c r="B32" s="14">
        <f t="shared" si="24"/>
        <v>2033</v>
      </c>
      <c r="C32" s="279">
        <f t="shared" si="17"/>
        <v>5.7142857142857141E-2</v>
      </c>
      <c r="D32" s="279">
        <f t="shared" si="18"/>
        <v>0.4</v>
      </c>
      <c r="E32" s="279">
        <f t="shared" si="19"/>
        <v>1.5428571428571429</v>
      </c>
      <c r="F32" s="279">
        <f t="shared" si="20"/>
        <v>0.62857142857142856</v>
      </c>
      <c r="G32" s="279">
        <f t="shared" si="21"/>
        <v>10.857142857142858</v>
      </c>
      <c r="H32" s="278">
        <f t="shared" si="2"/>
        <v>0.54857142857142849</v>
      </c>
      <c r="I32" s="278">
        <f t="shared" si="3"/>
        <v>0.18364</v>
      </c>
      <c r="J32" s="278">
        <f t="shared" si="4"/>
        <v>0.19285714285714287</v>
      </c>
      <c r="K32" s="278">
        <f t="shared" si="5"/>
        <v>4.0165714285714284E-2</v>
      </c>
      <c r="L32" s="278">
        <f t="shared" si="6"/>
        <v>3.4742857142857145E-2</v>
      </c>
      <c r="M32" s="278">
        <f t="shared" si="22"/>
        <v>0.99997714285714279</v>
      </c>
      <c r="N32" s="278">
        <f>M32/(1+Inputs!$B$3)^('Reduced Crashes'!B32-Inputs!$B$4)</f>
        <v>0.38780837662324447</v>
      </c>
      <c r="P32" s="14">
        <f t="shared" si="25"/>
        <v>2034</v>
      </c>
      <c r="Q32" s="279">
        <f t="shared" si="7"/>
        <v>0.12</v>
      </c>
      <c r="R32" s="279">
        <f t="shared" si="8"/>
        <v>0.12</v>
      </c>
      <c r="S32" s="279">
        <f t="shared" si="9"/>
        <v>1.56</v>
      </c>
      <c r="T32" s="279">
        <f t="shared" si="10"/>
        <v>7.08</v>
      </c>
      <c r="U32" s="279">
        <f t="shared" si="11"/>
        <v>10.44</v>
      </c>
      <c r="V32" s="278">
        <f t="shared" si="12"/>
        <v>1.1519999999999999</v>
      </c>
      <c r="W32" s="278">
        <f t="shared" si="13"/>
        <v>5.5092000000000002E-2</v>
      </c>
      <c r="X32" s="278">
        <f t="shared" si="14"/>
        <v>0.19500000000000001</v>
      </c>
      <c r="Y32" s="278">
        <f t="shared" si="15"/>
        <v>0.45241199999999998</v>
      </c>
      <c r="Z32" s="278">
        <f t="shared" si="16"/>
        <v>3.3408E-2</v>
      </c>
      <c r="AA32" s="278">
        <f t="shared" si="23"/>
        <v>1.887912</v>
      </c>
      <c r="AB32" s="278">
        <f>AA32/(1+Inputs!$B$3)^('Reduced Crashes'!P32-Inputs!$B$4)</f>
        <v>0.6842661898350465</v>
      </c>
    </row>
    <row r="33" spans="2:28">
      <c r="B33" s="14">
        <f t="shared" si="24"/>
        <v>2034</v>
      </c>
      <c r="C33" s="279">
        <f t="shared" si="17"/>
        <v>5.7142857142857141E-2</v>
      </c>
      <c r="D33" s="279">
        <f t="shared" si="18"/>
        <v>0.4</v>
      </c>
      <c r="E33" s="279">
        <f t="shared" si="19"/>
        <v>1.5428571428571429</v>
      </c>
      <c r="F33" s="279">
        <f t="shared" si="20"/>
        <v>0.62857142857142856</v>
      </c>
      <c r="G33" s="279">
        <f t="shared" si="21"/>
        <v>10.857142857142858</v>
      </c>
      <c r="H33" s="278">
        <f t="shared" si="2"/>
        <v>0.54857142857142849</v>
      </c>
      <c r="I33" s="278">
        <f t="shared" si="3"/>
        <v>0.18364</v>
      </c>
      <c r="J33" s="278">
        <f t="shared" si="4"/>
        <v>0.19285714285714287</v>
      </c>
      <c r="K33" s="278">
        <f t="shared" si="5"/>
        <v>4.0165714285714284E-2</v>
      </c>
      <c r="L33" s="278">
        <f t="shared" si="6"/>
        <v>3.4742857142857145E-2</v>
      </c>
      <c r="M33" s="278">
        <f t="shared" si="22"/>
        <v>0.99997714285714279</v>
      </c>
      <c r="N33" s="278">
        <f>M33/(1+Inputs!$B$3)^('Reduced Crashes'!B33-Inputs!$B$4)</f>
        <v>0.36243773516191069</v>
      </c>
      <c r="P33" s="14">
        <f t="shared" si="25"/>
        <v>2035</v>
      </c>
      <c r="Q33" s="279">
        <f t="shared" si="7"/>
        <v>0.12</v>
      </c>
      <c r="R33" s="279">
        <f t="shared" si="8"/>
        <v>0.12</v>
      </c>
      <c r="S33" s="279">
        <f t="shared" si="9"/>
        <v>1.56</v>
      </c>
      <c r="T33" s="279">
        <f t="shared" si="10"/>
        <v>7.08</v>
      </c>
      <c r="U33" s="279">
        <f t="shared" si="11"/>
        <v>10.44</v>
      </c>
      <c r="V33" s="278">
        <f t="shared" si="12"/>
        <v>1.1519999999999999</v>
      </c>
      <c r="W33" s="278">
        <f t="shared" si="13"/>
        <v>5.5092000000000002E-2</v>
      </c>
      <c r="X33" s="278">
        <f t="shared" si="14"/>
        <v>0.19500000000000001</v>
      </c>
      <c r="Y33" s="278">
        <f t="shared" si="15"/>
        <v>0.45241199999999998</v>
      </c>
      <c r="Z33" s="278">
        <f t="shared" si="16"/>
        <v>3.3408E-2</v>
      </c>
      <c r="AA33" s="278">
        <f t="shared" si="23"/>
        <v>1.887912</v>
      </c>
      <c r="AB33" s="278">
        <f>AA33/(1+Inputs!$B$3)^('Reduced Crashes'!P33-Inputs!$B$4)</f>
        <v>0.63950111199537074</v>
      </c>
    </row>
    <row r="34" spans="2:28">
      <c r="B34" s="14">
        <f t="shared" si="24"/>
        <v>2035</v>
      </c>
      <c r="C34" s="279">
        <f t="shared" si="17"/>
        <v>5.7142857142857141E-2</v>
      </c>
      <c r="D34" s="279">
        <f t="shared" si="18"/>
        <v>0.4</v>
      </c>
      <c r="E34" s="279">
        <f t="shared" si="19"/>
        <v>1.5428571428571429</v>
      </c>
      <c r="F34" s="279">
        <f t="shared" si="20"/>
        <v>0.62857142857142856</v>
      </c>
      <c r="G34" s="279">
        <f t="shared" si="21"/>
        <v>10.857142857142858</v>
      </c>
      <c r="H34" s="278">
        <f t="shared" si="2"/>
        <v>0.54857142857142849</v>
      </c>
      <c r="I34" s="278">
        <f t="shared" si="3"/>
        <v>0.18364</v>
      </c>
      <c r="J34" s="278">
        <f t="shared" si="4"/>
        <v>0.19285714285714287</v>
      </c>
      <c r="K34" s="278">
        <f t="shared" si="5"/>
        <v>4.0165714285714284E-2</v>
      </c>
      <c r="L34" s="278">
        <f t="shared" si="6"/>
        <v>3.4742857142857145E-2</v>
      </c>
      <c r="M34" s="278">
        <f t="shared" si="22"/>
        <v>0.99997714285714279</v>
      </c>
      <c r="N34" s="278">
        <f>M34/(1+Inputs!$B$3)^('Reduced Crashes'!B34-Inputs!$B$4)</f>
        <v>0.33872685529150537</v>
      </c>
      <c r="P34" s="14">
        <f t="shared" si="25"/>
        <v>2036</v>
      </c>
      <c r="Q34" s="279">
        <f t="shared" si="7"/>
        <v>0.12</v>
      </c>
      <c r="R34" s="279">
        <f t="shared" si="8"/>
        <v>0.12</v>
      </c>
      <c r="S34" s="279">
        <f t="shared" si="9"/>
        <v>1.56</v>
      </c>
      <c r="T34" s="279">
        <f t="shared" si="10"/>
        <v>7.08</v>
      </c>
      <c r="U34" s="279">
        <f t="shared" si="11"/>
        <v>10.44</v>
      </c>
      <c r="V34" s="278">
        <f t="shared" si="12"/>
        <v>1.1519999999999999</v>
      </c>
      <c r="W34" s="278">
        <f t="shared" si="13"/>
        <v>5.5092000000000002E-2</v>
      </c>
      <c r="X34" s="278">
        <f t="shared" si="14"/>
        <v>0.19500000000000001</v>
      </c>
      <c r="Y34" s="278">
        <f t="shared" si="15"/>
        <v>0.45241199999999998</v>
      </c>
      <c r="Z34" s="278">
        <f t="shared" si="16"/>
        <v>3.3408E-2</v>
      </c>
      <c r="AA34" s="278">
        <f t="shared" si="23"/>
        <v>1.887912</v>
      </c>
      <c r="AB34" s="278">
        <f>AA34/(1+Inputs!$B$3)^('Reduced Crashes'!P34-Inputs!$B$4)</f>
        <v>0.59766459064987909</v>
      </c>
    </row>
    <row r="35" spans="2:28">
      <c r="B35" s="14">
        <f t="shared" si="24"/>
        <v>2036</v>
      </c>
      <c r="C35" s="279">
        <f t="shared" si="17"/>
        <v>5.7142857142857141E-2</v>
      </c>
      <c r="D35" s="279">
        <f t="shared" si="18"/>
        <v>0.4</v>
      </c>
      <c r="E35" s="279">
        <f t="shared" si="19"/>
        <v>1.5428571428571429</v>
      </c>
      <c r="F35" s="279">
        <f t="shared" si="20"/>
        <v>0.62857142857142856</v>
      </c>
      <c r="G35" s="279">
        <f t="shared" si="21"/>
        <v>10.857142857142858</v>
      </c>
      <c r="H35" s="278">
        <f t="shared" si="2"/>
        <v>0.54857142857142849</v>
      </c>
      <c r="I35" s="278">
        <f t="shared" si="3"/>
        <v>0.18364</v>
      </c>
      <c r="J35" s="278">
        <f t="shared" si="4"/>
        <v>0.19285714285714287</v>
      </c>
      <c r="K35" s="278">
        <f t="shared" si="5"/>
        <v>4.0165714285714284E-2</v>
      </c>
      <c r="L35" s="278">
        <f t="shared" si="6"/>
        <v>3.4742857142857145E-2</v>
      </c>
      <c r="M35" s="278">
        <f t="shared" si="22"/>
        <v>0.99997714285714279</v>
      </c>
      <c r="N35" s="278">
        <f>M35/(1+Inputs!$B$3)^('Reduced Crashes'!B35-Inputs!$B$4)</f>
        <v>0.3165671544780424</v>
      </c>
      <c r="P35" s="14">
        <f t="shared" si="25"/>
        <v>2037</v>
      </c>
      <c r="Q35" s="279">
        <f t="shared" si="7"/>
        <v>0.12</v>
      </c>
      <c r="R35" s="279">
        <f t="shared" si="8"/>
        <v>0.12</v>
      </c>
      <c r="S35" s="279">
        <f t="shared" si="9"/>
        <v>1.56</v>
      </c>
      <c r="T35" s="279">
        <f t="shared" si="10"/>
        <v>7.08</v>
      </c>
      <c r="U35" s="279">
        <f t="shared" si="11"/>
        <v>10.44</v>
      </c>
      <c r="V35" s="278">
        <f t="shared" si="12"/>
        <v>1.1519999999999999</v>
      </c>
      <c r="W35" s="278">
        <f t="shared" si="13"/>
        <v>5.5092000000000002E-2</v>
      </c>
      <c r="X35" s="278">
        <f t="shared" si="14"/>
        <v>0.19500000000000001</v>
      </c>
      <c r="Y35" s="278">
        <f t="shared" si="15"/>
        <v>0.45241199999999998</v>
      </c>
      <c r="Z35" s="278">
        <f t="shared" si="16"/>
        <v>3.3408E-2</v>
      </c>
      <c r="AA35" s="278">
        <f t="shared" si="23"/>
        <v>1.887912</v>
      </c>
      <c r="AB35" s="278">
        <f>AA35/(1+Inputs!$B$3)^('Reduced Crashes'!P35-Inputs!$B$4)</f>
        <v>0.55856503799054125</v>
      </c>
    </row>
    <row r="36" spans="2:28">
      <c r="B36" s="14">
        <f t="shared" si="24"/>
        <v>2037</v>
      </c>
      <c r="C36" s="279">
        <f t="shared" si="17"/>
        <v>5.7142857142857141E-2</v>
      </c>
      <c r="D36" s="279">
        <f t="shared" si="18"/>
        <v>0.4</v>
      </c>
      <c r="E36" s="279">
        <f t="shared" si="19"/>
        <v>1.5428571428571429</v>
      </c>
      <c r="F36" s="279">
        <f t="shared" si="20"/>
        <v>0.62857142857142856</v>
      </c>
      <c r="G36" s="279">
        <f t="shared" si="21"/>
        <v>10.857142857142858</v>
      </c>
      <c r="H36" s="278">
        <f t="shared" si="2"/>
        <v>0.54857142857142849</v>
      </c>
      <c r="I36" s="278">
        <f t="shared" si="3"/>
        <v>0.18364</v>
      </c>
      <c r="J36" s="278">
        <f t="shared" si="4"/>
        <v>0.19285714285714287</v>
      </c>
      <c r="K36" s="278">
        <f t="shared" si="5"/>
        <v>4.0165714285714284E-2</v>
      </c>
      <c r="L36" s="278">
        <f t="shared" si="6"/>
        <v>3.4742857142857145E-2</v>
      </c>
      <c r="M36" s="278">
        <f t="shared" si="22"/>
        <v>0.99997714285714279</v>
      </c>
      <c r="N36" s="278">
        <f>M36/(1+Inputs!$B$3)^('Reduced Crashes'!B36-Inputs!$B$4)</f>
        <v>0.29585715371779664</v>
      </c>
      <c r="P36" s="14">
        <f t="shared" si="25"/>
        <v>2038</v>
      </c>
      <c r="Q36" s="279">
        <f t="shared" si="7"/>
        <v>0.12</v>
      </c>
      <c r="R36" s="279">
        <f t="shared" si="8"/>
        <v>0.12</v>
      </c>
      <c r="S36" s="279">
        <f t="shared" si="9"/>
        <v>1.56</v>
      </c>
      <c r="T36" s="279">
        <f t="shared" si="10"/>
        <v>7.08</v>
      </c>
      <c r="U36" s="279">
        <f t="shared" si="11"/>
        <v>10.44</v>
      </c>
      <c r="V36" s="278">
        <f t="shared" si="12"/>
        <v>1.1519999999999999</v>
      </c>
      <c r="W36" s="278">
        <f t="shared" si="13"/>
        <v>5.5092000000000002E-2</v>
      </c>
      <c r="X36" s="278">
        <f t="shared" si="14"/>
        <v>0.19500000000000001</v>
      </c>
      <c r="Y36" s="278">
        <f t="shared" si="15"/>
        <v>0.45241199999999998</v>
      </c>
      <c r="Z36" s="278">
        <f t="shared" si="16"/>
        <v>3.3408E-2</v>
      </c>
      <c r="AA36" s="278">
        <f t="shared" si="23"/>
        <v>1.887912</v>
      </c>
      <c r="AB36" s="278">
        <f>AA36/(1+Inputs!$B$3)^('Reduced Crashes'!P36-Inputs!$B$4)</f>
        <v>0.52202339999115999</v>
      </c>
    </row>
    <row r="37" spans="2:28">
      <c r="B37" s="14">
        <f t="shared" si="24"/>
        <v>2038</v>
      </c>
      <c r="C37" s="279">
        <f t="shared" si="17"/>
        <v>5.7142857142857141E-2</v>
      </c>
      <c r="D37" s="279">
        <f t="shared" si="18"/>
        <v>0.4</v>
      </c>
      <c r="E37" s="279">
        <f t="shared" si="19"/>
        <v>1.5428571428571429</v>
      </c>
      <c r="F37" s="279">
        <f t="shared" si="20"/>
        <v>0.62857142857142856</v>
      </c>
      <c r="G37" s="279">
        <f t="shared" si="21"/>
        <v>10.857142857142858</v>
      </c>
      <c r="H37" s="278">
        <f t="shared" si="2"/>
        <v>0.54857142857142849</v>
      </c>
      <c r="I37" s="278">
        <f t="shared" si="3"/>
        <v>0.18364</v>
      </c>
      <c r="J37" s="278">
        <f t="shared" si="4"/>
        <v>0.19285714285714287</v>
      </c>
      <c r="K37" s="278">
        <f t="shared" si="5"/>
        <v>4.0165714285714284E-2</v>
      </c>
      <c r="L37" s="278">
        <f t="shared" si="6"/>
        <v>3.4742857142857145E-2</v>
      </c>
      <c r="M37" s="278">
        <f t="shared" si="22"/>
        <v>0.99997714285714279</v>
      </c>
      <c r="N37" s="278">
        <f>M37/(1+Inputs!$B$3)^('Reduced Crashes'!B37-Inputs!$B$4)</f>
        <v>0.27650201282037062</v>
      </c>
      <c r="P37" s="14">
        <f t="shared" si="25"/>
        <v>2039</v>
      </c>
      <c r="Q37" s="279">
        <f t="shared" si="7"/>
        <v>0.12</v>
      </c>
      <c r="R37" s="279">
        <f t="shared" si="8"/>
        <v>0.12</v>
      </c>
      <c r="S37" s="279">
        <f t="shared" si="9"/>
        <v>1.56</v>
      </c>
      <c r="T37" s="279">
        <f t="shared" si="10"/>
        <v>7.08</v>
      </c>
      <c r="U37" s="279">
        <f t="shared" si="11"/>
        <v>10.44</v>
      </c>
      <c r="V37" s="278">
        <f t="shared" si="12"/>
        <v>1.1519999999999999</v>
      </c>
      <c r="W37" s="278">
        <f t="shared" si="13"/>
        <v>5.5092000000000002E-2</v>
      </c>
      <c r="X37" s="278">
        <f t="shared" si="14"/>
        <v>0.19500000000000001</v>
      </c>
      <c r="Y37" s="278">
        <f t="shared" si="15"/>
        <v>0.45241199999999998</v>
      </c>
      <c r="Z37" s="278">
        <f t="shared" si="16"/>
        <v>3.3408E-2</v>
      </c>
      <c r="AA37" s="278">
        <f t="shared" si="23"/>
        <v>1.887912</v>
      </c>
      <c r="AB37" s="278">
        <f>AA37/(1+Inputs!$B$3)^('Reduced Crashes'!P37-Inputs!$B$4)</f>
        <v>0.48787233644033651</v>
      </c>
    </row>
    <row r="38" spans="2:28">
      <c r="B38" s="14">
        <f t="shared" si="24"/>
        <v>2039</v>
      </c>
      <c r="C38" s="279">
        <f t="shared" si="17"/>
        <v>5.7142857142857141E-2</v>
      </c>
      <c r="D38" s="279">
        <f t="shared" si="18"/>
        <v>0.4</v>
      </c>
      <c r="E38" s="279">
        <f t="shared" si="19"/>
        <v>1.5428571428571429</v>
      </c>
      <c r="F38" s="279">
        <f t="shared" si="20"/>
        <v>0.62857142857142856</v>
      </c>
      <c r="G38" s="279">
        <f t="shared" si="21"/>
        <v>10.857142857142858</v>
      </c>
      <c r="H38" s="278">
        <f t="shared" si="2"/>
        <v>0.54857142857142849</v>
      </c>
      <c r="I38" s="278">
        <f t="shared" si="3"/>
        <v>0.18364</v>
      </c>
      <c r="J38" s="278">
        <f t="shared" si="4"/>
        <v>0.19285714285714287</v>
      </c>
      <c r="K38" s="278">
        <f t="shared" si="5"/>
        <v>4.0165714285714284E-2</v>
      </c>
      <c r="L38" s="278">
        <f t="shared" si="6"/>
        <v>3.4742857142857145E-2</v>
      </c>
      <c r="M38" s="278">
        <f t="shared" si="22"/>
        <v>0.99997714285714279</v>
      </c>
      <c r="N38" s="278">
        <f>M38/(1+Inputs!$B$3)^('Reduced Crashes'!B38-Inputs!$B$4)</f>
        <v>0.25841309609380436</v>
      </c>
      <c r="P38" s="14">
        <f t="shared" si="25"/>
        <v>2040</v>
      </c>
      <c r="Q38" s="279">
        <f t="shared" si="7"/>
        <v>0.12</v>
      </c>
      <c r="R38" s="279">
        <f t="shared" si="8"/>
        <v>0.12</v>
      </c>
      <c r="S38" s="279">
        <f t="shared" si="9"/>
        <v>1.56</v>
      </c>
      <c r="T38" s="279">
        <f t="shared" si="10"/>
        <v>7.08</v>
      </c>
      <c r="U38" s="279">
        <f t="shared" si="11"/>
        <v>10.44</v>
      </c>
      <c r="V38" s="278">
        <f t="shared" si="12"/>
        <v>1.1519999999999999</v>
      </c>
      <c r="W38" s="278">
        <f t="shared" si="13"/>
        <v>5.5092000000000002E-2</v>
      </c>
      <c r="X38" s="278">
        <f t="shared" si="14"/>
        <v>0.19500000000000001</v>
      </c>
      <c r="Y38" s="278">
        <f t="shared" si="15"/>
        <v>0.45241199999999998</v>
      </c>
      <c r="Z38" s="278">
        <f t="shared" si="16"/>
        <v>3.3408E-2</v>
      </c>
      <c r="AA38" s="278">
        <f t="shared" si="23"/>
        <v>1.887912</v>
      </c>
      <c r="AB38" s="278">
        <f>AA38/(1+Inputs!$B$3)^('Reduced Crashes'!P38-Inputs!$B$4)</f>
        <v>0.45595545461713688</v>
      </c>
    </row>
    <row r="39" spans="2:28">
      <c r="B39" s="14">
        <f>B38+1</f>
        <v>2040</v>
      </c>
      <c r="C39" s="279">
        <f t="shared" si="17"/>
        <v>5.7142857142857141E-2</v>
      </c>
      <c r="D39" s="279">
        <f t="shared" si="18"/>
        <v>0.4</v>
      </c>
      <c r="E39" s="279">
        <f t="shared" si="19"/>
        <v>1.5428571428571429</v>
      </c>
      <c r="F39" s="279">
        <f t="shared" si="20"/>
        <v>0.62857142857142856</v>
      </c>
      <c r="G39" s="279">
        <f t="shared" si="21"/>
        <v>10.857142857142858</v>
      </c>
      <c r="H39" s="278">
        <f t="shared" si="2"/>
        <v>0.54857142857142849</v>
      </c>
      <c r="I39" s="278">
        <f t="shared" si="3"/>
        <v>0.18364</v>
      </c>
      <c r="J39" s="278">
        <f t="shared" si="4"/>
        <v>0.19285714285714287</v>
      </c>
      <c r="K39" s="278">
        <f t="shared" si="5"/>
        <v>4.0165714285714284E-2</v>
      </c>
      <c r="L39" s="278">
        <f t="shared" si="6"/>
        <v>3.4742857142857145E-2</v>
      </c>
      <c r="M39" s="278">
        <f t="shared" si="22"/>
        <v>0.99997714285714279</v>
      </c>
      <c r="N39" s="278">
        <f>M39/(1+Inputs!$B$3)^('Reduced Crashes'!B39-Inputs!$B$4)</f>
        <v>0.2415075664428078</v>
      </c>
      <c r="P39" s="14">
        <f>P38+1</f>
        <v>2041</v>
      </c>
      <c r="Q39" s="279">
        <f t="shared" si="7"/>
        <v>0.12</v>
      </c>
      <c r="R39" s="279">
        <f t="shared" si="8"/>
        <v>0.12</v>
      </c>
      <c r="S39" s="279">
        <f t="shared" si="9"/>
        <v>1.56</v>
      </c>
      <c r="T39" s="279">
        <f t="shared" si="10"/>
        <v>7.08</v>
      </c>
      <c r="U39" s="279">
        <f t="shared" si="11"/>
        <v>10.44</v>
      </c>
      <c r="V39" s="278">
        <f t="shared" si="12"/>
        <v>1.1519999999999999</v>
      </c>
      <c r="W39" s="278">
        <f t="shared" si="13"/>
        <v>5.5092000000000002E-2</v>
      </c>
      <c r="X39" s="278">
        <f t="shared" si="14"/>
        <v>0.19500000000000001</v>
      </c>
      <c r="Y39" s="278">
        <f t="shared" si="15"/>
        <v>0.45241199999999998</v>
      </c>
      <c r="Z39" s="278">
        <f t="shared" si="16"/>
        <v>3.3408E-2</v>
      </c>
      <c r="AA39" s="278">
        <f t="shared" si="23"/>
        <v>1.887912</v>
      </c>
      <c r="AB39" s="278">
        <f>AA39/(1+Inputs!$B$3)^('Reduced Crashes'!P39-Inputs!$B$4)</f>
        <v>0.42612659310012796</v>
      </c>
    </row>
    <row r="40" spans="2:28">
      <c r="B40" s="14">
        <f t="shared" si="24"/>
        <v>2041</v>
      </c>
      <c r="C40" s="279">
        <f t="shared" si="17"/>
        <v>5.7142857142857141E-2</v>
      </c>
      <c r="D40" s="279">
        <f t="shared" si="18"/>
        <v>0.4</v>
      </c>
      <c r="E40" s="279">
        <f t="shared" si="19"/>
        <v>1.5428571428571429</v>
      </c>
      <c r="F40" s="279">
        <f t="shared" si="20"/>
        <v>0.62857142857142856</v>
      </c>
      <c r="G40" s="279">
        <f t="shared" si="21"/>
        <v>10.857142857142858</v>
      </c>
      <c r="H40" s="278">
        <f t="shared" si="2"/>
        <v>0.54857142857142849</v>
      </c>
      <c r="I40" s="278">
        <f t="shared" si="3"/>
        <v>0.18364</v>
      </c>
      <c r="J40" s="278">
        <f t="shared" si="4"/>
        <v>0.19285714285714287</v>
      </c>
      <c r="K40" s="278">
        <f t="shared" si="5"/>
        <v>4.0165714285714284E-2</v>
      </c>
      <c r="L40" s="278">
        <f t="shared" si="6"/>
        <v>3.4742857142857145E-2</v>
      </c>
      <c r="M40" s="278">
        <f t="shared" si="22"/>
        <v>0.99997714285714279</v>
      </c>
      <c r="N40" s="278">
        <f>M40/(1+Inputs!$B$3)^('Reduced Crashes'!B40-Inputs!$B$4)</f>
        <v>0.22570800602131572</v>
      </c>
      <c r="P40" s="14">
        <f t="shared" si="25"/>
        <v>2042</v>
      </c>
      <c r="Q40" s="279">
        <f t="shared" si="7"/>
        <v>0.12</v>
      </c>
      <c r="R40" s="279">
        <f t="shared" si="8"/>
        <v>0.12</v>
      </c>
      <c r="S40" s="279">
        <f t="shared" si="9"/>
        <v>1.56</v>
      </c>
      <c r="T40" s="279">
        <f t="shared" si="10"/>
        <v>7.08</v>
      </c>
      <c r="U40" s="279">
        <f t="shared" si="11"/>
        <v>10.44</v>
      </c>
      <c r="V40" s="278">
        <f t="shared" si="12"/>
        <v>1.1519999999999999</v>
      </c>
      <c r="W40" s="278">
        <f t="shared" si="13"/>
        <v>5.5092000000000002E-2</v>
      </c>
      <c r="X40" s="278">
        <f t="shared" si="14"/>
        <v>0.19500000000000001</v>
      </c>
      <c r="Y40" s="278">
        <f t="shared" si="15"/>
        <v>0.45241199999999998</v>
      </c>
      <c r="Z40" s="278">
        <f t="shared" si="16"/>
        <v>3.3408E-2</v>
      </c>
      <c r="AA40" s="278">
        <f t="shared" si="23"/>
        <v>1.887912</v>
      </c>
      <c r="AB40" s="278">
        <f>AA40/(1+Inputs!$B$3)^('Reduced Crashes'!P40-Inputs!$B$4)</f>
        <v>0.39824915243002612</v>
      </c>
    </row>
    <row r="41" spans="2:28">
      <c r="B41" s="14">
        <f t="shared" si="24"/>
        <v>2042</v>
      </c>
      <c r="C41" s="279">
        <f t="shared" si="17"/>
        <v>5.7142857142857141E-2</v>
      </c>
      <c r="D41" s="279">
        <f t="shared" si="18"/>
        <v>0.4</v>
      </c>
      <c r="E41" s="279">
        <f t="shared" si="19"/>
        <v>1.5428571428571429</v>
      </c>
      <c r="F41" s="279">
        <f t="shared" si="20"/>
        <v>0.62857142857142856</v>
      </c>
      <c r="G41" s="279">
        <f t="shared" si="21"/>
        <v>10.857142857142858</v>
      </c>
      <c r="H41" s="278">
        <f t="shared" si="2"/>
        <v>0.54857142857142849</v>
      </c>
      <c r="I41" s="278">
        <f t="shared" si="3"/>
        <v>0.18364</v>
      </c>
      <c r="J41" s="278">
        <f t="shared" si="4"/>
        <v>0.19285714285714287</v>
      </c>
      <c r="K41" s="278">
        <f t="shared" si="5"/>
        <v>4.0165714285714284E-2</v>
      </c>
      <c r="L41" s="278">
        <f t="shared" si="6"/>
        <v>3.4742857142857145E-2</v>
      </c>
      <c r="M41" s="278">
        <f t="shared" si="22"/>
        <v>0.99997714285714279</v>
      </c>
      <c r="N41" s="278">
        <f>M41/(1+Inputs!$B$3)^('Reduced Crashes'!B41-Inputs!$B$4)</f>
        <v>0.2109420617021642</v>
      </c>
      <c r="P41" s="14">
        <f t="shared" si="25"/>
        <v>2043</v>
      </c>
      <c r="Q41" s="279">
        <f t="shared" si="7"/>
        <v>0.12</v>
      </c>
      <c r="R41" s="279">
        <f t="shared" si="8"/>
        <v>0.12</v>
      </c>
      <c r="S41" s="279">
        <f t="shared" si="9"/>
        <v>1.56</v>
      </c>
      <c r="T41" s="279">
        <f t="shared" si="10"/>
        <v>7.08</v>
      </c>
      <c r="U41" s="279">
        <f t="shared" si="11"/>
        <v>10.44</v>
      </c>
      <c r="V41" s="278">
        <f t="shared" si="12"/>
        <v>1.1519999999999999</v>
      </c>
      <c r="W41" s="278">
        <f t="shared" si="13"/>
        <v>5.5092000000000002E-2</v>
      </c>
      <c r="X41" s="278">
        <f t="shared" si="14"/>
        <v>0.19500000000000001</v>
      </c>
      <c r="Y41" s="278">
        <f t="shared" si="15"/>
        <v>0.45241199999999998</v>
      </c>
      <c r="Z41" s="278">
        <f t="shared" si="16"/>
        <v>3.3408E-2</v>
      </c>
      <c r="AA41" s="278">
        <f t="shared" si="23"/>
        <v>1.887912</v>
      </c>
      <c r="AB41" s="278">
        <f>AA41/(1+Inputs!$B$3)^('Reduced Crashes'!P41-Inputs!$B$4)</f>
        <v>0.37219546956077204</v>
      </c>
    </row>
    <row r="42" spans="2:28">
      <c r="B42" s="14">
        <f t="shared" si="24"/>
        <v>2043</v>
      </c>
      <c r="C42" s="279">
        <f t="shared" si="17"/>
        <v>5.7142857142857141E-2</v>
      </c>
      <c r="D42" s="279">
        <f t="shared" si="18"/>
        <v>0.4</v>
      </c>
      <c r="E42" s="279">
        <f t="shared" si="19"/>
        <v>1.5428571428571429</v>
      </c>
      <c r="F42" s="279">
        <f t="shared" si="20"/>
        <v>0.62857142857142856</v>
      </c>
      <c r="G42" s="279">
        <f t="shared" si="21"/>
        <v>10.857142857142858</v>
      </c>
      <c r="H42" s="278">
        <f t="shared" si="2"/>
        <v>0.54857142857142849</v>
      </c>
      <c r="I42" s="278">
        <f t="shared" si="3"/>
        <v>0.18364</v>
      </c>
      <c r="J42" s="278">
        <f t="shared" si="4"/>
        <v>0.19285714285714287</v>
      </c>
      <c r="K42" s="278">
        <f t="shared" si="5"/>
        <v>4.0165714285714284E-2</v>
      </c>
      <c r="L42" s="278">
        <f t="shared" si="6"/>
        <v>3.4742857142857145E-2</v>
      </c>
      <c r="M42" s="278">
        <f t="shared" si="22"/>
        <v>0.99997714285714279</v>
      </c>
      <c r="N42" s="278">
        <f>M42/(1+Inputs!$B$3)^('Reduced Crashes'!B42-Inputs!$B$4)</f>
        <v>0.19714211374034038</v>
      </c>
      <c r="P42" s="14">
        <f t="shared" si="25"/>
        <v>2044</v>
      </c>
      <c r="Q42" s="279">
        <f t="shared" si="7"/>
        <v>0.12</v>
      </c>
      <c r="R42" s="279">
        <f t="shared" si="8"/>
        <v>0.12</v>
      </c>
      <c r="S42" s="279">
        <f t="shared" si="9"/>
        <v>1.56</v>
      </c>
      <c r="T42" s="279">
        <f t="shared" si="10"/>
        <v>7.08</v>
      </c>
      <c r="U42" s="279">
        <f t="shared" si="11"/>
        <v>10.44</v>
      </c>
      <c r="V42" s="278">
        <f t="shared" si="12"/>
        <v>1.1519999999999999</v>
      </c>
      <c r="W42" s="278">
        <f t="shared" si="13"/>
        <v>5.5092000000000002E-2</v>
      </c>
      <c r="X42" s="278">
        <f t="shared" si="14"/>
        <v>0.19500000000000001</v>
      </c>
      <c r="Y42" s="278">
        <f t="shared" si="15"/>
        <v>0.45241199999999998</v>
      </c>
      <c r="Z42" s="278">
        <f t="shared" si="16"/>
        <v>3.3408E-2</v>
      </c>
      <c r="AA42" s="278">
        <f t="shared" si="23"/>
        <v>1.887912</v>
      </c>
      <c r="AB42" s="278">
        <f>AA42/(1+Inputs!$B$3)^('Reduced Crashes'!P42-Inputs!$B$4)</f>
        <v>0.34784623323436636</v>
      </c>
    </row>
    <row r="43" spans="2:28" s="134" customFormat="1">
      <c r="B43" s="14">
        <f t="shared" si="24"/>
        <v>2044</v>
      </c>
      <c r="C43" s="279">
        <f t="shared" si="17"/>
        <v>5.7142857142857141E-2</v>
      </c>
      <c r="D43" s="279">
        <f t="shared" si="18"/>
        <v>0.4</v>
      </c>
      <c r="E43" s="279">
        <f t="shared" si="19"/>
        <v>1.5428571428571429</v>
      </c>
      <c r="F43" s="279">
        <f t="shared" si="20"/>
        <v>0.62857142857142856</v>
      </c>
      <c r="G43" s="279">
        <f t="shared" si="21"/>
        <v>10.857142857142858</v>
      </c>
      <c r="H43" s="278">
        <f t="shared" si="2"/>
        <v>0.54857142857142849</v>
      </c>
      <c r="I43" s="278">
        <f t="shared" si="3"/>
        <v>0.18364</v>
      </c>
      <c r="J43" s="278">
        <f t="shared" si="4"/>
        <v>0.19285714285714287</v>
      </c>
      <c r="K43" s="278">
        <f t="shared" si="5"/>
        <v>4.0165714285714284E-2</v>
      </c>
      <c r="L43" s="278">
        <f t="shared" si="6"/>
        <v>3.4742857142857145E-2</v>
      </c>
      <c r="M43" s="278">
        <f t="shared" si="22"/>
        <v>0.99997714285714279</v>
      </c>
      <c r="N43" s="278">
        <f>M43/(1+Inputs!$B$3)^('Reduced Crashes'!B43-Inputs!$B$4)</f>
        <v>0.18424496611246763</v>
      </c>
      <c r="P43" s="14">
        <f t="shared" si="25"/>
        <v>2045</v>
      </c>
      <c r="Q43" s="279">
        <f t="shared" si="7"/>
        <v>0.12</v>
      </c>
      <c r="R43" s="279">
        <f t="shared" si="8"/>
        <v>0.12</v>
      </c>
      <c r="S43" s="279">
        <f t="shared" si="9"/>
        <v>1.56</v>
      </c>
      <c r="T43" s="279">
        <f t="shared" si="10"/>
        <v>7.08</v>
      </c>
      <c r="U43" s="279">
        <f t="shared" si="11"/>
        <v>10.44</v>
      </c>
      <c r="V43" s="278">
        <f t="shared" si="12"/>
        <v>1.1519999999999999</v>
      </c>
      <c r="W43" s="278">
        <f t="shared" si="13"/>
        <v>5.5092000000000002E-2</v>
      </c>
      <c r="X43" s="278">
        <f t="shared" si="14"/>
        <v>0.19500000000000001</v>
      </c>
      <c r="Y43" s="278">
        <f t="shared" si="15"/>
        <v>0.45241199999999998</v>
      </c>
      <c r="Z43" s="278">
        <f t="shared" si="16"/>
        <v>3.3408E-2</v>
      </c>
      <c r="AA43" s="278">
        <f t="shared" si="23"/>
        <v>1.887912</v>
      </c>
      <c r="AB43" s="278">
        <f>AA43/(1+Inputs!$B$3)^('Reduced Crashes'!P43-Inputs!$B$4)</f>
        <v>0.32508993760221161</v>
      </c>
    </row>
    <row r="44" spans="2:28" s="134" customFormat="1">
      <c r="B44" s="14">
        <f t="shared" si="24"/>
        <v>2045</v>
      </c>
      <c r="C44" s="279">
        <f t="shared" si="17"/>
        <v>5.7142857142857141E-2</v>
      </c>
      <c r="D44" s="279">
        <f t="shared" si="18"/>
        <v>0.4</v>
      </c>
      <c r="E44" s="279">
        <f t="shared" si="19"/>
        <v>1.5428571428571429</v>
      </c>
      <c r="F44" s="279">
        <f t="shared" si="20"/>
        <v>0.62857142857142856</v>
      </c>
      <c r="G44" s="279">
        <f t="shared" si="21"/>
        <v>10.857142857142858</v>
      </c>
      <c r="H44" s="278">
        <f t="shared" si="2"/>
        <v>0.54857142857142849</v>
      </c>
      <c r="I44" s="278">
        <f t="shared" si="3"/>
        <v>0.18364</v>
      </c>
      <c r="J44" s="278">
        <f t="shared" si="4"/>
        <v>0.19285714285714287</v>
      </c>
      <c r="K44" s="278">
        <f t="shared" si="5"/>
        <v>4.0165714285714284E-2</v>
      </c>
      <c r="L44" s="278">
        <f t="shared" si="6"/>
        <v>3.4742857142857145E-2</v>
      </c>
      <c r="M44" s="278">
        <f t="shared" si="22"/>
        <v>0.99997714285714279</v>
      </c>
      <c r="N44" s="278">
        <f>M44/(1+Inputs!$B$3)^('Reduced Crashes'!B44-Inputs!$B$4)</f>
        <v>0.17219155711445575</v>
      </c>
      <c r="P44" s="14">
        <f t="shared" si="25"/>
        <v>2046</v>
      </c>
      <c r="Q44" s="279">
        <f t="shared" si="7"/>
        <v>0.12</v>
      </c>
      <c r="R44" s="279">
        <f t="shared" si="8"/>
        <v>0.12</v>
      </c>
      <c r="S44" s="279">
        <f t="shared" si="9"/>
        <v>1.56</v>
      </c>
      <c r="T44" s="279">
        <f t="shared" si="10"/>
        <v>7.08</v>
      </c>
      <c r="U44" s="279">
        <f t="shared" si="11"/>
        <v>10.44</v>
      </c>
      <c r="V44" s="278">
        <f t="shared" si="12"/>
        <v>1.1519999999999999</v>
      </c>
      <c r="W44" s="278">
        <f t="shared" si="13"/>
        <v>5.5092000000000002E-2</v>
      </c>
      <c r="X44" s="278">
        <f t="shared" si="14"/>
        <v>0.19500000000000001</v>
      </c>
      <c r="Y44" s="278">
        <f t="shared" si="15"/>
        <v>0.45241199999999998</v>
      </c>
      <c r="Z44" s="278">
        <f t="shared" si="16"/>
        <v>3.3408E-2</v>
      </c>
      <c r="AA44" s="278">
        <f t="shared" si="23"/>
        <v>1.887912</v>
      </c>
      <c r="AB44" s="278">
        <f>AA44/(1+Inputs!$B$3)^('Reduced Crashes'!P44-Inputs!$B$4)</f>
        <v>0.3038223715908519</v>
      </c>
    </row>
    <row r="45" spans="2:28" s="134" customFormat="1">
      <c r="B45" s="14">
        <f t="shared" si="24"/>
        <v>2046</v>
      </c>
      <c r="C45" s="279">
        <f t="shared" si="17"/>
        <v>5.7142857142857141E-2</v>
      </c>
      <c r="D45" s="279">
        <f t="shared" si="18"/>
        <v>0.4</v>
      </c>
      <c r="E45" s="279">
        <f t="shared" si="19"/>
        <v>1.5428571428571429</v>
      </c>
      <c r="F45" s="279">
        <f t="shared" si="20"/>
        <v>0.62857142857142856</v>
      </c>
      <c r="G45" s="279">
        <f t="shared" si="21"/>
        <v>10.857142857142858</v>
      </c>
      <c r="H45" s="278">
        <f t="shared" si="2"/>
        <v>0.54857142857142849</v>
      </c>
      <c r="I45" s="278">
        <f t="shared" si="3"/>
        <v>0.18364</v>
      </c>
      <c r="J45" s="278">
        <f t="shared" si="4"/>
        <v>0.19285714285714287</v>
      </c>
      <c r="K45" s="278">
        <f t="shared" si="5"/>
        <v>4.0165714285714284E-2</v>
      </c>
      <c r="L45" s="278">
        <f t="shared" si="6"/>
        <v>3.4742857142857145E-2</v>
      </c>
      <c r="M45" s="278">
        <f t="shared" si="22"/>
        <v>0.99997714285714279</v>
      </c>
      <c r="N45" s="278">
        <f>M45/(1+Inputs!$B$3)^('Reduced Crashes'!B45-Inputs!$B$4)</f>
        <v>0.16092668889201467</v>
      </c>
      <c r="P45" s="14">
        <f t="shared" si="25"/>
        <v>2047</v>
      </c>
      <c r="Q45" s="279">
        <f t="shared" si="7"/>
        <v>0.12</v>
      </c>
      <c r="R45" s="279">
        <f t="shared" si="8"/>
        <v>0.12</v>
      </c>
      <c r="S45" s="279">
        <f t="shared" si="9"/>
        <v>1.56</v>
      </c>
      <c r="T45" s="279">
        <f t="shared" si="10"/>
        <v>7.08</v>
      </c>
      <c r="U45" s="279">
        <f t="shared" si="11"/>
        <v>10.44</v>
      </c>
      <c r="V45" s="278">
        <f t="shared" si="12"/>
        <v>1.1519999999999999</v>
      </c>
      <c r="W45" s="278">
        <f t="shared" si="13"/>
        <v>5.5092000000000002E-2</v>
      </c>
      <c r="X45" s="278">
        <f t="shared" si="14"/>
        <v>0.19500000000000001</v>
      </c>
      <c r="Y45" s="278">
        <f t="shared" si="15"/>
        <v>0.45241199999999998</v>
      </c>
      <c r="Z45" s="278">
        <f t="shared" si="16"/>
        <v>3.3408E-2</v>
      </c>
      <c r="AA45" s="278">
        <f t="shared" si="23"/>
        <v>1.887912</v>
      </c>
      <c r="AB45" s="278">
        <f>AA45/(1+Inputs!$B$3)^('Reduced Crashes'!P45-Inputs!$B$4)</f>
        <v>0.28394614167369342</v>
      </c>
    </row>
    <row r="46" spans="2:28" s="134" customFormat="1">
      <c r="B46" s="14">
        <f t="shared" si="24"/>
        <v>2047</v>
      </c>
      <c r="C46" s="279">
        <f t="shared" si="17"/>
        <v>5.7142857142857141E-2</v>
      </c>
      <c r="D46" s="279">
        <f t="shared" si="18"/>
        <v>0.4</v>
      </c>
      <c r="E46" s="279">
        <f t="shared" si="19"/>
        <v>1.5428571428571429</v>
      </c>
      <c r="F46" s="279">
        <f t="shared" si="20"/>
        <v>0.62857142857142856</v>
      </c>
      <c r="G46" s="279">
        <f t="shared" si="21"/>
        <v>10.857142857142858</v>
      </c>
      <c r="H46" s="278">
        <f t="shared" si="2"/>
        <v>0.54857142857142849</v>
      </c>
      <c r="I46" s="278">
        <f t="shared" si="3"/>
        <v>0.18364</v>
      </c>
      <c r="J46" s="278">
        <f t="shared" si="4"/>
        <v>0.19285714285714287</v>
      </c>
      <c r="K46" s="278">
        <f t="shared" si="5"/>
        <v>4.0165714285714284E-2</v>
      </c>
      <c r="L46" s="278">
        <f t="shared" si="6"/>
        <v>3.4742857142857145E-2</v>
      </c>
      <c r="M46" s="278">
        <f t="shared" si="22"/>
        <v>0.99997714285714279</v>
      </c>
      <c r="N46" s="278">
        <f>M46/(1+Inputs!$B$3)^('Reduced Crashes'!B46-Inputs!$B$4)</f>
        <v>0.1503987746654343</v>
      </c>
      <c r="P46" s="14">
        <f t="shared" si="25"/>
        <v>2048</v>
      </c>
      <c r="Q46" s="279">
        <f t="shared" si="7"/>
        <v>0.12</v>
      </c>
      <c r="R46" s="279">
        <f t="shared" si="8"/>
        <v>0.12</v>
      </c>
      <c r="S46" s="279">
        <f t="shared" si="9"/>
        <v>1.56</v>
      </c>
      <c r="T46" s="279">
        <f t="shared" si="10"/>
        <v>7.08</v>
      </c>
      <c r="U46" s="279">
        <f t="shared" si="11"/>
        <v>10.44</v>
      </c>
      <c r="V46" s="278">
        <f t="shared" si="12"/>
        <v>1.1519999999999999</v>
      </c>
      <c r="W46" s="278">
        <f t="shared" si="13"/>
        <v>5.5092000000000002E-2</v>
      </c>
      <c r="X46" s="278">
        <f t="shared" si="14"/>
        <v>0.19500000000000001</v>
      </c>
      <c r="Y46" s="278">
        <f t="shared" si="15"/>
        <v>0.45241199999999998</v>
      </c>
      <c r="Z46" s="278">
        <f t="shared" si="16"/>
        <v>3.3408E-2</v>
      </c>
      <c r="AA46" s="278">
        <f t="shared" si="23"/>
        <v>1.887912</v>
      </c>
      <c r="AB46" s="278">
        <f>AA46/(1+Inputs!$B$3)^('Reduced Crashes'!P46-Inputs!$B$4)</f>
        <v>0.26537022586326486</v>
      </c>
    </row>
    <row r="47" spans="2:28" s="134" customFormat="1">
      <c r="B47" s="14">
        <f t="shared" si="24"/>
        <v>2048</v>
      </c>
      <c r="C47" s="279">
        <f t="shared" si="17"/>
        <v>5.7142857142857141E-2</v>
      </c>
      <c r="D47" s="279">
        <f t="shared" si="18"/>
        <v>0.4</v>
      </c>
      <c r="E47" s="279">
        <f t="shared" si="19"/>
        <v>1.5428571428571429</v>
      </c>
      <c r="F47" s="279">
        <f t="shared" si="20"/>
        <v>0.62857142857142856</v>
      </c>
      <c r="G47" s="279">
        <f t="shared" si="21"/>
        <v>10.857142857142858</v>
      </c>
      <c r="H47" s="278">
        <f t="shared" si="2"/>
        <v>0.54857142857142849</v>
      </c>
      <c r="I47" s="278">
        <f t="shared" si="3"/>
        <v>0.18364</v>
      </c>
      <c r="J47" s="278">
        <f t="shared" si="4"/>
        <v>0.19285714285714287</v>
      </c>
      <c r="K47" s="278">
        <f t="shared" si="5"/>
        <v>4.0165714285714284E-2</v>
      </c>
      <c r="L47" s="278">
        <f t="shared" si="6"/>
        <v>3.4742857142857145E-2</v>
      </c>
      <c r="M47" s="278">
        <f t="shared" si="22"/>
        <v>0.99997714285714279</v>
      </c>
      <c r="N47" s="278">
        <f>M47/(1+Inputs!$B$3)^('Reduced Crashes'!B47-Inputs!$B$4)</f>
        <v>0.14055960249106009</v>
      </c>
      <c r="P47" s="14">
        <f t="shared" si="25"/>
        <v>2049</v>
      </c>
      <c r="Q47" s="279">
        <f t="shared" si="7"/>
        <v>0.12</v>
      </c>
      <c r="R47" s="279">
        <f t="shared" si="8"/>
        <v>0.12</v>
      </c>
      <c r="S47" s="279">
        <f t="shared" si="9"/>
        <v>1.56</v>
      </c>
      <c r="T47" s="279">
        <f t="shared" si="10"/>
        <v>7.08</v>
      </c>
      <c r="U47" s="279">
        <f t="shared" si="11"/>
        <v>10.44</v>
      </c>
      <c r="V47" s="278">
        <f t="shared" si="12"/>
        <v>1.1519999999999999</v>
      </c>
      <c r="W47" s="278">
        <f t="shared" si="13"/>
        <v>5.5092000000000002E-2</v>
      </c>
      <c r="X47" s="278">
        <f t="shared" si="14"/>
        <v>0.19500000000000001</v>
      </c>
      <c r="Y47" s="278">
        <f t="shared" si="15"/>
        <v>0.45241199999999998</v>
      </c>
      <c r="Z47" s="278">
        <f t="shared" si="16"/>
        <v>3.3408E-2</v>
      </c>
      <c r="AA47" s="278">
        <f t="shared" si="23"/>
        <v>1.887912</v>
      </c>
      <c r="AB47" s="278">
        <f>AA47/(1+Inputs!$B$3)^('Reduced Crashes'!P47-Inputs!$B$4)</f>
        <v>0.24800955688155596</v>
      </c>
    </row>
    <row r="48" spans="2:28" s="134" customFormat="1">
      <c r="B48" s="14">
        <f t="shared" si="24"/>
        <v>2049</v>
      </c>
      <c r="C48" s="279">
        <f t="shared" si="17"/>
        <v>5.7142857142857141E-2</v>
      </c>
      <c r="D48" s="279">
        <f t="shared" si="18"/>
        <v>0.4</v>
      </c>
      <c r="E48" s="279">
        <f t="shared" si="19"/>
        <v>1.5428571428571429</v>
      </c>
      <c r="F48" s="279">
        <f t="shared" si="20"/>
        <v>0.62857142857142856</v>
      </c>
      <c r="G48" s="279">
        <f t="shared" si="21"/>
        <v>10.857142857142858</v>
      </c>
      <c r="H48" s="278">
        <f t="shared" si="2"/>
        <v>0.54857142857142849</v>
      </c>
      <c r="I48" s="278">
        <f t="shared" si="3"/>
        <v>0.18364</v>
      </c>
      <c r="J48" s="278">
        <f t="shared" si="4"/>
        <v>0.19285714285714287</v>
      </c>
      <c r="K48" s="278">
        <f t="shared" si="5"/>
        <v>4.0165714285714284E-2</v>
      </c>
      <c r="L48" s="278">
        <f t="shared" si="6"/>
        <v>3.4742857142857145E-2</v>
      </c>
      <c r="M48" s="278">
        <f t="shared" si="22"/>
        <v>0.99997714285714279</v>
      </c>
      <c r="N48" s="278">
        <f>M48/(1+Inputs!$B$3)^('Reduced Crashes'!B48-Inputs!$B$4)</f>
        <v>0.13136411447762628</v>
      </c>
      <c r="P48" s="14">
        <f t="shared" si="25"/>
        <v>2050</v>
      </c>
      <c r="Q48" s="279">
        <f t="shared" si="7"/>
        <v>0.12</v>
      </c>
      <c r="R48" s="279">
        <f t="shared" si="8"/>
        <v>0.12</v>
      </c>
      <c r="S48" s="279">
        <f t="shared" si="9"/>
        <v>1.56</v>
      </c>
      <c r="T48" s="279">
        <f t="shared" si="10"/>
        <v>7.08</v>
      </c>
      <c r="U48" s="279">
        <f t="shared" si="11"/>
        <v>10.44</v>
      </c>
      <c r="V48" s="278">
        <f t="shared" si="12"/>
        <v>1.1519999999999999</v>
      </c>
      <c r="W48" s="278">
        <f t="shared" si="13"/>
        <v>5.5092000000000002E-2</v>
      </c>
      <c r="X48" s="278">
        <f t="shared" si="14"/>
        <v>0.19500000000000001</v>
      </c>
      <c r="Y48" s="278">
        <f t="shared" si="15"/>
        <v>0.45241199999999998</v>
      </c>
      <c r="Z48" s="278">
        <f t="shared" si="16"/>
        <v>3.3408E-2</v>
      </c>
      <c r="AA48" s="278">
        <f t="shared" si="23"/>
        <v>1.887912</v>
      </c>
      <c r="AB48" s="278">
        <f>AA48/(1+Inputs!$B$3)^('Reduced Crashes'!P48-Inputs!$B$4)</f>
        <v>0.23178463259958496</v>
      </c>
    </row>
    <row r="49" spans="2:28" s="134" customFormat="1">
      <c r="B49" s="14">
        <f t="shared" si="24"/>
        <v>2050</v>
      </c>
      <c r="C49" s="279">
        <f t="shared" si="17"/>
        <v>5.7142857142857141E-2</v>
      </c>
      <c r="D49" s="279">
        <f t="shared" si="18"/>
        <v>0.4</v>
      </c>
      <c r="E49" s="279">
        <f t="shared" si="19"/>
        <v>1.5428571428571429</v>
      </c>
      <c r="F49" s="279">
        <f t="shared" si="20"/>
        <v>0.62857142857142856</v>
      </c>
      <c r="G49" s="279">
        <f t="shared" si="21"/>
        <v>10.857142857142858</v>
      </c>
      <c r="H49" s="278">
        <f t="shared" si="2"/>
        <v>0.54857142857142849</v>
      </c>
      <c r="I49" s="278">
        <f t="shared" si="3"/>
        <v>0.18364</v>
      </c>
      <c r="J49" s="278">
        <f t="shared" si="4"/>
        <v>0.19285714285714287</v>
      </c>
      <c r="K49" s="278">
        <f t="shared" si="5"/>
        <v>4.0165714285714284E-2</v>
      </c>
      <c r="L49" s="278">
        <f t="shared" si="6"/>
        <v>3.4742857142857145E-2</v>
      </c>
      <c r="M49" s="278">
        <f t="shared" si="22"/>
        <v>0.99997714285714279</v>
      </c>
      <c r="N49" s="278">
        <f>M49/(1+Inputs!$B$3)^('Reduced Crashes'!B49-Inputs!$B$4)</f>
        <v>0.12277020044637967</v>
      </c>
      <c r="P49" s="14">
        <f t="shared" si="25"/>
        <v>2051</v>
      </c>
      <c r="Q49" s="279">
        <f t="shared" si="7"/>
        <v>0.12</v>
      </c>
      <c r="R49" s="279">
        <f t="shared" si="8"/>
        <v>0.12</v>
      </c>
      <c r="S49" s="279">
        <f t="shared" si="9"/>
        <v>1.56</v>
      </c>
      <c r="T49" s="279">
        <f t="shared" si="10"/>
        <v>7.08</v>
      </c>
      <c r="U49" s="279">
        <f t="shared" si="11"/>
        <v>10.44</v>
      </c>
      <c r="V49" s="278">
        <f t="shared" si="12"/>
        <v>1.1519999999999999</v>
      </c>
      <c r="W49" s="278">
        <f t="shared" si="13"/>
        <v>5.5092000000000002E-2</v>
      </c>
      <c r="X49" s="278">
        <f t="shared" si="14"/>
        <v>0.19500000000000001</v>
      </c>
      <c r="Y49" s="278">
        <f t="shared" si="15"/>
        <v>0.45241199999999998</v>
      </c>
      <c r="Z49" s="278">
        <f t="shared" si="16"/>
        <v>3.3408E-2</v>
      </c>
      <c r="AA49" s="278">
        <f t="shared" si="23"/>
        <v>1.887912</v>
      </c>
      <c r="AB49" s="278">
        <f>AA49/(1+Inputs!$B$3)^('Reduced Crashes'!P49-Inputs!$B$4)</f>
        <v>0.21662115196222897</v>
      </c>
    </row>
    <row r="50" spans="2:28" s="134" customFormat="1">
      <c r="B50" s="14">
        <f t="shared" si="24"/>
        <v>2051</v>
      </c>
      <c r="C50" s="279">
        <f t="shared" si="17"/>
        <v>5.7142857142857141E-2</v>
      </c>
      <c r="D50" s="279">
        <f t="shared" si="18"/>
        <v>0.4</v>
      </c>
      <c r="E50" s="279">
        <f t="shared" si="19"/>
        <v>1.5428571428571429</v>
      </c>
      <c r="F50" s="279">
        <f t="shared" si="20"/>
        <v>0.62857142857142856</v>
      </c>
      <c r="G50" s="279">
        <f t="shared" si="21"/>
        <v>10.857142857142858</v>
      </c>
      <c r="H50" s="278">
        <f t="shared" si="2"/>
        <v>0.54857142857142849</v>
      </c>
      <c r="I50" s="278">
        <f t="shared" si="3"/>
        <v>0.18364</v>
      </c>
      <c r="J50" s="278">
        <f t="shared" si="4"/>
        <v>0.19285714285714287</v>
      </c>
      <c r="K50" s="278">
        <f t="shared" si="5"/>
        <v>4.0165714285714284E-2</v>
      </c>
      <c r="L50" s="278">
        <f t="shared" si="6"/>
        <v>3.4742857142857145E-2</v>
      </c>
      <c r="M50" s="278">
        <f t="shared" si="22"/>
        <v>0.99997714285714279</v>
      </c>
      <c r="N50" s="278">
        <f>M50/(1+Inputs!$B$3)^('Reduced Crashes'!B50-Inputs!$B$4)</f>
        <v>0.11473850509007447</v>
      </c>
      <c r="P50" s="14">
        <f t="shared" si="25"/>
        <v>2052</v>
      </c>
      <c r="Q50" s="279">
        <f t="shared" si="7"/>
        <v>0.12</v>
      </c>
      <c r="R50" s="279">
        <f t="shared" si="8"/>
        <v>0.12</v>
      </c>
      <c r="S50" s="279">
        <f t="shared" si="9"/>
        <v>1.56</v>
      </c>
      <c r="T50" s="279">
        <f t="shared" si="10"/>
        <v>7.08</v>
      </c>
      <c r="U50" s="279">
        <f t="shared" si="11"/>
        <v>10.44</v>
      </c>
      <c r="V50" s="278">
        <f t="shared" si="12"/>
        <v>1.1519999999999999</v>
      </c>
      <c r="W50" s="278">
        <f t="shared" si="13"/>
        <v>5.5092000000000002E-2</v>
      </c>
      <c r="X50" s="278">
        <f t="shared" si="14"/>
        <v>0.19500000000000001</v>
      </c>
      <c r="Y50" s="278">
        <f t="shared" si="15"/>
        <v>0.45241199999999998</v>
      </c>
      <c r="Z50" s="278">
        <f t="shared" si="16"/>
        <v>3.3408E-2</v>
      </c>
      <c r="AA50" s="278">
        <f t="shared" si="23"/>
        <v>1.887912</v>
      </c>
      <c r="AB50" s="278">
        <f>AA50/(1+Inputs!$B$3)^('Reduced Crashes'!P50-Inputs!$B$4)</f>
        <v>0.2024496747310551</v>
      </c>
    </row>
    <row r="51" spans="2:28" s="134" customFormat="1">
      <c r="B51" s="14">
        <f t="shared" si="24"/>
        <v>2052</v>
      </c>
      <c r="C51" s="279">
        <f t="shared" si="17"/>
        <v>5.7142857142857141E-2</v>
      </c>
      <c r="D51" s="279">
        <f t="shared" si="18"/>
        <v>0.4</v>
      </c>
      <c r="E51" s="279">
        <f t="shared" si="19"/>
        <v>1.5428571428571429</v>
      </c>
      <c r="F51" s="279">
        <f t="shared" si="20"/>
        <v>0.62857142857142856</v>
      </c>
      <c r="G51" s="279">
        <f t="shared" si="21"/>
        <v>10.857142857142858</v>
      </c>
      <c r="H51" s="278">
        <f t="shared" si="2"/>
        <v>0.54857142857142849</v>
      </c>
      <c r="I51" s="278">
        <f t="shared" si="3"/>
        <v>0.18364</v>
      </c>
      <c r="J51" s="278">
        <f t="shared" si="4"/>
        <v>0.19285714285714287</v>
      </c>
      <c r="K51" s="278">
        <f t="shared" si="5"/>
        <v>4.0165714285714284E-2</v>
      </c>
      <c r="L51" s="278">
        <f t="shared" si="6"/>
        <v>3.4742857142857145E-2</v>
      </c>
      <c r="M51" s="278">
        <f t="shared" si="22"/>
        <v>0.99997714285714279</v>
      </c>
      <c r="N51" s="278">
        <f>M51/(1+Inputs!$B$3)^('Reduced Crashes'!B51-Inputs!$B$4)</f>
        <v>0.10723224774773314</v>
      </c>
      <c r="P51" s="14">
        <f t="shared" si="25"/>
        <v>2053</v>
      </c>
      <c r="Q51" s="279">
        <f t="shared" si="7"/>
        <v>0.12</v>
      </c>
      <c r="R51" s="279">
        <f t="shared" si="8"/>
        <v>0.12</v>
      </c>
      <c r="S51" s="279">
        <f t="shared" si="9"/>
        <v>1.56</v>
      </c>
      <c r="T51" s="279">
        <f t="shared" si="10"/>
        <v>7.08</v>
      </c>
      <c r="U51" s="279">
        <f t="shared" si="11"/>
        <v>10.44</v>
      </c>
      <c r="V51" s="278">
        <f t="shared" si="12"/>
        <v>1.1519999999999999</v>
      </c>
      <c r="W51" s="278">
        <f t="shared" si="13"/>
        <v>5.5092000000000002E-2</v>
      </c>
      <c r="X51" s="278">
        <f t="shared" si="14"/>
        <v>0.19500000000000001</v>
      </c>
      <c r="Y51" s="278">
        <f t="shared" si="15"/>
        <v>0.45241199999999998</v>
      </c>
      <c r="Z51" s="278">
        <f t="shared" si="16"/>
        <v>3.3408E-2</v>
      </c>
      <c r="AA51" s="278">
        <f t="shared" si="23"/>
        <v>1.887912</v>
      </c>
      <c r="AB51" s="278">
        <f>AA51/(1+Inputs!$B$3)^('Reduced Crashes'!P51-Inputs!$B$4)</f>
        <v>0.1892053034869674</v>
      </c>
    </row>
    <row r="52" spans="2:28" s="134" customFormat="1">
      <c r="B52" s="14">
        <f t="shared" si="24"/>
        <v>2053</v>
      </c>
      <c r="C52" s="279">
        <f t="shared" si="17"/>
        <v>5.7142857142857141E-2</v>
      </c>
      <c r="D52" s="279">
        <f t="shared" si="18"/>
        <v>0.4</v>
      </c>
      <c r="E52" s="279">
        <f t="shared" si="19"/>
        <v>1.5428571428571429</v>
      </c>
      <c r="F52" s="279">
        <f t="shared" si="20"/>
        <v>0.62857142857142856</v>
      </c>
      <c r="G52" s="279">
        <f t="shared" si="21"/>
        <v>10.857142857142858</v>
      </c>
      <c r="H52" s="278">
        <f t="shared" si="2"/>
        <v>0.54857142857142849</v>
      </c>
      <c r="I52" s="278">
        <f t="shared" si="3"/>
        <v>0.18364</v>
      </c>
      <c r="J52" s="278">
        <f t="shared" si="4"/>
        <v>0.19285714285714287</v>
      </c>
      <c r="K52" s="278">
        <f t="shared" si="5"/>
        <v>4.0165714285714284E-2</v>
      </c>
      <c r="L52" s="278">
        <f t="shared" si="6"/>
        <v>3.4742857142857145E-2</v>
      </c>
      <c r="M52" s="278">
        <f t="shared" si="22"/>
        <v>0.99997714285714279</v>
      </c>
      <c r="N52" s="278">
        <f>M52/(1+Inputs!$B$3)^('Reduced Crashes'!B52-Inputs!$B$4)</f>
        <v>0.10021705396984407</v>
      </c>
      <c r="P52" s="14">
        <f t="shared" si="25"/>
        <v>2054</v>
      </c>
      <c r="Q52" s="279">
        <f t="shared" si="7"/>
        <v>0.12</v>
      </c>
      <c r="R52" s="279">
        <f t="shared" si="8"/>
        <v>0.12</v>
      </c>
      <c r="S52" s="279">
        <f t="shared" si="9"/>
        <v>1.56</v>
      </c>
      <c r="T52" s="279">
        <f t="shared" si="10"/>
        <v>7.08</v>
      </c>
      <c r="U52" s="279">
        <f t="shared" si="11"/>
        <v>10.44</v>
      </c>
      <c r="V52" s="278">
        <f t="shared" si="12"/>
        <v>1.1519999999999999</v>
      </c>
      <c r="W52" s="278">
        <f t="shared" si="13"/>
        <v>5.5092000000000002E-2</v>
      </c>
      <c r="X52" s="278">
        <f t="shared" si="14"/>
        <v>0.19500000000000001</v>
      </c>
      <c r="Y52" s="278">
        <f t="shared" si="15"/>
        <v>0.45241199999999998</v>
      </c>
      <c r="Z52" s="278">
        <f t="shared" si="16"/>
        <v>3.3408E-2</v>
      </c>
      <c r="AA52" s="278">
        <f t="shared" si="23"/>
        <v>1.887912</v>
      </c>
      <c r="AB52" s="278">
        <f>AA52/(1+Inputs!$B$3)^('Reduced Crashes'!P52-Inputs!$B$4)</f>
        <v>0.1768273864364181</v>
      </c>
    </row>
    <row r="53" spans="2:28" s="274" customFormat="1">
      <c r="B53" s="284" t="s">
        <v>0</v>
      </c>
      <c r="C53" s="285">
        <f>SUM(C23:C52)</f>
        <v>1.7142857142857146</v>
      </c>
      <c r="D53" s="285">
        <f t="shared" ref="D53:G53" si="26">SUM(D23:D52)</f>
        <v>12.000000000000005</v>
      </c>
      <c r="E53" s="285">
        <f t="shared" si="26"/>
        <v>46.285714285714313</v>
      </c>
      <c r="F53" s="285">
        <f t="shared" si="26"/>
        <v>18.857142857142854</v>
      </c>
      <c r="G53" s="285">
        <f t="shared" si="26"/>
        <v>325.71428571428561</v>
      </c>
      <c r="H53" s="286">
        <f t="shared" si="2"/>
        <v>16.457142857142859</v>
      </c>
      <c r="I53" s="286">
        <f>D53*$I$8/10^6</f>
        <v>115.20000000000005</v>
      </c>
      <c r="J53" s="286">
        <f>E53*$I$8/10^6</f>
        <v>444.34285714285744</v>
      </c>
      <c r="K53" s="286">
        <f>F53*$I$8/10^6</f>
        <v>181.02857142857141</v>
      </c>
      <c r="L53" s="286">
        <f>G53*$I$8/10^6</f>
        <v>3126.8571428571418</v>
      </c>
      <c r="M53" s="287">
        <f>SUM(M23:M52)</f>
        <v>29.999314285714298</v>
      </c>
      <c r="N53" s="287">
        <f>SUM(N23:N52)</f>
        <v>9.4665817210404892</v>
      </c>
      <c r="P53" s="284" t="s">
        <v>0</v>
      </c>
      <c r="Q53" s="285">
        <f>SUM(Q23:Q52)</f>
        <v>3.6000000000000023</v>
      </c>
      <c r="R53" s="285">
        <f t="shared" ref="R53" si="27">SUM(R23:R52)</f>
        <v>3.6000000000000023</v>
      </c>
      <c r="S53" s="285">
        <f t="shared" ref="S53" si="28">SUM(S23:S52)</f>
        <v>46.800000000000011</v>
      </c>
      <c r="T53" s="285">
        <f t="shared" ref="T53" si="29">SUM(T23:T52)</f>
        <v>212.40000000000012</v>
      </c>
      <c r="U53" s="285">
        <f t="shared" ref="U53" si="30">SUM(U23:U52)</f>
        <v>313.2</v>
      </c>
      <c r="V53" s="286">
        <f t="shared" si="12"/>
        <v>34.560000000000024</v>
      </c>
      <c r="W53" s="286">
        <f>R53*$I$8/10^6</f>
        <v>34.560000000000024</v>
      </c>
      <c r="X53" s="286">
        <f>S53*$I$8/10^6</f>
        <v>449.28000000000014</v>
      </c>
      <c r="Y53" s="286">
        <f>T53*$I$8/10^6</f>
        <v>2039.0400000000011</v>
      </c>
      <c r="Z53" s="286">
        <f>U53*$I$8/10^6</f>
        <v>3006.72</v>
      </c>
      <c r="AA53" s="287">
        <f>SUM(AA23:AA52)</f>
        <v>56.637360000000001</v>
      </c>
      <c r="AB53" s="287">
        <f>SUM(AB23:AB52)</f>
        <v>16.703253966356471</v>
      </c>
    </row>
  </sheetData>
  <sheetProtection password="90DC" sheet="1" objects="1" scenarios="1"/>
  <mergeCells count="6">
    <mergeCell ref="C3:G3"/>
    <mergeCell ref="C4:G4"/>
    <mergeCell ref="H21:N21"/>
    <mergeCell ref="V21:AB21"/>
    <mergeCell ref="P7:Y8"/>
    <mergeCell ref="P3:Y6"/>
  </mergeCell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59999389629810485"/>
  </sheetPr>
  <dimension ref="A1:I73"/>
  <sheetViews>
    <sheetView topLeftCell="A13" zoomScale="85" zoomScaleNormal="85" workbookViewId="0">
      <selection sqref="A1:XFD1048576"/>
    </sheetView>
  </sheetViews>
  <sheetFormatPr defaultColWidth="9.109375" defaultRowHeight="14.4"/>
  <cols>
    <col min="1" max="1" width="23" style="39" bestFit="1" customWidth="1"/>
    <col min="2" max="2" width="14.109375" style="39" customWidth="1"/>
    <col min="3" max="3" width="14.88671875" style="39" bestFit="1" customWidth="1"/>
    <col min="4" max="4" width="18.21875" style="39" customWidth="1"/>
    <col min="5" max="5" width="16.6640625" style="39" customWidth="1"/>
    <col min="6" max="6" width="7" style="39" bestFit="1" customWidth="1"/>
    <col min="7" max="19" width="15" style="39" bestFit="1" customWidth="1"/>
    <col min="20" max="39" width="12.5546875" style="39" customWidth="1"/>
    <col min="40" max="16384" width="9.109375" style="39"/>
  </cols>
  <sheetData>
    <row r="1" spans="1:9">
      <c r="A1" s="1" t="s">
        <v>152</v>
      </c>
    </row>
    <row r="2" spans="1:9">
      <c r="A2" s="1"/>
      <c r="E2" s="152"/>
    </row>
    <row r="3" spans="1:9">
      <c r="A3" s="54">
        <f>Inputs!B28</f>
        <v>42.7</v>
      </c>
      <c r="B3" s="39" t="str">
        <f>Inputs!A28</f>
        <v>Truck Operating Costs per hour (2017$)</v>
      </c>
      <c r="D3" s="27"/>
      <c r="E3" s="152"/>
    </row>
    <row r="4" spans="1:9" s="90" customFormat="1">
      <c r="A4" s="125"/>
      <c r="D4" s="27"/>
      <c r="E4" s="152"/>
    </row>
    <row r="5" spans="1:9" s="90" customFormat="1">
      <c r="A5" s="125"/>
      <c r="B5" s="174"/>
      <c r="D5" s="27"/>
    </row>
    <row r="6" spans="1:9" s="90" customFormat="1">
      <c r="A6" s="90" t="s">
        <v>585</v>
      </c>
      <c r="B6" s="46"/>
      <c r="D6" s="27"/>
      <c r="F6" s="90" t="s">
        <v>580</v>
      </c>
    </row>
    <row r="7" spans="1:9" ht="57.6">
      <c r="A7" s="143" t="s">
        <v>1</v>
      </c>
      <c r="B7" s="144" t="s">
        <v>153</v>
      </c>
      <c r="C7" s="143" t="s">
        <v>154</v>
      </c>
      <c r="D7" s="143" t="s">
        <v>200</v>
      </c>
      <c r="F7" s="143" t="s">
        <v>1</v>
      </c>
      <c r="G7" s="144" t="s">
        <v>153</v>
      </c>
      <c r="H7" s="143" t="s">
        <v>154</v>
      </c>
      <c r="I7" s="143" t="s">
        <v>200</v>
      </c>
    </row>
    <row r="8" spans="1:9">
      <c r="A8" s="120">
        <f>Inputs!$B$8</f>
        <v>2024</v>
      </c>
      <c r="B8" s="9">
        <f>'Travel Time Savings'!B25</f>
        <v>1530.8509871441713</v>
      </c>
      <c r="C8" s="11">
        <f t="shared" ref="C8:C21" si="0">B8*$A$3</f>
        <v>65367.337151056119</v>
      </c>
      <c r="D8" s="11">
        <f>C8/((1+Inputs!$B$3)^($A8-Inputs!$B$4))</f>
        <v>46606.007978352362</v>
      </c>
      <c r="F8" s="120">
        <f>'O&amp;M'!J12</f>
        <v>2025</v>
      </c>
      <c r="G8" s="9">
        <f>'Travel Time Savings'!E63</f>
        <v>2914.7441876038542</v>
      </c>
      <c r="H8" s="11">
        <f t="shared" ref="H8:H27" si="1">G8*$A$3</f>
        <v>124459.57681068458</v>
      </c>
      <c r="I8" s="11">
        <f>H8/((1+Inputs!$B$3)^($F8-Inputs!$B$4))</f>
        <v>82932.671187293614</v>
      </c>
    </row>
    <row r="9" spans="1:9">
      <c r="A9" s="120">
        <f t="shared" ref="A9:A37" si="2">A8+1</f>
        <v>2025</v>
      </c>
      <c r="B9" s="9">
        <f>'Travel Time Savings'!B26</f>
        <v>1553.8137519513336</v>
      </c>
      <c r="C9" s="11">
        <f t="shared" si="0"/>
        <v>66347.847208321953</v>
      </c>
      <c r="D9" s="11">
        <f>C9/((1+Inputs!$B$3)^($A9-Inputs!$B$4))</f>
        <v>44210.37205423144</v>
      </c>
      <c r="F9" s="120">
        <f t="shared" ref="F9:F37" si="3">F8+1</f>
        <v>2026</v>
      </c>
      <c r="G9" s="9">
        <f>'Travel Time Savings'!E64</f>
        <v>2938.6994363398903</v>
      </c>
      <c r="H9" s="11">
        <f t="shared" si="1"/>
        <v>125482.46593171332</v>
      </c>
      <c r="I9" s="11">
        <f>H9/((1+Inputs!$B$3)^($F9-Inputs!$B$4))</f>
        <v>78144.173270016472</v>
      </c>
    </row>
    <row r="10" spans="1:9">
      <c r="A10" s="120">
        <f t="shared" si="2"/>
        <v>2026</v>
      </c>
      <c r="B10" s="9">
        <f>'Travel Time Savings'!B27</f>
        <v>1577.1209582306035</v>
      </c>
      <c r="C10" s="11">
        <f t="shared" si="0"/>
        <v>67343.064916446776</v>
      </c>
      <c r="D10" s="11">
        <f>C10/((1+Inputs!$B$3)^($A10-Inputs!$B$4))</f>
        <v>41937.876294434493</v>
      </c>
      <c r="F10" s="120">
        <f t="shared" si="3"/>
        <v>2027</v>
      </c>
      <c r="G10" s="9">
        <f>'Travel Time Savings'!E65</f>
        <v>2962.8515647693298</v>
      </c>
      <c r="H10" s="11">
        <f t="shared" si="1"/>
        <v>126513.76181565039</v>
      </c>
      <c r="I10" s="11">
        <f>H10/((1+Inputs!$B$3)^($F10-Inputs!$B$4))</f>
        <v>73632.161229481237</v>
      </c>
    </row>
    <row r="11" spans="1:9">
      <c r="A11" s="120">
        <f t="shared" si="2"/>
        <v>2027</v>
      </c>
      <c r="B11" s="9">
        <f>'Travel Time Savings'!B28</f>
        <v>1600.7777726040624</v>
      </c>
      <c r="C11" s="11">
        <f t="shared" si="0"/>
        <v>68353.21089019347</v>
      </c>
      <c r="D11" s="11">
        <f>C11/((1+Inputs!$B$3)^($A11-Inputs!$B$4))</f>
        <v>39782.191064346734</v>
      </c>
      <c r="F11" s="120">
        <f t="shared" si="3"/>
        <v>2028</v>
      </c>
      <c r="G11" s="9">
        <f>'Travel Time Savings'!E66</f>
        <v>2987.2021909765476</v>
      </c>
      <c r="H11" s="11">
        <f t="shared" si="1"/>
        <v>127553.53355469859</v>
      </c>
      <c r="I11" s="11">
        <f>H11/((1+Inputs!$B$3)^($F11-Inputs!$B$4))</f>
        <v>69380.67088623991</v>
      </c>
    </row>
    <row r="12" spans="1:9">
      <c r="A12" s="120">
        <f t="shared" si="2"/>
        <v>2028</v>
      </c>
      <c r="B12" s="9">
        <f>'Travel Time Savings'!B29</f>
        <v>1624.7894391931231</v>
      </c>
      <c r="C12" s="11">
        <f t="shared" si="0"/>
        <v>69378.509053546368</v>
      </c>
      <c r="D12" s="11">
        <f>C12/((1+Inputs!$B$3)^($A12-Inputs!$B$4))</f>
        <v>37737.312084403675</v>
      </c>
      <c r="F12" s="120">
        <f t="shared" si="3"/>
        <v>2029</v>
      </c>
      <c r="G12" s="9">
        <f>'Travel Time Savings'!E67</f>
        <v>3011.7529463443807</v>
      </c>
      <c r="H12" s="11">
        <f t="shared" si="1"/>
        <v>128601.85080890506</v>
      </c>
      <c r="I12" s="11">
        <f>H12/((1+Inputs!$B$3)^($F12-Inputs!$B$4))</f>
        <v>65374.659825921473</v>
      </c>
    </row>
    <row r="13" spans="1:9">
      <c r="A13" s="120">
        <f t="shared" si="2"/>
        <v>2029</v>
      </c>
      <c r="B13" s="9">
        <f>'Travel Time Savings'!B30</f>
        <v>1649.1612807810197</v>
      </c>
      <c r="C13" s="11">
        <f t="shared" si="0"/>
        <v>70419.186689349546</v>
      </c>
      <c r="D13" s="11">
        <f>C13/((1+Inputs!$B$3)^($A13-Inputs!$B$4))</f>
        <v>35797.54370623338</v>
      </c>
      <c r="F13" s="120">
        <f t="shared" si="3"/>
        <v>2030</v>
      </c>
      <c r="G13" s="9">
        <f>'Travel Time Savings'!E68</f>
        <v>3036.5054756634217</v>
      </c>
      <c r="H13" s="11">
        <f t="shared" si="1"/>
        <v>129658.78381082811</v>
      </c>
      <c r="I13" s="11">
        <f>H13/((1+Inputs!$B$3)^($F13-Inputs!$B$4))</f>
        <v>61599.954176899882</v>
      </c>
    </row>
    <row r="14" spans="1:9">
      <c r="A14" s="120">
        <f t="shared" si="2"/>
        <v>2030</v>
      </c>
      <c r="B14" s="9">
        <f>'Travel Time Savings'!B31</f>
        <v>1673.8986999927349</v>
      </c>
      <c r="C14" s="11">
        <f t="shared" si="0"/>
        <v>71475.47448968979</v>
      </c>
      <c r="D14" s="11">
        <f>C14/((1+Inputs!$B$3)^($A14-Inputs!$B$4))</f>
        <v>33957.483048436334</v>
      </c>
      <c r="F14" s="120">
        <f t="shared" si="3"/>
        <v>2031</v>
      </c>
      <c r="G14" s="9">
        <f>'Travel Time Savings'!E69</f>
        <v>3061.4614372422152</v>
      </c>
      <c r="H14" s="11">
        <f t="shared" si="1"/>
        <v>130724.40337024259</v>
      </c>
      <c r="I14" s="11">
        <f>H14/((1+Inputs!$B$3)^($F14-Inputs!$B$4))</f>
        <v>58043.198460997592</v>
      </c>
    </row>
    <row r="15" spans="1:9">
      <c r="A15" s="120">
        <f t="shared" si="2"/>
        <v>2031</v>
      </c>
      <c r="B15" s="9">
        <f>'Travel Time Savings'!B32</f>
        <v>1699.0071804926258</v>
      </c>
      <c r="C15" s="11">
        <f t="shared" si="0"/>
        <v>72547.606607035123</v>
      </c>
      <c r="D15" s="11">
        <f>C15/((1+Inputs!$B$3)^($A15-Inputs!$B$4))</f>
        <v>32212.004947815778</v>
      </c>
      <c r="F15" s="120">
        <f t="shared" si="3"/>
        <v>2032</v>
      </c>
      <c r="G15" s="9">
        <f>'Travel Time Savings'!E70</f>
        <v>3086.6225030183546</v>
      </c>
      <c r="H15" s="11">
        <f t="shared" si="1"/>
        <v>131798.78087888376</v>
      </c>
      <c r="I15" s="11">
        <f>H15/((1+Inputs!$B$3)^($F15-Inputs!$B$4))</f>
        <v>54691.808339788346</v>
      </c>
    </row>
    <row r="16" spans="1:9">
      <c r="A16" s="120">
        <f t="shared" si="2"/>
        <v>2032</v>
      </c>
      <c r="B16" s="9">
        <f>'Travel Time Savings'!B33</f>
        <v>1724.4922882000151</v>
      </c>
      <c r="C16" s="11">
        <f t="shared" si="0"/>
        <v>73635.820706140643</v>
      </c>
      <c r="D16" s="11">
        <f>C16/((1+Inputs!$B$3)^($A16-Inputs!$B$4))</f>
        <v>30556.247684142996</v>
      </c>
      <c r="F16" s="120">
        <f t="shared" si="3"/>
        <v>2033</v>
      </c>
      <c r="G16" s="9">
        <f>'Travel Time Savings'!E71</f>
        <v>3111.9903586704954</v>
      </c>
      <c r="H16" s="11">
        <f t="shared" si="1"/>
        <v>132881.98831523018</v>
      </c>
      <c r="I16" s="11">
        <f>H16/((1+Inputs!$B$3)^($F16-Inputs!$B$4))</f>
        <v>51533.926089308974</v>
      </c>
    </row>
    <row r="17" spans="1:9">
      <c r="A17" s="120">
        <f t="shared" si="2"/>
        <v>2033</v>
      </c>
      <c r="B17" s="9">
        <f>'Travel Time Savings'!B34</f>
        <v>1750.3596725230152</v>
      </c>
      <c r="C17" s="11">
        <f t="shared" si="0"/>
        <v>74740.35801673276</v>
      </c>
      <c r="D17" s="11">
        <f>C17/((1+Inputs!$B$3)^($A17-Inputs!$B$4))</f>
        <v>28985.599438696401</v>
      </c>
      <c r="F17" s="120">
        <f t="shared" si="3"/>
        <v>2034</v>
      </c>
      <c r="G17" s="9">
        <f>'Travel Time Savings'!E72</f>
        <v>3137.5667037312887</v>
      </c>
      <c r="H17" s="11">
        <f t="shared" si="1"/>
        <v>133974.09824932602</v>
      </c>
      <c r="I17" s="11">
        <f>H17/((1+Inputs!$B$3)^($F17-Inputs!$B$4))</f>
        <v>48558.378645642646</v>
      </c>
    </row>
    <row r="18" spans="1:9">
      <c r="A18" s="120">
        <f t="shared" si="2"/>
        <v>2034</v>
      </c>
      <c r="B18" s="9">
        <f>'Travel Time Savings'!B35</f>
        <v>1776.6150676108603</v>
      </c>
      <c r="C18" s="11">
        <f t="shared" si="0"/>
        <v>75861.463386983742</v>
      </c>
      <c r="D18" s="11">
        <f>C18/((1+Inputs!$B$3)^($A18-Inputs!$B$4))</f>
        <v>27495.685448856857</v>
      </c>
      <c r="F18" s="120">
        <f t="shared" si="3"/>
        <v>2035</v>
      </c>
      <c r="G18" s="9">
        <f>'Travel Time Savings'!E73</f>
        <v>3163.3532517012418</v>
      </c>
      <c r="H18" s="11">
        <f t="shared" si="1"/>
        <v>135075.18384764303</v>
      </c>
      <c r="I18" s="11">
        <f>H18/((1+Inputs!$B$3)^($F18-Inputs!$B$4))</f>
        <v>45754.638072932874</v>
      </c>
    </row>
    <row r="19" spans="1:9">
      <c r="A19" s="120">
        <f t="shared" si="2"/>
        <v>2035</v>
      </c>
      <c r="B19" s="9">
        <f>'Travel Time Savings'!B36</f>
        <v>1803.2642936250229</v>
      </c>
      <c r="C19" s="11">
        <f t="shared" si="0"/>
        <v>76999.385337788481</v>
      </c>
      <c r="D19" s="11">
        <f>C19/((1+Inputs!$B$3)^($A19-Inputs!$B$4))</f>
        <v>26082.355822981037</v>
      </c>
      <c r="F19" s="120">
        <f t="shared" si="3"/>
        <v>2036</v>
      </c>
      <c r="G19" s="9">
        <f>'Travel Time Savings'!E74</f>
        <v>3189.3517301635138</v>
      </c>
      <c r="H19" s="11">
        <f t="shared" si="1"/>
        <v>136185.31887798206</v>
      </c>
      <c r="I19" s="11">
        <f>H19/((1+Inputs!$B$3)^($F19-Inputs!$B$4))</f>
        <v>43112.784313957643</v>
      </c>
    </row>
    <row r="20" spans="1:9">
      <c r="A20" s="120">
        <f t="shared" si="2"/>
        <v>2036</v>
      </c>
      <c r="B20" s="9">
        <f>'Travel Time Savings'!B37</f>
        <v>1830.313258029398</v>
      </c>
      <c r="C20" s="11">
        <f t="shared" si="0"/>
        <v>78154.376117855296</v>
      </c>
      <c r="D20" s="11">
        <f>C20/((1+Inputs!$B$3)^($A20-Inputs!$B$4))</f>
        <v>24741.673981612847</v>
      </c>
      <c r="F20" s="120">
        <f t="shared" si="3"/>
        <v>2037</v>
      </c>
      <c r="G20" s="9">
        <f>'Travel Time Savings'!E75</f>
        <v>3215.5638808996582</v>
      </c>
      <c r="H20" s="11">
        <f t="shared" si="1"/>
        <v>137304.57771441541</v>
      </c>
      <c r="I20" s="11">
        <f>H20/((1+Inputs!$B$3)^($F20-Inputs!$B$4))</f>
        <v>40623.47009147019</v>
      </c>
    </row>
    <row r="21" spans="1:9">
      <c r="A21" s="120">
        <f t="shared" si="2"/>
        <v>2037</v>
      </c>
      <c r="B21" s="9">
        <f>'Travel Time Savings'!B38</f>
        <v>1857.7679568998387</v>
      </c>
      <c r="C21" s="11">
        <f t="shared" si="0"/>
        <v>79326.691759623121</v>
      </c>
      <c r="D21" s="11">
        <f>C21/((1+Inputs!$B$3)^($A21-Inputs!$B$4))</f>
        <v>23469.905692838354</v>
      </c>
      <c r="F21" s="120">
        <f t="shared" si="3"/>
        <v>2038</v>
      </c>
      <c r="G21" s="9">
        <f>'Travel Time Savings'!E76</f>
        <v>3241.9914600063134</v>
      </c>
      <c r="H21" s="11">
        <f t="shared" si="1"/>
        <v>138433.03534226961</v>
      </c>
      <c r="I21" s="11">
        <f>H21/((1+Inputs!$B$3)^($F21-Inputs!$B$4))</f>
        <v>38277.887836121598</v>
      </c>
    </row>
    <row r="22" spans="1:9" s="90" customFormat="1">
      <c r="A22" s="120">
        <f t="shared" si="2"/>
        <v>2038</v>
      </c>
      <c r="B22" s="9">
        <f>'Travel Time Savings'!B39</f>
        <v>1885.6344762533361</v>
      </c>
      <c r="C22" s="11">
        <f t="shared" ref="C22:C27" si="4">B22*$A$3</f>
        <v>80516.592136017454</v>
      </c>
      <c r="D22" s="11">
        <f>C22/((1+Inputs!$B$3)^($A22-Inputs!$B$4))</f>
        <v>22263.508671243853</v>
      </c>
      <c r="F22" s="120">
        <f t="shared" si="3"/>
        <v>2039</v>
      </c>
      <c r="G22" s="9">
        <f>'Travel Time Savings'!E77</f>
        <v>3268.6362380128535</v>
      </c>
      <c r="H22" s="11">
        <f t="shared" si="1"/>
        <v>139570.76736314886</v>
      </c>
      <c r="I22" s="11">
        <f>H22/((1+Inputs!$B$3)^($F22-Inputs!$B$4))</f>
        <v>36067.738523951375</v>
      </c>
    </row>
    <row r="23" spans="1:9" s="90" customFormat="1">
      <c r="A23" s="120">
        <f t="shared" si="2"/>
        <v>2039</v>
      </c>
      <c r="B23" s="9">
        <f>'Travel Time Savings'!B40</f>
        <v>1913.9189933971359</v>
      </c>
      <c r="C23" s="11">
        <f t="shared" si="4"/>
        <v>81724.341018057705</v>
      </c>
      <c r="D23" s="11">
        <f>C23/((1+Inputs!$B$3)^($A23-Inputs!$B$4))</f>
        <v>21119.122711507018</v>
      </c>
      <c r="F23" s="120">
        <f t="shared" si="3"/>
        <v>2040</v>
      </c>
      <c r="G23" s="9">
        <f>'Travel Time Savings'!E78</f>
        <v>3295.5</v>
      </c>
      <c r="H23" s="11">
        <f t="shared" si="1"/>
        <v>140717.85</v>
      </c>
      <c r="I23" s="11">
        <f>H23/((1+Inputs!$B$3)^($F23-Inputs!$B$4))</f>
        <v>33985.202313188369</v>
      </c>
    </row>
    <row r="24" spans="1:9" s="90" customFormat="1">
      <c r="A24" s="120">
        <f t="shared" si="2"/>
        <v>2040</v>
      </c>
      <c r="B24" s="9">
        <f>'Travel Time Savings'!B41</f>
        <v>1942.6277782980926</v>
      </c>
      <c r="C24" s="11">
        <f t="shared" si="4"/>
        <v>82950.206133328553</v>
      </c>
      <c r="D24" s="11">
        <f>C24/((1+Inputs!$B$3)^($A24-Inputs!$B$4))</f>
        <v>20033.560329139829</v>
      </c>
      <c r="F24" s="120">
        <f t="shared" si="3"/>
        <v>2041</v>
      </c>
      <c r="G24" s="9">
        <f>'Travel Time Savings'!E79</f>
        <v>3344.9324999999999</v>
      </c>
      <c r="H24" s="11">
        <f t="shared" si="1"/>
        <v>142828.61775</v>
      </c>
      <c r="I24" s="11">
        <f>H24/((1+Inputs!$B$3)^($F24-Inputs!$B$4))</f>
        <v>32238.299390547843</v>
      </c>
    </row>
    <row r="25" spans="1:9" s="90" customFormat="1">
      <c r="A25" s="120">
        <f t="shared" si="2"/>
        <v>2041</v>
      </c>
      <c r="B25" s="9">
        <f>'Travel Time Savings'!B42</f>
        <v>1971.7671949725639</v>
      </c>
      <c r="C25" s="11">
        <f t="shared" si="4"/>
        <v>84194.459225328479</v>
      </c>
      <c r="D25" s="11">
        <f>C25/((1+Inputs!$B$3)^($A25-Inputs!$B$4))</f>
        <v>19003.797882314884</v>
      </c>
      <c r="F25" s="120">
        <f t="shared" si="3"/>
        <v>2042</v>
      </c>
      <c r="G25" s="9">
        <f>'Travel Time Savings'!E80</f>
        <v>3395.1064874999997</v>
      </c>
      <c r="H25" s="11">
        <f t="shared" si="1"/>
        <v>144971.04701625</v>
      </c>
      <c r="I25" s="11">
        <f>H25/((1+Inputs!$B$3)^($F25-Inputs!$B$4))</f>
        <v>30581.19054337015</v>
      </c>
    </row>
    <row r="26" spans="1:9" s="90" customFormat="1">
      <c r="A26" s="120">
        <f t="shared" si="2"/>
        <v>2042</v>
      </c>
      <c r="B26" s="9">
        <f>'Travel Time Savings'!B43</f>
        <v>2001.3437028971521</v>
      </c>
      <c r="C26" s="11">
        <f t="shared" si="4"/>
        <v>85457.376113708393</v>
      </c>
      <c r="D26" s="11">
        <f>C26/((1+Inputs!$B$3)^($A26-Inputs!$B$4))</f>
        <v>18026.967150046359</v>
      </c>
      <c r="F26" s="120">
        <f t="shared" si="3"/>
        <v>2043</v>
      </c>
      <c r="G26" s="9">
        <f>'Travel Time Savings'!E81</f>
        <v>3446.0330848124995</v>
      </c>
      <c r="H26" s="11">
        <f t="shared" si="1"/>
        <v>147145.61272149373</v>
      </c>
      <c r="I26" s="11">
        <f>H26/((1+Inputs!$B$3)^($F26-Inputs!$B$4))</f>
        <v>29009.260188337099</v>
      </c>
    </row>
    <row r="27" spans="1:9" s="90" customFormat="1">
      <c r="A27" s="120">
        <f t="shared" si="2"/>
        <v>2043</v>
      </c>
      <c r="B27" s="9">
        <f>'Travel Time Savings'!B44</f>
        <v>2031.3638584406092</v>
      </c>
      <c r="C27" s="11">
        <f t="shared" si="4"/>
        <v>86739.236755414022</v>
      </c>
      <c r="D27" s="11">
        <f>C27/((1+Inputs!$B$3)^($A27-Inputs!$B$4))</f>
        <v>17100.347343268277</v>
      </c>
      <c r="F27" s="120">
        <f t="shared" si="3"/>
        <v>2044</v>
      </c>
      <c r="G27" s="9">
        <f>'Travel Time Savings'!E82</f>
        <v>3497.723581084686</v>
      </c>
      <c r="H27" s="11">
        <f t="shared" si="1"/>
        <v>149352.79691231609</v>
      </c>
      <c r="I27" s="11">
        <f>H27/((1+Inputs!$B$3)^($F27-Inputs!$B$4))</f>
        <v>27518.129991740323</v>
      </c>
    </row>
    <row r="28" spans="1:9" s="174" customFormat="1">
      <c r="A28" s="120">
        <f t="shared" si="2"/>
        <v>2044</v>
      </c>
      <c r="B28" s="9">
        <f>'Travel Time Savings'!B45</f>
        <v>2061.8343163172181</v>
      </c>
      <c r="C28" s="11">
        <f t="shared" ref="C28:C37" si="5">B28*$A$3</f>
        <v>88040.325306745217</v>
      </c>
      <c r="D28" s="11">
        <f>C28/((1+Inputs!$B$3)^($A28-Inputs!$B$4))</f>
        <v>16221.35752655822</v>
      </c>
      <c r="F28" s="120">
        <f t="shared" si="3"/>
        <v>2045</v>
      </c>
      <c r="G28" s="9">
        <f>'Travel Time Savings'!E83</f>
        <v>3550.1894348009564</v>
      </c>
      <c r="H28" s="11">
        <f t="shared" ref="H28:H37" si="6">G28*$A$3</f>
        <v>151593.08886600085</v>
      </c>
      <c r="I28" s="11">
        <f>H28/((1+Inputs!$B$3)^($F28-Inputs!$B$4))</f>
        <v>26103.646674407883</v>
      </c>
    </row>
    <row r="29" spans="1:9" s="174" customFormat="1">
      <c r="A29" s="120">
        <f t="shared" si="2"/>
        <v>2045</v>
      </c>
      <c r="B29" s="9">
        <f>'Travel Time Savings'!B46</f>
        <v>2092.761831061976</v>
      </c>
      <c r="C29" s="11">
        <f t="shared" si="5"/>
        <v>89360.930186346377</v>
      </c>
      <c r="D29" s="11">
        <f>C29/((1+Inputs!$B$3)^($A29-Inputs!$B$4))</f>
        <v>15387.549429398685</v>
      </c>
      <c r="F29" s="120">
        <f t="shared" si="3"/>
        <v>2046</v>
      </c>
      <c r="G29" s="9">
        <f>'Travel Time Savings'!E84</f>
        <v>3603.4422763229709</v>
      </c>
      <c r="H29" s="11">
        <f t="shared" si="6"/>
        <v>153866.98519899088</v>
      </c>
      <c r="I29" s="11">
        <f>H29/((1+Inputs!$B$3)^($F29-Inputs!$B$4))</f>
        <v>24761.870443480369</v>
      </c>
    </row>
    <row r="30" spans="1:9" s="174" customFormat="1">
      <c r="A30" s="120">
        <f t="shared" si="2"/>
        <v>2046</v>
      </c>
      <c r="B30" s="9">
        <f>'Travel Time Savings'!B47</f>
        <v>2124.1532585279056</v>
      </c>
      <c r="C30" s="11">
        <f t="shared" si="5"/>
        <v>90701.344139141569</v>
      </c>
      <c r="D30" s="11">
        <f>C30/((1+Inputs!$B$3)^($A30-Inputs!$B$4))</f>
        <v>14596.600626952953</v>
      </c>
      <c r="F30" s="120">
        <f t="shared" si="3"/>
        <v>2047</v>
      </c>
      <c r="G30" s="9">
        <f>'Travel Time Savings'!E85</f>
        <v>3657.4939104678147</v>
      </c>
      <c r="H30" s="11">
        <f t="shared" si="6"/>
        <v>156174.98997697569</v>
      </c>
      <c r="I30" s="11">
        <f>H30/((1+Inputs!$B$3)^($F30-Inputs!$B$4))</f>
        <v>23489.064018815487</v>
      </c>
    </row>
    <row r="31" spans="1:9" s="174" customFormat="1">
      <c r="A31" s="120">
        <f t="shared" si="2"/>
        <v>2047</v>
      </c>
      <c r="B31" s="9">
        <f>'Travel Time Savings'!B48</f>
        <v>2156.015557405824</v>
      </c>
      <c r="C31" s="11">
        <f t="shared" si="5"/>
        <v>92061.864301228692</v>
      </c>
      <c r="D31" s="11">
        <f>C31/((1+Inputs!$B$3)^($A31-Inputs!$B$4))</f>
        <v>13846.308071361917</v>
      </c>
      <c r="F31" s="120">
        <f t="shared" si="3"/>
        <v>2048</v>
      </c>
      <c r="G31" s="9">
        <f>'Travel Time Savings'!E86</f>
        <v>3712.3563191248318</v>
      </c>
      <c r="H31" s="11">
        <f t="shared" si="6"/>
        <v>158517.61482663034</v>
      </c>
      <c r="I31" s="11">
        <f>H31/((1+Inputs!$B$3)^($F31-Inputs!$B$4))</f>
        <v>22281.682223455813</v>
      </c>
    </row>
    <row r="32" spans="1:9" s="174" customFormat="1">
      <c r="A32" s="120">
        <f t="shared" si="2"/>
        <v>2048</v>
      </c>
      <c r="B32" s="9">
        <f>'Travel Time Savings'!B49</f>
        <v>2188.355790766911</v>
      </c>
      <c r="C32" s="11">
        <f t="shared" si="5"/>
        <v>93442.792265747106</v>
      </c>
      <c r="D32" s="11">
        <f>C32/((1+Inputs!$B$3)^($A32-Inputs!$B$4))</f>
        <v>13134.581955544245</v>
      </c>
      <c r="F32" s="120">
        <f t="shared" si="3"/>
        <v>2049</v>
      </c>
      <c r="G32" s="9">
        <f>'Travel Time Savings'!E87</f>
        <v>3768.0416639117038</v>
      </c>
      <c r="H32" s="11">
        <f t="shared" si="6"/>
        <v>160895.37904902975</v>
      </c>
      <c r="I32" s="11">
        <f>H32/((1+Inputs!$B$3)^($F32-Inputs!$B$4))</f>
        <v>21136.362109166024</v>
      </c>
    </row>
    <row r="33" spans="1:9" s="174" customFormat="1">
      <c r="A33" s="120">
        <f t="shared" si="2"/>
        <v>2049</v>
      </c>
      <c r="B33" s="9">
        <f>'Travel Time Savings'!B50</f>
        <v>2221.1811276284143</v>
      </c>
      <c r="C33" s="11">
        <f t="shared" si="5"/>
        <v>94844.434149733293</v>
      </c>
      <c r="D33" s="11">
        <f>C33/((1+Inputs!$B$3)^($A33-Inputs!$B$4))</f>
        <v>12459.439892408793</v>
      </c>
      <c r="F33" s="120">
        <f t="shared" si="3"/>
        <v>2050</v>
      </c>
      <c r="G33" s="9">
        <f>'Travel Time Savings'!E88</f>
        <v>3824.5622888703788</v>
      </c>
      <c r="H33" s="11">
        <f t="shared" si="6"/>
        <v>163308.80973476518</v>
      </c>
      <c r="I33" s="11">
        <f>H33/((1+Inputs!$B$3)^($F33-Inputs!$B$4))</f>
        <v>20049.91358953599</v>
      </c>
    </row>
    <row r="34" spans="1:9" s="174" customFormat="1">
      <c r="A34" s="120">
        <f t="shared" si="2"/>
        <v>2050</v>
      </c>
      <c r="B34" s="9">
        <f>'Travel Time Savings'!B51</f>
        <v>2254.4988445428403</v>
      </c>
      <c r="C34" s="11">
        <f t="shared" si="5"/>
        <v>96267.10066197929</v>
      </c>
      <c r="D34" s="11">
        <f>C34/((1+Inputs!$B$3)^($A34-Inputs!$B$4))</f>
        <v>11819.001393266281</v>
      </c>
      <c r="F34" s="120">
        <f t="shared" si="3"/>
        <v>2051</v>
      </c>
      <c r="G34" s="9">
        <f>'Travel Time Savings'!E89</f>
        <v>3881.9307232034334</v>
      </c>
      <c r="H34" s="11">
        <f t="shared" si="6"/>
        <v>165758.44188078662</v>
      </c>
      <c r="I34" s="11">
        <f>H34/((1+Inputs!$B$3)^($F34-Inputs!$B$4))</f>
        <v>19019.310554559837</v>
      </c>
    </row>
    <row r="35" spans="1:9" s="174" customFormat="1">
      <c r="A35" s="120">
        <f t="shared" si="2"/>
        <v>2051</v>
      </c>
      <c r="B35" s="9">
        <f>'Travel Time Savings'!B52</f>
        <v>2288.3163272109828</v>
      </c>
      <c r="C35" s="11">
        <f t="shared" si="5"/>
        <v>97711.107171908967</v>
      </c>
      <c r="D35" s="11">
        <f>C35/((1+Inputs!$B$3)^($A35-Inputs!$B$4))</f>
        <v>11211.482630061006</v>
      </c>
      <c r="F35" s="120">
        <f t="shared" si="3"/>
        <v>2052</v>
      </c>
      <c r="G35" s="9">
        <f>'Travel Time Savings'!E90</f>
        <v>3940.1596840514844</v>
      </c>
      <c r="H35" s="11">
        <f t="shared" si="6"/>
        <v>168244.8185089984</v>
      </c>
      <c r="I35" s="11">
        <f>H35/((1+Inputs!$B$3)^($F35-Inputs!$B$4))</f>
        <v>18041.682441942274</v>
      </c>
    </row>
    <row r="36" spans="1:9" s="174" customFormat="1">
      <c r="A36" s="120">
        <f t="shared" si="2"/>
        <v>2052</v>
      </c>
      <c r="B36" s="9">
        <f>'Travel Time Savings'!B53</f>
        <v>2322.6410721191473</v>
      </c>
      <c r="C36" s="11">
        <f t="shared" si="5"/>
        <v>99176.773779487601</v>
      </c>
      <c r="D36" s="11">
        <f>C36/((1+Inputs!$B$3)^($A36-Inputs!$B$4))</f>
        <v>10635.19146683357</v>
      </c>
      <c r="F36" s="120">
        <f t="shared" si="3"/>
        <v>2053</v>
      </c>
      <c r="G36" s="9">
        <f>'Travel Time Savings'!E91</f>
        <v>3999.2620793122564</v>
      </c>
      <c r="H36" s="11">
        <f t="shared" si="6"/>
        <v>170768.49078663337</v>
      </c>
      <c r="I36" s="11">
        <f>H36/((1+Inputs!$B$3)^($F36-Inputs!$B$4))</f>
        <v>17114.306241655522</v>
      </c>
    </row>
    <row r="37" spans="1:9" s="174" customFormat="1">
      <c r="A37" s="120">
        <f t="shared" si="2"/>
        <v>2053</v>
      </c>
      <c r="B37" s="9">
        <f>'Travel Time Savings'!B54</f>
        <v>2357.4806882009343</v>
      </c>
      <c r="C37" s="11">
        <f t="shared" si="5"/>
        <v>100664.42538617991</v>
      </c>
      <c r="D37" s="11">
        <f>C37/((1+Inputs!$B$3)^($A37-Inputs!$B$4))</f>
        <v>10088.522746575769</v>
      </c>
      <c r="F37" s="120">
        <f t="shared" si="3"/>
        <v>2054</v>
      </c>
      <c r="G37" s="9">
        <f>'Travel Time Savings'!E92</f>
        <v>4059.2510105019396</v>
      </c>
      <c r="H37" s="11">
        <f t="shared" si="6"/>
        <v>173330.01814843284</v>
      </c>
      <c r="I37" s="11">
        <f>H37/((1+Inputs!$B$3)^($F37-Inputs!$B$4))</f>
        <v>16234.598911476964</v>
      </c>
    </row>
    <row r="38" spans="1:9">
      <c r="A38" s="28" t="s">
        <v>4</v>
      </c>
      <c r="B38" s="169">
        <f>SUM(B8:B37)</f>
        <v>57466.12742531886</v>
      </c>
      <c r="C38" s="155">
        <f>SUM(C8:C37)</f>
        <v>2453803.6410611155</v>
      </c>
      <c r="D38" s="155">
        <f t="shared" ref="D38" si="7">SUM(D8:D37)</f>
        <v>720519.59907386452</v>
      </c>
      <c r="F38" s="28" t="s">
        <v>4</v>
      </c>
      <c r="G38" s="169">
        <f>SUM(G8:G37)</f>
        <v>101304.27840910833</v>
      </c>
      <c r="H38" s="155">
        <f>SUM(H8:H37)</f>
        <v>4325692.6880689254</v>
      </c>
      <c r="I38" s="155">
        <f t="shared" ref="I38" si="8">SUM(I8:I37)</f>
        <v>1209292.6405857035</v>
      </c>
    </row>
    <row r="41" spans="1:9" s="90" customFormat="1">
      <c r="B41" s="46"/>
      <c r="D41" s="27"/>
    </row>
    <row r="42" spans="1:9" s="90" customFormat="1" ht="66" customHeight="1"/>
    <row r="43" spans="1:9" s="90" customFormat="1"/>
    <row r="44" spans="1:9" s="90" customFormat="1"/>
    <row r="45" spans="1:9" s="90" customFormat="1"/>
    <row r="46" spans="1:9" s="90" customFormat="1"/>
    <row r="47" spans="1:9" s="90" customFormat="1"/>
    <row r="48" spans="1:9" s="90" customFormat="1"/>
    <row r="49" s="90" customFormat="1"/>
    <row r="50" s="90" customFormat="1"/>
    <row r="51" s="90" customFormat="1"/>
    <row r="52" s="90" customFormat="1"/>
    <row r="53" s="90" customFormat="1"/>
    <row r="54" s="90" customFormat="1"/>
    <row r="55" s="90" customFormat="1"/>
    <row r="56" s="90" customFormat="1"/>
    <row r="57" s="90" customFormat="1"/>
    <row r="58" s="90" customFormat="1"/>
    <row r="59" s="90" customFormat="1"/>
    <row r="60" s="90" customFormat="1"/>
    <row r="61" s="90" customFormat="1"/>
    <row r="62" s="90" customFormat="1"/>
    <row r="63" s="174" customFormat="1"/>
    <row r="64" s="174" customFormat="1"/>
    <row r="65" s="174" customFormat="1"/>
    <row r="66" s="174" customFormat="1"/>
    <row r="67" s="174" customFormat="1"/>
    <row r="68" s="174" customFormat="1"/>
    <row r="69" s="174" customFormat="1"/>
    <row r="70" s="174" customFormat="1"/>
    <row r="71" s="174" customFormat="1"/>
    <row r="72" s="174" customFormat="1"/>
    <row r="73" s="90" customFormat="1"/>
  </sheetData>
  <sheetProtection password="90DC" sheet="1" objects="1" scenarios="1"/>
  <pageMargins left="0.7" right="0.7" top="0.75" bottom="0.75" header="0.3" footer="0.3"/>
  <pageSetup paperSize="23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G49"/>
  <sheetViews>
    <sheetView topLeftCell="A4" zoomScale="85" zoomScaleNormal="85" workbookViewId="0">
      <selection activeCell="A14" sqref="A14"/>
    </sheetView>
  </sheetViews>
  <sheetFormatPr defaultRowHeight="14.4"/>
  <cols>
    <col min="1" max="1" width="18.5546875" style="80" bestFit="1" customWidth="1"/>
    <col min="2" max="2" width="15.88671875" style="80" customWidth="1"/>
    <col min="3" max="3" width="15.109375" style="80" customWidth="1"/>
    <col min="4" max="4" width="19.88671875" style="80" customWidth="1"/>
    <col min="5" max="5" width="13" style="80" customWidth="1"/>
    <col min="6" max="6" width="10.5546875" style="80" bestFit="1" customWidth="1"/>
    <col min="7" max="7" width="12.77734375" style="226" customWidth="1"/>
    <col min="8" max="16384" width="8.88671875" style="80"/>
  </cols>
  <sheetData>
    <row r="1" spans="1:7">
      <c r="A1" s="1" t="s">
        <v>413</v>
      </c>
    </row>
    <row r="2" spans="1:7">
      <c r="A2" s="80" t="s">
        <v>414</v>
      </c>
    </row>
    <row r="3" spans="1:7">
      <c r="G3" s="96"/>
    </row>
    <row r="4" spans="1:7" s="241" customFormat="1" ht="43.2">
      <c r="A4" s="256" t="s">
        <v>159</v>
      </c>
      <c r="B4" s="256" t="s">
        <v>415</v>
      </c>
      <c r="C4" s="256" t="s">
        <v>416</v>
      </c>
      <c r="D4" s="256" t="s">
        <v>417</v>
      </c>
      <c r="E4" s="256" t="s">
        <v>418</v>
      </c>
      <c r="G4" s="257" t="s">
        <v>419</v>
      </c>
    </row>
    <row r="5" spans="1:7">
      <c r="A5" s="8" t="s">
        <v>428</v>
      </c>
      <c r="B5" s="8">
        <v>6222503</v>
      </c>
      <c r="C5" s="8">
        <v>5690494</v>
      </c>
      <c r="D5" s="8">
        <v>905</v>
      </c>
      <c r="E5" s="8">
        <v>15729</v>
      </c>
      <c r="G5" s="227">
        <f>(E5*C5)/B5</f>
        <v>14384.208432844467</v>
      </c>
    </row>
    <row r="6" spans="1:7">
      <c r="A6" s="229" t="s">
        <v>420</v>
      </c>
      <c r="G6" s="96"/>
    </row>
    <row r="7" spans="1:7">
      <c r="A7" s="230" t="s">
        <v>421</v>
      </c>
    </row>
    <row r="9" spans="1:7" ht="43.2">
      <c r="A9" s="8" t="s">
        <v>422</v>
      </c>
      <c r="B9" s="8" t="s">
        <v>159</v>
      </c>
      <c r="C9" s="256" t="s">
        <v>429</v>
      </c>
      <c r="D9" s="228"/>
      <c r="E9" s="228"/>
      <c r="F9" s="228"/>
    </row>
    <row r="10" spans="1:7">
      <c r="A10" s="8" t="s">
        <v>427</v>
      </c>
      <c r="B10" s="8" t="s">
        <v>428</v>
      </c>
      <c r="C10" s="344">
        <v>383</v>
      </c>
      <c r="D10" s="431"/>
      <c r="E10" s="231"/>
      <c r="F10" s="231"/>
    </row>
    <row r="11" spans="1:7">
      <c r="A11" s="80" t="s">
        <v>780</v>
      </c>
    </row>
    <row r="13" spans="1:7">
      <c r="A13" s="232">
        <f>C10/G5*Deflator!C84/Deflator!C85</f>
        <v>2.6061545694309494E-2</v>
      </c>
      <c r="B13" s="233" t="s">
        <v>470</v>
      </c>
    </row>
    <row r="14" spans="1:7">
      <c r="A14" s="234">
        <f>Inputs!B14</f>
        <v>46.650000000000006</v>
      </c>
      <c r="B14" s="233" t="s">
        <v>423</v>
      </c>
    </row>
    <row r="15" spans="1:7">
      <c r="A15" s="432">
        <f>A14/4</f>
        <v>11.662500000000001</v>
      </c>
      <c r="B15" s="433" t="s">
        <v>756</v>
      </c>
      <c r="C15" s="115"/>
      <c r="D15" s="115"/>
    </row>
    <row r="16" spans="1:7">
      <c r="A16" s="235">
        <f>Inputs!B19</f>
        <v>260</v>
      </c>
      <c r="B16" s="233" t="s">
        <v>424</v>
      </c>
    </row>
    <row r="17" spans="1:7">
      <c r="A17" s="233"/>
      <c r="B17" s="233"/>
      <c r="C17" s="233"/>
      <c r="D17" s="233"/>
    </row>
    <row r="18" spans="1:7" ht="41.4">
      <c r="A18" s="236" t="s">
        <v>1</v>
      </c>
      <c r="B18" s="236" t="s">
        <v>425</v>
      </c>
      <c r="C18" s="236" t="s">
        <v>212</v>
      </c>
      <c r="D18" s="236" t="s">
        <v>426</v>
      </c>
    </row>
    <row r="19" spans="1:7">
      <c r="A19" s="343">
        <f>Inputs!B8</f>
        <v>2024</v>
      </c>
      <c r="B19" s="238">
        <f>Traffic!B11*$A$15*$A$16</f>
        <v>19289400.366003729</v>
      </c>
      <c r="C19" s="239">
        <f t="shared" ref="C19:C45" si="0">B19*$A$13</f>
        <v>502711.58905443648</v>
      </c>
      <c r="D19" s="239">
        <f>C19/((1+Inputs!$B$3)^(A19-Inputs!$B$4))</f>
        <v>358426.41526208655</v>
      </c>
    </row>
    <row r="20" spans="1:7">
      <c r="A20" s="237">
        <f t="shared" ref="A20:A48" si="1">A19+1</f>
        <v>2025</v>
      </c>
      <c r="B20" s="238">
        <f>Traffic!B12*$A$15*$A$16</f>
        <v>19578741.371493783</v>
      </c>
      <c r="C20" s="239">
        <f t="shared" si="0"/>
        <v>510252.26289025292</v>
      </c>
      <c r="D20" s="239">
        <f>C20/((1+Inputs!$B$3)^(A20-Inputs!$B$4))</f>
        <v>340002.6275616989</v>
      </c>
      <c r="G20" s="80"/>
    </row>
    <row r="21" spans="1:7">
      <c r="A21" s="237">
        <f t="shared" si="1"/>
        <v>2026</v>
      </c>
      <c r="B21" s="238">
        <f>Traffic!B13*$A$15*$A$16</f>
        <v>19872422.492066186</v>
      </c>
      <c r="C21" s="239">
        <f t="shared" si="0"/>
        <v>517906.04683360667</v>
      </c>
      <c r="D21" s="239">
        <f>C21/((1+Inputs!$B$3)^(A21-Inputs!$B$4))</f>
        <v>322525.85698609753</v>
      </c>
      <c r="G21" s="80"/>
    </row>
    <row r="22" spans="1:7">
      <c r="A22" s="237">
        <f t="shared" si="1"/>
        <v>2027</v>
      </c>
      <c r="B22" s="238">
        <f>Traffic!B14*$A$15*$A$16</f>
        <v>20170508.829447176</v>
      </c>
      <c r="C22" s="239">
        <f t="shared" si="0"/>
        <v>525674.63753611071</v>
      </c>
      <c r="D22" s="239">
        <f>C22/((1+Inputs!$B$3)^(A22-Inputs!$B$4))</f>
        <v>305947.42508494295</v>
      </c>
      <c r="G22" s="80"/>
    </row>
    <row r="23" spans="1:7">
      <c r="A23" s="237">
        <f t="shared" si="1"/>
        <v>2028</v>
      </c>
      <c r="B23" s="238">
        <f>Traffic!B15*$A$15*$A$16</f>
        <v>20473066.461888883</v>
      </c>
      <c r="C23" s="239">
        <f t="shared" si="0"/>
        <v>533559.75709915231</v>
      </c>
      <c r="D23" s="239">
        <f>C23/((1+Inputs!$B$3)^(A23-Inputs!$B$4))</f>
        <v>290221.15557123086</v>
      </c>
      <c r="G23" s="80"/>
    </row>
    <row r="24" spans="1:7">
      <c r="A24" s="237">
        <f t="shared" si="1"/>
        <v>2029</v>
      </c>
      <c r="B24" s="238">
        <f>Traffic!B16*$A$15*$A$16</f>
        <v>20780162.458817214</v>
      </c>
      <c r="C24" s="239">
        <f t="shared" si="0"/>
        <v>541563.15345563949</v>
      </c>
      <c r="D24" s="239">
        <f>C24/((1+Inputs!$B$3)^(A24-Inputs!$B$4))</f>
        <v>275303.24570541986</v>
      </c>
      <c r="G24" s="80"/>
    </row>
    <row r="25" spans="1:7">
      <c r="A25" s="237">
        <f t="shared" si="1"/>
        <v>2030</v>
      </c>
      <c r="B25" s="238">
        <f>Traffic!B17*$A$15*$A$16</f>
        <v>21091864.895699471</v>
      </c>
      <c r="C25" s="239">
        <f t="shared" si="0"/>
        <v>549686.60075747408</v>
      </c>
      <c r="D25" s="239">
        <f>C25/((1+Inputs!$B$3)^(A25-Inputs!$B$4))</f>
        <v>261152.14429065527</v>
      </c>
      <c r="G25" s="80"/>
    </row>
    <row r="26" spans="1:7">
      <c r="A26" s="237">
        <f t="shared" si="1"/>
        <v>2031</v>
      </c>
      <c r="B26" s="238">
        <f>Traffic!B18*$A$15*$A$16</f>
        <v>21408242.869134963</v>
      </c>
      <c r="C26" s="239">
        <f t="shared" si="0"/>
        <v>557931.89976883621</v>
      </c>
      <c r="D26" s="239">
        <f>C26/((1+Inputs!$B$3)^(A26-Inputs!$B$4))</f>
        <v>247728.43593926652</v>
      </c>
      <c r="G26" s="80"/>
    </row>
    <row r="27" spans="1:7">
      <c r="A27" s="237">
        <f t="shared" si="1"/>
        <v>2032</v>
      </c>
      <c r="B27" s="238">
        <f>Traffic!B19*$A$15*$A$16</f>
        <v>21729366.512171987</v>
      </c>
      <c r="C27" s="239">
        <f t="shared" si="0"/>
        <v>566300.87826536875</v>
      </c>
      <c r="D27" s="239">
        <f>C27/((1+Inputs!$B$3)^(A27-Inputs!$B$4))</f>
        <v>234994.73128818269</v>
      </c>
      <c r="G27" s="80"/>
    </row>
    <row r="28" spans="1:7">
      <c r="A28" s="237">
        <f t="shared" si="1"/>
        <v>2033</v>
      </c>
      <c r="B28" s="238">
        <f>Traffic!B20*$A$15*$A$16</f>
        <v>22055307.009854563</v>
      </c>
      <c r="C28" s="239">
        <f t="shared" si="0"/>
        <v>574795.39143934916</v>
      </c>
      <c r="D28" s="239">
        <f>C28/((1+Inputs!$B$3)^(A28-Inputs!$B$4))</f>
        <v>222915.56285748168</v>
      </c>
      <c r="G28" s="80"/>
    </row>
    <row r="29" spans="1:7">
      <c r="A29" s="237">
        <f t="shared" si="1"/>
        <v>2034</v>
      </c>
      <c r="B29" s="238">
        <f>Traffic!B21*$A$15*$A$16</f>
        <v>22386136.615002383</v>
      </c>
      <c r="C29" s="239">
        <f t="shared" si="0"/>
        <v>583417.32231093943</v>
      </c>
      <c r="D29" s="239">
        <f>C29/((1+Inputs!$B$3)^(A29-Inputs!$B$4))</f>
        <v>211457.28626200365</v>
      </c>
      <c r="G29" s="80"/>
    </row>
    <row r="30" spans="1:7">
      <c r="A30" s="237">
        <f t="shared" si="1"/>
        <v>2035</v>
      </c>
      <c r="B30" s="238">
        <f>Traffic!B22*$A$15*$A$16</f>
        <v>22721928.664227415</v>
      </c>
      <c r="C30" s="239">
        <f t="shared" si="0"/>
        <v>592168.58214560349</v>
      </c>
      <c r="D30" s="239">
        <f>C30/((1+Inputs!$B$3)^(A30-Inputs!$B$4))</f>
        <v>200587.98650087262</v>
      </c>
      <c r="G30" s="80"/>
    </row>
    <row r="31" spans="1:7">
      <c r="A31" s="237">
        <f t="shared" si="1"/>
        <v>2036</v>
      </c>
      <c r="B31" s="238">
        <f>Traffic!B23*$A$15*$A$16</f>
        <v>23062757.594190821</v>
      </c>
      <c r="C31" s="239">
        <f t="shared" si="0"/>
        <v>601051.11087778735</v>
      </c>
      <c r="D31" s="239">
        <f>C31/((1+Inputs!$B$3)^(A31-Inputs!$B$4))</f>
        <v>190277.38906391183</v>
      </c>
      <c r="G31" s="80"/>
    </row>
    <row r="32" spans="1:7">
      <c r="A32" s="237">
        <f t="shared" si="1"/>
        <v>2037</v>
      </c>
      <c r="B32" s="238">
        <f>Traffic!B24*$A$15*$A$16</f>
        <v>23408698.958103683</v>
      </c>
      <c r="C32" s="239">
        <f t="shared" si="0"/>
        <v>610066.87754095416</v>
      </c>
      <c r="D32" s="239">
        <f>C32/((1+Inputs!$B$3)^(A32-Inputs!$B$4))</f>
        <v>180496.77560735561</v>
      </c>
      <c r="G32" s="80"/>
    </row>
    <row r="33" spans="1:7">
      <c r="A33" s="237">
        <f t="shared" si="1"/>
        <v>2038</v>
      </c>
      <c r="B33" s="238">
        <f>Traffic!B25*$A$15*$A$16</f>
        <v>23759829.442475237</v>
      </c>
      <c r="C33" s="239">
        <f t="shared" si="0"/>
        <v>619217.88070406846</v>
      </c>
      <c r="D33" s="239">
        <f>C33/((1+Inputs!$B$3)^(A33-Inputs!$B$4))</f>
        <v>171218.90396398684</v>
      </c>
      <c r="G33" s="80"/>
    </row>
    <row r="34" spans="1:7">
      <c r="A34" s="237">
        <f t="shared" si="1"/>
        <v>2039</v>
      </c>
      <c r="B34" s="238">
        <f>Traffic!B26*$A$15*$A$16</f>
        <v>24116226.884112366</v>
      </c>
      <c r="C34" s="239">
        <f t="shared" si="0"/>
        <v>628506.14891462948</v>
      </c>
      <c r="D34" s="239">
        <f>C34/((1+Inputs!$B$3)^(A34-Inputs!$B$4))</f>
        <v>162417.93226490341</v>
      </c>
      <c r="G34" s="80"/>
    </row>
    <row r="35" spans="1:7">
      <c r="A35" s="237">
        <f t="shared" si="1"/>
        <v>2040</v>
      </c>
      <c r="B35" s="238">
        <f>Traffic!B27*$A$15*$A$16</f>
        <v>24477970.287374046</v>
      </c>
      <c r="C35" s="239">
        <f t="shared" si="0"/>
        <v>637933.74114834878</v>
      </c>
      <c r="D35" s="239">
        <f>C35/((1+Inputs!$B$3)^(A35-Inputs!$B$4))</f>
        <v>154069.34696156721</v>
      </c>
      <c r="G35" s="80"/>
    </row>
    <row r="36" spans="1:7">
      <c r="A36" s="237">
        <f t="shared" si="1"/>
        <v>2041</v>
      </c>
      <c r="B36" s="238">
        <f>Traffic!B28*$A$15*$A$16</f>
        <v>24845139.841684658</v>
      </c>
      <c r="C36" s="239">
        <f t="shared" si="0"/>
        <v>647502.74726557406</v>
      </c>
      <c r="D36" s="239">
        <f>C36/((1+Inputs!$B$3)^(A36-Inputs!$B$4))</f>
        <v>146149.8945476549</v>
      </c>
      <c r="G36" s="80"/>
    </row>
    <row r="37" spans="1:7">
      <c r="A37" s="237">
        <f t="shared" si="1"/>
        <v>2042</v>
      </c>
      <c r="B37" s="238">
        <f>Traffic!B29*$A$15*$A$16</f>
        <v>25217816.939309925</v>
      </c>
      <c r="C37" s="239">
        <f t="shared" si="0"/>
        <v>657215.28847455757</v>
      </c>
      <c r="D37" s="239">
        <f>C37/((1+Inputs!$B$3)^(A37-Inputs!$B$4))</f>
        <v>138637.51679053242</v>
      </c>
      <c r="G37" s="80"/>
    </row>
    <row r="38" spans="1:7">
      <c r="A38" s="237">
        <f t="shared" si="1"/>
        <v>2043</v>
      </c>
      <c r="B38" s="238">
        <f>Traffic!B30*$A$15*$A$16</f>
        <v>25596084.193399567</v>
      </c>
      <c r="C38" s="239">
        <f t="shared" si="0"/>
        <v>667073.51780167583</v>
      </c>
      <c r="D38" s="239">
        <f>C38/((1+Inputs!$B$3)^(A38-Inputs!$B$4))</f>
        <v>131511.28929195364</v>
      </c>
      <c r="G38" s="80"/>
    </row>
    <row r="39" spans="1:7">
      <c r="A39" s="237">
        <f t="shared" si="1"/>
        <v>2044</v>
      </c>
      <c r="B39" s="238">
        <f>Traffic!B31*$A$15*$A$16</f>
        <v>25980025.45630056</v>
      </c>
      <c r="C39" s="239">
        <f t="shared" si="0"/>
        <v>677079.62056870095</v>
      </c>
      <c r="D39" s="239">
        <f>C39/((1+Inputs!$B$3)^(A39-Inputs!$B$4))</f>
        <v>124751.3632068532</v>
      </c>
      <c r="G39" s="80"/>
    </row>
    <row r="40" spans="1:7">
      <c r="A40" s="237">
        <f t="shared" si="1"/>
        <v>2045</v>
      </c>
      <c r="B40" s="238">
        <f>Traffic!B32*$A$15*$A$16</f>
        <v>26369725.838145066</v>
      </c>
      <c r="C40" s="239">
        <f t="shared" si="0"/>
        <v>687235.81487723137</v>
      </c>
      <c r="D40" s="239">
        <f>C40/((1+Inputs!$B$3)^(A40-Inputs!$B$4))</f>
        <v>118338.9099579028</v>
      </c>
      <c r="G40" s="80"/>
    </row>
    <row r="41" spans="1:7">
      <c r="A41" s="237">
        <f t="shared" si="1"/>
        <v>2046</v>
      </c>
      <c r="B41" s="238">
        <f>Traffic!B33*$A$15*$A$16</f>
        <v>26765271.725717235</v>
      </c>
      <c r="C41" s="239">
        <f t="shared" si="0"/>
        <v>697544.35210038966</v>
      </c>
      <c r="D41" s="239">
        <f>C41/((1+Inputs!$B$3)^(A41-Inputs!$B$4))</f>
        <v>112256.06879184232</v>
      </c>
      <c r="G41" s="80"/>
    </row>
    <row r="42" spans="1:7">
      <c r="A42" s="237">
        <f t="shared" si="1"/>
        <v>2047</v>
      </c>
      <c r="B42" s="238">
        <f>Traffic!B34*$A$15*$A$16</f>
        <v>27166750.801602993</v>
      </c>
      <c r="C42" s="239">
        <f t="shared" si="0"/>
        <v>708007.51738189545</v>
      </c>
      <c r="D42" s="239">
        <f>C42/((1+Inputs!$B$3)^(A42-Inputs!$B$4))</f>
        <v>106485.89703151399</v>
      </c>
      <c r="G42" s="80"/>
    </row>
    <row r="43" spans="1:7">
      <c r="A43" s="237">
        <f t="shared" si="1"/>
        <v>2048</v>
      </c>
      <c r="B43" s="238">
        <f>Traffic!B35*$A$15*$A$16</f>
        <v>27574252.063627038</v>
      </c>
      <c r="C43" s="239">
        <f t="shared" si="0"/>
        <v>718627.63014262391</v>
      </c>
      <c r="D43" s="239">
        <f>C43/((1+Inputs!$B$3)^(A43-Inputs!$B$4))</f>
        <v>101012.3228850343</v>
      </c>
      <c r="G43" s="80"/>
    </row>
    <row r="44" spans="1:7">
      <c r="A44" s="237">
        <f t="shared" si="1"/>
        <v>2049</v>
      </c>
      <c r="B44" s="238">
        <f>Traffic!B36*$A$15*$A$16</f>
        <v>27987865.844581436</v>
      </c>
      <c r="C44" s="239">
        <f t="shared" si="0"/>
        <v>729407.04459476308</v>
      </c>
      <c r="D44" s="239">
        <f>C44/((1+Inputs!$B$3)^(A44-Inputs!$B$4))</f>
        <v>95820.100680663352</v>
      </c>
      <c r="G44" s="80"/>
    </row>
    <row r="45" spans="1:7">
      <c r="A45" s="237">
        <f t="shared" si="1"/>
        <v>2050</v>
      </c>
      <c r="B45" s="238">
        <f>Traffic!B37*$A$15*$A$16</f>
        <v>28407683.832250156</v>
      </c>
      <c r="C45" s="239">
        <f t="shared" si="0"/>
        <v>740348.15026368445</v>
      </c>
      <c r="D45" s="239">
        <f>C45/((1+Inputs!$B$3)^(A45-Inputs!$B$4))</f>
        <v>90894.768402685309</v>
      </c>
      <c r="G45" s="80"/>
    </row>
    <row r="46" spans="1:7">
      <c r="A46" s="237">
        <f t="shared" si="1"/>
        <v>2051</v>
      </c>
      <c r="B46" s="238">
        <f>Traffic!B38*$A$15*$A$16</f>
        <v>28833799.089733906</v>
      </c>
      <c r="C46" s="239">
        <f t="shared" ref="C46:C48" si="2">B46*$A$13</f>
        <v>751453.37251763965</v>
      </c>
      <c r="D46" s="239">
        <f>C46/((1+Inputs!$B$3)^(A46-Inputs!$B$4))</f>
        <v>86222.60741002392</v>
      </c>
      <c r="G46" s="80"/>
    </row>
    <row r="47" spans="1:7">
      <c r="A47" s="237">
        <f t="shared" si="1"/>
        <v>2052</v>
      </c>
      <c r="B47" s="238">
        <f>Traffic!B39*$A$15*$A$16</f>
        <v>29266306.076079912</v>
      </c>
      <c r="C47" s="239">
        <f t="shared" si="2"/>
        <v>762725.17310540425</v>
      </c>
      <c r="D47" s="239">
        <f>C47/((1+Inputs!$B$3)^(A47-Inputs!$B$4))</f>
        <v>81790.604225396513</v>
      </c>
      <c r="G47" s="80"/>
    </row>
    <row r="48" spans="1:7">
      <c r="A48" s="237">
        <f t="shared" si="1"/>
        <v>2053</v>
      </c>
      <c r="B48" s="238">
        <f>Traffic!B40*$A$15*$A$16</f>
        <v>29705300.667221107</v>
      </c>
      <c r="C48" s="239">
        <f t="shared" si="2"/>
        <v>774166.05070198514</v>
      </c>
      <c r="D48" s="239">
        <f>C48/((1+Inputs!$B$3)^(A48-Inputs!$B$4))</f>
        <v>77586.414288577056</v>
      </c>
      <c r="G48" s="80"/>
    </row>
    <row r="49" spans="1:7">
      <c r="A49" s="240" t="s">
        <v>4</v>
      </c>
      <c r="B49" s="240"/>
      <c r="C49" s="240"/>
      <c r="D49" s="314">
        <f>SUM(D19:D48)</f>
        <v>5541200.9786822973</v>
      </c>
      <c r="G49" s="80"/>
    </row>
  </sheetData>
  <sheetProtection password="90DC" sheet="1" objects="1" scenarios="1"/>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1850d617-8686-4410-a7a8-3404f98e9155">Application Information</Category>
    <SortOrder xmlns="1850d617-8686-4410-a7a8-3404f98e9155">30</SortOrder>
    <URL xmlns="http://schemas.microsoft.com/sharepoint/v3">
      <Url xsi:nil="true"/>
      <Description xsi:nil="true"/>
    </URL>
    <PublishingExpirationDate xmlns="http://schemas.microsoft.com/sharepoint/v3" xsi:nil="true"/>
    <PublishingStartDate xmlns="http://schemas.microsoft.com/sharepoint/v3" xsi:nil="true"/>
  </documentManagement>
</p:properties>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CCB76D2713C51D44A89AFF76656D8E9C" ma:contentTypeVersion="6" ma:contentTypeDescription="Create a new document." ma:contentTypeScope="" ma:versionID="b853d40950d7c477cdb56afd0c4373b4">
  <xsd:schema xmlns:xsd="http://www.w3.org/2001/XMLSchema" xmlns:xs="http://www.w3.org/2001/XMLSchema" xmlns:p="http://schemas.microsoft.com/office/2006/metadata/properties" xmlns:ns1="http://schemas.microsoft.com/sharepoint/v3" xmlns:ns2="16f00c2e-ac5c-418b-9f13-a0771dbd417d" xmlns:ns3="1850d617-8686-4410-a7a8-3404f98e9155" targetNamespace="http://schemas.microsoft.com/office/2006/metadata/properties" ma:root="true" ma:fieldsID="898f216968f40837aac16c4a98658281" ns1:_="" ns2:_="" ns3:_="">
    <xsd:import namespace="http://schemas.microsoft.com/sharepoint/v3"/>
    <xsd:import namespace="16f00c2e-ac5c-418b-9f13-a0771dbd417d"/>
    <xsd:import namespace="1850d617-8686-4410-a7a8-3404f98e9155"/>
    <xsd:element name="properties">
      <xsd:complexType>
        <xsd:sequence>
          <xsd:element name="documentManagement">
            <xsd:complexType>
              <xsd:all>
                <xsd:element ref="ns2:_dlc_DocId" minOccurs="0"/>
                <xsd:element ref="ns2:_dlc_DocIdUrl" minOccurs="0"/>
                <xsd:element ref="ns2:_dlc_DocIdPersistId" minOccurs="0"/>
                <xsd:element ref="ns1:URL" minOccurs="0"/>
                <xsd:element ref="ns1:PublishingStartDate" minOccurs="0"/>
                <xsd:element ref="ns1:PublishingExpirationDate" minOccurs="0"/>
                <xsd:element ref="ns3:Category" minOccurs="0"/>
                <xsd:element ref="ns3:SortOrder"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7"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50d617-8686-4410-a7a8-3404f98e9155" elementFormDefault="qualified">
    <xsd:import namespace="http://schemas.microsoft.com/office/2006/documentManagement/types"/>
    <xsd:import namespace="http://schemas.microsoft.com/office/infopath/2007/PartnerControls"/>
    <xsd:element name="Category" ma:index="10" nillable="true" ma:displayName="Category" ma:format="Dropdown" ma:internalName="Category" ma:readOnly="false">
      <xsd:simpleType>
        <xsd:restriction base="dms:Choice">
          <xsd:enumeration value="Appendices and Supporting Information"/>
          <xsd:enumeration value="Application Information"/>
          <xsd:enumeration value="Business"/>
          <xsd:enumeration value="Crash Data"/>
          <xsd:enumeration value="Letters of Support"/>
          <xsd:enumeration value="NC Government"/>
          <xsd:enumeration value="Operations and Maintenance"/>
          <xsd:enumeration value="Organizations"/>
          <xsd:enumeration value="Technical Studies"/>
          <xsd:enumeration value="White Papers"/>
        </xsd:restriction>
      </xsd:simpleType>
    </xsd:element>
    <xsd:element name="SortOrder" ma:index="11" nillable="true" ma:displayName="SortOrder" ma:decimals="0" ma:internalName="SortOrder"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BA63AA-83EF-460D-99BD-9CCB16260384}"/>
</file>

<file path=customXml/itemProps2.xml><?xml version="1.0" encoding="utf-8"?>
<ds:datastoreItem xmlns:ds="http://schemas.openxmlformats.org/officeDocument/2006/customXml" ds:itemID="{BC88AC40-7EA3-4594-A4EE-D36581B15326}"/>
</file>

<file path=customXml/itemProps3.xml><?xml version="1.0" encoding="utf-8"?>
<ds:datastoreItem xmlns:ds="http://schemas.openxmlformats.org/officeDocument/2006/customXml" ds:itemID="{8554DC71-E00F-411C-956C-FEBA4F04ABDA}"/>
</file>

<file path=customXml/itemProps4.xml><?xml version="1.0" encoding="utf-8"?>
<ds:datastoreItem xmlns:ds="http://schemas.openxmlformats.org/officeDocument/2006/customXml" ds:itemID="{BCB8754B-524F-4E94-AAA1-1CA0582509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vt:i4>
      </vt:variant>
    </vt:vector>
  </HeadingPairs>
  <TitlesOfParts>
    <vt:vector size="29" baseType="lpstr">
      <vt:lpstr>Summary</vt:lpstr>
      <vt:lpstr>Matrix</vt:lpstr>
      <vt:lpstr>Inputs</vt:lpstr>
      <vt:lpstr>Capital Costs</vt:lpstr>
      <vt:lpstr>O&amp;M</vt:lpstr>
      <vt:lpstr>Travel Time Savings</vt:lpstr>
      <vt:lpstr>Reduced Crashes</vt:lpstr>
      <vt:lpstr>TruckOpsSavings</vt:lpstr>
      <vt:lpstr>Vehicle Maintenance Savings</vt:lpstr>
      <vt:lpstr>Fiber</vt:lpstr>
      <vt:lpstr>Reduced Auto Emissions</vt:lpstr>
      <vt:lpstr>Reduced Truck Emissions</vt:lpstr>
      <vt:lpstr>Residual</vt:lpstr>
      <vt:lpstr>RepairCostSavings</vt:lpstr>
      <vt:lpstr>ConstructionDelay</vt:lpstr>
      <vt:lpstr>Deflator</vt:lpstr>
      <vt:lpstr>Traffic</vt:lpstr>
      <vt:lpstr>Speeds</vt:lpstr>
      <vt:lpstr>U-5753 Data</vt:lpstr>
      <vt:lpstr>Crash Data</vt:lpstr>
      <vt:lpstr>Crash Reduction Summary</vt:lpstr>
      <vt:lpstr>Schedule</vt:lpstr>
      <vt:lpstr>Cost_Estimate</vt:lpstr>
      <vt:lpstr>Cost_Guardrail</vt:lpstr>
      <vt:lpstr>O&amp;M_data</vt:lpstr>
      <vt:lpstr>PopProjection3</vt:lpstr>
      <vt:lpstr>PopProjection4</vt:lpstr>
      <vt:lpstr>'Reduced Crashes'!_Ref2105556</vt:lpstr>
      <vt:lpstr>'Reduced Crashes'!_Ref497330413</vt:lpstr>
    </vt:vector>
  </TitlesOfParts>
  <Company>URS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BCA (Locked)</dc:title>
  <dc:creator>Ford, Kylie</dc:creator>
  <cp:lastModifiedBy>Barr, Carey</cp:lastModifiedBy>
  <dcterms:created xsi:type="dcterms:W3CDTF">2015-05-13T17:57:42Z</dcterms:created>
  <dcterms:modified xsi:type="dcterms:W3CDTF">2019-07-15T01:52:26Z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0x010100CCB76D2713C51D44A89AFF76656D8E9C</vt:lpwstr>
  </property>
  <property fmtid="{D5CDD505-2E9C-101B-9397-08002B2CF9AE}" pid="3" name="Order">
    <vt:r8>1400</vt:r8>
  </property>
</Properties>
</file>